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aurum.nfu.local\obmen\!Сайт\для размещения на сайте ФУ\____ИСПОЛНЕНИЕ на сайт\"/>
    </mc:Choice>
  </mc:AlternateContent>
  <xr:revisionPtr revIDLastSave="0" documentId="13_ncr:1_{C0ADBEAF-7606-41E9-BD63-F72548075759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9.2025" sheetId="1" state="hidden" r:id="rId7"/>
    <sheet name="Д 09.2024" sheetId="2" state="hidden" r:id="rId8"/>
    <sheet name="Р 09.2025" sheetId="3" state="hidden" r:id="rId9"/>
    <sheet name="Р 09.2024" sheetId="6" state="hidden" r:id="rId10"/>
    <sheet name="И 09.2025" sheetId="9" state="hidden" r:id="rId11"/>
    <sheet name="И 09.2024" sheetId="10" state="hidden" r:id="rId12"/>
  </sheets>
  <definedNames>
    <definedName name="_xlnm._FilterDatabase" localSheetId="6" hidden="1">'Д 09.2025'!$A$7:$AE$208</definedName>
    <definedName name="_xlnm._FilterDatabase" localSheetId="9" hidden="1">'Р 09.2024'!$A$4:$AL$4</definedName>
    <definedName name="_xlnm._FilterDatabase" localSheetId="8" hidden="1">'Р 09.2025'!$A$4:$O$395</definedName>
    <definedName name="_xlnm.Print_Area" localSheetId="4">ДОХОДЫ!$B$7:$Q$41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41" i="7" l="1"/>
  <c r="P41" i="7"/>
  <c r="O41" i="7" s="1"/>
  <c r="N41" i="7"/>
  <c r="L41" i="7"/>
  <c r="K41" i="7"/>
  <c r="I41" i="7"/>
  <c r="G41" i="7"/>
  <c r="F41" i="7"/>
  <c r="D41" i="7"/>
  <c r="I38" i="7"/>
  <c r="D15" i="5"/>
  <c r="Q15" i="5"/>
  <c r="P15" i="5"/>
  <c r="N15" i="5"/>
  <c r="L15" i="5"/>
  <c r="K15" i="5"/>
  <c r="I15" i="5"/>
  <c r="G15" i="5"/>
  <c r="F15" i="5"/>
  <c r="C7" i="14"/>
  <c r="E4" i="14"/>
  <c r="E3" i="14"/>
  <c r="D4" i="14"/>
  <c r="D3" i="14"/>
  <c r="C4" i="14"/>
  <c r="C3" i="14"/>
  <c r="M41" i="7" l="1"/>
  <c r="J41" i="7"/>
  <c r="H41" i="7" s="1"/>
  <c r="E41" i="7"/>
  <c r="C41" i="7" s="1"/>
  <c r="O15" i="5"/>
  <c r="M15" i="5" s="1"/>
  <c r="B8" i="13" s="1"/>
  <c r="B32" i="17" s="1"/>
  <c r="J15" i="5"/>
  <c r="H15" i="5" s="1"/>
  <c r="D8" i="13" s="1"/>
  <c r="E15" i="5"/>
  <c r="C15" i="5" s="1"/>
  <c r="C8" i="13" s="1"/>
  <c r="C32" i="17" s="1"/>
  <c r="E65" i="20"/>
  <c r="E64" i="20"/>
  <c r="F64" i="20" s="1"/>
  <c r="E63" i="20"/>
  <c r="F63" i="20" s="1"/>
  <c r="D65" i="20"/>
  <c r="C65" i="20"/>
  <c r="D64" i="20"/>
  <c r="C64" i="20"/>
  <c r="G64" i="20" s="1"/>
  <c r="D63" i="20"/>
  <c r="C63" i="20"/>
  <c r="G63" i="20" s="1"/>
  <c r="G62" i="20"/>
  <c r="F62" i="20"/>
  <c r="S1" i="1"/>
  <c r="D32" i="17" l="1"/>
  <c r="F32" i="17" s="1"/>
  <c r="E8" i="13"/>
  <c r="F8" i="13"/>
  <c r="C114" i="17"/>
  <c r="B113" i="17"/>
  <c r="B114" i="17"/>
  <c r="D114" i="17"/>
  <c r="D113" i="17"/>
  <c r="C113" i="17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2" i="7"/>
  <c r="L32" i="7"/>
  <c r="K33" i="7"/>
  <c r="K34" i="7"/>
  <c r="K35" i="7"/>
  <c r="K36" i="7"/>
  <c r="K37" i="7"/>
  <c r="K38" i="7"/>
  <c r="K39" i="7"/>
  <c r="K40" i="7"/>
  <c r="K42" i="7"/>
  <c r="K32" i="7"/>
  <c r="I25" i="7"/>
  <c r="I33" i="7"/>
  <c r="I34" i="7"/>
  <c r="I35" i="7"/>
  <c r="I36" i="7"/>
  <c r="I37" i="7"/>
  <c r="I39" i="7"/>
  <c r="I40" i="7"/>
  <c r="I42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2" i="7"/>
  <c r="G32" i="7"/>
  <c r="F33" i="7"/>
  <c r="F34" i="7"/>
  <c r="F35" i="7"/>
  <c r="F36" i="7"/>
  <c r="F37" i="7"/>
  <c r="F38" i="7"/>
  <c r="F39" i="7"/>
  <c r="F40" i="7"/>
  <c r="F42" i="7"/>
  <c r="F32" i="7"/>
  <c r="D33" i="7"/>
  <c r="D34" i="7"/>
  <c r="D35" i="7"/>
  <c r="D36" i="7"/>
  <c r="D37" i="7"/>
  <c r="D38" i="7"/>
  <c r="D39" i="7"/>
  <c r="D40" i="7"/>
  <c r="D42" i="7"/>
  <c r="D32" i="7"/>
  <c r="M25" i="7"/>
  <c r="Q25" i="7"/>
  <c r="P25" i="7"/>
  <c r="Q33" i="7"/>
  <c r="Q34" i="7"/>
  <c r="Q35" i="7"/>
  <c r="Q36" i="7"/>
  <c r="Q37" i="7"/>
  <c r="Q38" i="7"/>
  <c r="Q39" i="7"/>
  <c r="Q40" i="7"/>
  <c r="Q42" i="7"/>
  <c r="Q32" i="7"/>
  <c r="P33" i="7"/>
  <c r="P34" i="7"/>
  <c r="P35" i="7"/>
  <c r="P36" i="7"/>
  <c r="P37" i="7"/>
  <c r="P38" i="7"/>
  <c r="P39" i="7"/>
  <c r="P40" i="7"/>
  <c r="P42" i="7"/>
  <c r="P32" i="7"/>
  <c r="N25" i="7"/>
  <c r="N33" i="7"/>
  <c r="N34" i="7"/>
  <c r="N35" i="7"/>
  <c r="N36" i="7"/>
  <c r="N37" i="7"/>
  <c r="N38" i="7"/>
  <c r="N39" i="7"/>
  <c r="N40" i="7"/>
  <c r="N42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K31" i="7" l="1"/>
  <c r="L31" i="7"/>
  <c r="I31" i="7"/>
  <c r="E32" i="17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D2" i="5"/>
  <c r="C2" i="5"/>
  <c r="L41" i="5"/>
  <c r="K41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K13" i="5"/>
  <c r="L13" i="5"/>
  <c r="K14" i="5"/>
  <c r="L14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K30" i="5"/>
  <c r="L30" i="5"/>
  <c r="L12" i="5"/>
  <c r="K12" i="5"/>
  <c r="I41" i="5"/>
  <c r="I40" i="5"/>
  <c r="I39" i="5"/>
  <c r="I38" i="5"/>
  <c r="I37" i="5"/>
  <c r="I36" i="5"/>
  <c r="I35" i="5"/>
  <c r="I34" i="5"/>
  <c r="I33" i="5"/>
  <c r="I13" i="5"/>
  <c r="I14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12" i="5"/>
  <c r="G41" i="5"/>
  <c r="G40" i="5"/>
  <c r="G39" i="5"/>
  <c r="G38" i="5"/>
  <c r="G37" i="5"/>
  <c r="G36" i="5"/>
  <c r="G35" i="5"/>
  <c r="G34" i="5"/>
  <c r="G33" i="5"/>
  <c r="G13" i="5"/>
  <c r="G14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12" i="5"/>
  <c r="F41" i="5"/>
  <c r="F40" i="5"/>
  <c r="F39" i="5"/>
  <c r="F38" i="5"/>
  <c r="F37" i="5"/>
  <c r="F36" i="5"/>
  <c r="F35" i="5"/>
  <c r="F34" i="5"/>
  <c r="F33" i="5"/>
  <c r="F13" i="5"/>
  <c r="F14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12" i="5"/>
  <c r="D41" i="5"/>
  <c r="D40" i="5"/>
  <c r="D39" i="5"/>
  <c r="D38" i="5"/>
  <c r="D37" i="5"/>
  <c r="D36" i="5"/>
  <c r="D35" i="5"/>
  <c r="D34" i="5"/>
  <c r="D33" i="5"/>
  <c r="D13" i="5"/>
  <c r="D14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12" i="5"/>
  <c r="Q4" i="5"/>
  <c r="P4" i="5"/>
  <c r="Q2" i="5"/>
  <c r="P2" i="5"/>
  <c r="N4" i="5"/>
  <c r="N2" i="5"/>
  <c r="M4" i="5"/>
  <c r="M2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N41" i="5"/>
  <c r="P41" i="5"/>
  <c r="Q41" i="5"/>
  <c r="Q33" i="5"/>
  <c r="P33" i="5"/>
  <c r="N33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12" i="5"/>
  <c r="Q14" i="5"/>
  <c r="Q13" i="5"/>
  <c r="P12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4" i="5"/>
  <c r="P13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O13" i="5" l="1"/>
  <c r="E2" i="5"/>
  <c r="J2" i="5"/>
  <c r="O41" i="5"/>
  <c r="O37" i="5"/>
  <c r="O39" i="5"/>
  <c r="O35" i="5"/>
  <c r="O38" i="5"/>
  <c r="O34" i="5"/>
  <c r="O40" i="5"/>
  <c r="O36" i="5"/>
  <c r="O33" i="5"/>
  <c r="F175" i="17"/>
  <c r="E175" i="17"/>
  <c r="E42" i="20"/>
  <c r="F42" i="20"/>
  <c r="A50" i="17" l="1"/>
  <c r="A110" i="17" s="1"/>
  <c r="A173" i="17" s="1"/>
  <c r="E30" i="13"/>
  <c r="F30" i="13"/>
  <c r="E42" i="13" l="1"/>
  <c r="E62" i="13" s="1"/>
  <c r="F42" i="13"/>
  <c r="F62" i="13" s="1"/>
  <c r="E27" i="17" l="1"/>
  <c r="E134" i="17" s="1"/>
  <c r="E50" i="17" s="1"/>
  <c r="E110" i="17" s="1"/>
  <c r="E173" i="17" s="1"/>
  <c r="F27" i="17"/>
  <c r="F134" i="17" s="1"/>
  <c r="F50" i="17" s="1"/>
  <c r="F110" i="17" s="1"/>
  <c r="F173" i="17" s="1"/>
  <c r="C3" i="13"/>
  <c r="D3" i="13"/>
  <c r="B3" i="13"/>
  <c r="F3" i="20"/>
  <c r="E3" i="20"/>
  <c r="D3" i="20"/>
  <c r="C3" i="20"/>
  <c r="B3" i="20"/>
  <c r="A214" i="17"/>
  <c r="B18" i="17"/>
  <c r="B27" i="17" s="1"/>
  <c r="B134" i="17" s="1"/>
  <c r="B50" i="17" s="1"/>
  <c r="D18" i="17"/>
  <c r="D27" i="17" s="1"/>
  <c r="D134" i="17" s="1"/>
  <c r="D50" i="17" s="1"/>
  <c r="C18" i="17"/>
  <c r="C27" i="17" s="1"/>
  <c r="C134" i="17" s="1"/>
  <c r="C50" i="17" s="1"/>
  <c r="C110" i="17" s="1"/>
  <c r="C11" i="14"/>
  <c r="E11" i="14"/>
  <c r="E7" i="14"/>
  <c r="D7" i="14"/>
  <c r="C10" i="14"/>
  <c r="E10" i="14"/>
  <c r="D10" i="14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5" i="13"/>
  <c r="B46" i="13"/>
  <c r="B47" i="13"/>
  <c r="B48" i="13"/>
  <c r="B49" i="13"/>
  <c r="B50" i="13"/>
  <c r="B51" i="13"/>
  <c r="B52" i="13"/>
  <c r="B53" i="13"/>
  <c r="B55" i="13"/>
  <c r="B56" i="13"/>
  <c r="B57" i="13"/>
  <c r="B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44" i="13"/>
  <c r="O9" i="7"/>
  <c r="M9" i="7" s="1"/>
  <c r="C173" i="17" l="1"/>
  <c r="C123" i="17"/>
  <c r="D110" i="17"/>
  <c r="D123" i="17" s="1"/>
  <c r="C31" i="20"/>
  <c r="B110" i="17"/>
  <c r="B123" i="17" s="1"/>
  <c r="B31" i="20"/>
  <c r="D173" i="17"/>
  <c r="B180" i="17"/>
  <c r="B185" i="17"/>
  <c r="B181" i="17"/>
  <c r="B177" i="17"/>
  <c r="B176" i="17"/>
  <c r="B184" i="17"/>
  <c r="B186" i="17"/>
  <c r="B183" i="17"/>
  <c r="B179" i="17"/>
  <c r="B182" i="17"/>
  <c r="B178" i="17"/>
  <c r="C185" i="17"/>
  <c r="C181" i="17"/>
  <c r="C177" i="17"/>
  <c r="D185" i="17"/>
  <c r="D181" i="17"/>
  <c r="D177" i="17"/>
  <c r="C176" i="17"/>
  <c r="C184" i="17"/>
  <c r="C180" i="17"/>
  <c r="D176" i="17"/>
  <c r="D184" i="17"/>
  <c r="F184" i="17" s="1"/>
  <c r="D180" i="17"/>
  <c r="C186" i="17"/>
  <c r="C183" i="17"/>
  <c r="C179" i="17"/>
  <c r="D186" i="17"/>
  <c r="D183" i="17"/>
  <c r="D179" i="17"/>
  <c r="C182" i="17"/>
  <c r="C178" i="17"/>
  <c r="D182" i="17"/>
  <c r="D178" i="17"/>
  <c r="C149" i="17"/>
  <c r="C64" i="13"/>
  <c r="D147" i="17"/>
  <c r="D143" i="17"/>
  <c r="B149" i="17"/>
  <c r="B144" i="17"/>
  <c r="C221" i="17"/>
  <c r="B219" i="17"/>
  <c r="C144" i="17"/>
  <c r="D142" i="17"/>
  <c r="B143" i="17"/>
  <c r="C218" i="17"/>
  <c r="B218" i="17"/>
  <c r="D221" i="17"/>
  <c r="C142" i="17"/>
  <c r="D144" i="17"/>
  <c r="D218" i="17"/>
  <c r="C147" i="17"/>
  <c r="C143" i="17"/>
  <c r="D149" i="17"/>
  <c r="D64" i="13"/>
  <c r="B147" i="17"/>
  <c r="B142" i="17"/>
  <c r="B221" i="17"/>
  <c r="E113" i="17"/>
  <c r="F114" i="17"/>
  <c r="C111" i="17"/>
  <c r="E114" i="17"/>
  <c r="D111" i="17"/>
  <c r="O12" i="7"/>
  <c r="M12" i="7" s="1"/>
  <c r="B8" i="20" s="1"/>
  <c r="L11" i="5"/>
  <c r="L5" i="5" s="1"/>
  <c r="F11" i="5"/>
  <c r="E37" i="5"/>
  <c r="C37" i="5" s="1"/>
  <c r="D11" i="14"/>
  <c r="E214" i="17"/>
  <c r="E40" i="20"/>
  <c r="F60" i="20" s="1"/>
  <c r="B214" i="17"/>
  <c r="B40" i="20"/>
  <c r="C60" i="20" s="1"/>
  <c r="F214" i="17"/>
  <c r="F40" i="20"/>
  <c r="G60" i="20" s="1"/>
  <c r="C214" i="17"/>
  <c r="C40" i="20"/>
  <c r="D60" i="20" s="1"/>
  <c r="D214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8" i="17"/>
  <c r="C68" i="13"/>
  <c r="C138" i="17"/>
  <c r="C66" i="13"/>
  <c r="D145" i="17"/>
  <c r="D67" i="13"/>
  <c r="D139" i="17"/>
  <c r="D65" i="13"/>
  <c r="D148" i="17"/>
  <c r="D68" i="13"/>
  <c r="C136" i="17"/>
  <c r="C63" i="13"/>
  <c r="C146" i="17"/>
  <c r="D136" i="17"/>
  <c r="D63" i="13"/>
  <c r="D138" i="17"/>
  <c r="D66" i="13"/>
  <c r="C145" i="17"/>
  <c r="C67" i="13"/>
  <c r="C139" i="17"/>
  <c r="C65" i="13"/>
  <c r="D146" i="17"/>
  <c r="B148" i="17"/>
  <c r="B68" i="13"/>
  <c r="B145" i="17"/>
  <c r="B67" i="13"/>
  <c r="B64" i="13"/>
  <c r="B138" i="17"/>
  <c r="B66" i="13"/>
  <c r="B139" i="17"/>
  <c r="B65" i="13"/>
  <c r="B136" i="17"/>
  <c r="B63" i="13"/>
  <c r="C137" i="17"/>
  <c r="B140" i="17"/>
  <c r="C140" i="17"/>
  <c r="D141" i="17"/>
  <c r="D137" i="17"/>
  <c r="C141" i="17"/>
  <c r="D140" i="17"/>
  <c r="B141" i="17"/>
  <c r="B137" i="17"/>
  <c r="C58" i="13"/>
  <c r="B58" i="13"/>
  <c r="D58" i="13"/>
  <c r="D42" i="13"/>
  <c r="D62" i="13" s="1"/>
  <c r="D30" i="13"/>
  <c r="C42" i="13"/>
  <c r="C62" i="13" s="1"/>
  <c r="C30" i="13"/>
  <c r="B42" i="13"/>
  <c r="B62" i="13" s="1"/>
  <c r="B30" i="13"/>
  <c r="B54" i="13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2" i="5"/>
  <c r="P31" i="5" s="1"/>
  <c r="Q32" i="5"/>
  <c r="Q31" i="5" s="1"/>
  <c r="O17" i="7"/>
  <c r="M17" i="7" s="1"/>
  <c r="B13" i="20" s="1"/>
  <c r="F32" i="5"/>
  <c r="F31" i="5" s="1"/>
  <c r="N32" i="5"/>
  <c r="G32" i="5"/>
  <c r="J37" i="5"/>
  <c r="H37" i="5" s="1"/>
  <c r="M37" i="5"/>
  <c r="O24" i="5"/>
  <c r="O10" i="7"/>
  <c r="M10" i="7" s="1"/>
  <c r="M13" i="7"/>
  <c r="O11" i="7"/>
  <c r="M11" i="7" s="1"/>
  <c r="B7" i="20" s="1"/>
  <c r="J37" i="7"/>
  <c r="H37" i="7" s="1"/>
  <c r="E42" i="7"/>
  <c r="C42" i="7" s="1"/>
  <c r="O2" i="5"/>
  <c r="J39" i="7"/>
  <c r="H39" i="7" s="1"/>
  <c r="J35" i="7"/>
  <c r="H35" i="7" s="1"/>
  <c r="L26" i="7"/>
  <c r="J32" i="7"/>
  <c r="J38" i="7"/>
  <c r="H38" i="7" s="1"/>
  <c r="J34" i="7"/>
  <c r="H34" i="7" s="1"/>
  <c r="J25" i="7"/>
  <c r="E25" i="7"/>
  <c r="J33" i="7"/>
  <c r="H33" i="7" s="1"/>
  <c r="K26" i="7"/>
  <c r="J42" i="7"/>
  <c r="H42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26" i="7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2" i="7"/>
  <c r="M42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1" i="5"/>
  <c r="J41" i="5"/>
  <c r="H41" i="5" s="1"/>
  <c r="E41" i="5"/>
  <c r="C41" i="5" s="1"/>
  <c r="J40" i="5"/>
  <c r="H40" i="5" s="1"/>
  <c r="J38" i="5"/>
  <c r="H38" i="5" s="1"/>
  <c r="J39" i="5"/>
  <c r="H39" i="5" s="1"/>
  <c r="J35" i="5"/>
  <c r="H35" i="5" s="1"/>
  <c r="J34" i="5"/>
  <c r="H34" i="5" s="1"/>
  <c r="J36" i="5"/>
  <c r="H36" i="5" s="1"/>
  <c r="J33" i="5"/>
  <c r="H33" i="5" s="1"/>
  <c r="Q11" i="5"/>
  <c r="Q5" i="5" s="1"/>
  <c r="P11" i="5"/>
  <c r="P5" i="5" s="1"/>
  <c r="N11" i="5"/>
  <c r="K11" i="5"/>
  <c r="K5" i="5" s="1"/>
  <c r="I11" i="5"/>
  <c r="G11" i="5"/>
  <c r="L32" i="5"/>
  <c r="L31" i="5" s="1"/>
  <c r="K32" i="5"/>
  <c r="K31" i="5" s="1"/>
  <c r="I32" i="5"/>
  <c r="I31" i="5" s="1"/>
  <c r="D32" i="5"/>
  <c r="D11" i="5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6" i="5"/>
  <c r="O20" i="5"/>
  <c r="O25" i="5"/>
  <c r="O22" i="5"/>
  <c r="M35" i="5"/>
  <c r="M36" i="5"/>
  <c r="M34" i="5"/>
  <c r="O30" i="5"/>
  <c r="O18" i="5"/>
  <c r="M39" i="5"/>
  <c r="O29" i="5"/>
  <c r="O23" i="5"/>
  <c r="O19" i="5"/>
  <c r="O26" i="5"/>
  <c r="M38" i="5"/>
  <c r="O27" i="5"/>
  <c r="O21" i="5"/>
  <c r="O14" i="5"/>
  <c r="M40" i="5"/>
  <c r="M33" i="5"/>
  <c r="O28" i="5"/>
  <c r="O17" i="5"/>
  <c r="O12" i="5"/>
  <c r="J28" i="5"/>
  <c r="J14" i="5"/>
  <c r="J23" i="5"/>
  <c r="J19" i="5"/>
  <c r="J13" i="5"/>
  <c r="J18" i="5"/>
  <c r="H18" i="5" s="1"/>
  <c r="D11" i="13" s="1"/>
  <c r="J22" i="5"/>
  <c r="H22" i="5" s="1"/>
  <c r="D15" i="13" s="1"/>
  <c r="J27" i="5"/>
  <c r="H27" i="5" s="1"/>
  <c r="D19" i="13" s="1"/>
  <c r="E40" i="5"/>
  <c r="C40" i="5" s="1"/>
  <c r="E38" i="5"/>
  <c r="C38" i="5" s="1"/>
  <c r="E35" i="5"/>
  <c r="C35" i="5" s="1"/>
  <c r="E33" i="5"/>
  <c r="C33" i="5" s="1"/>
  <c r="E29" i="5"/>
  <c r="E27" i="5"/>
  <c r="E25" i="5"/>
  <c r="E12" i="5"/>
  <c r="E18" i="5"/>
  <c r="E13" i="5"/>
  <c r="E22" i="5"/>
  <c r="C22" i="5" s="1"/>
  <c r="C15" i="13" s="1"/>
  <c r="E20" i="5"/>
  <c r="C20" i="5" s="1"/>
  <c r="C13" i="13" s="1"/>
  <c r="E16" i="5"/>
  <c r="E39" i="5"/>
  <c r="C39" i="5" s="1"/>
  <c r="E36" i="5"/>
  <c r="C36" i="5" s="1"/>
  <c r="E34" i="5"/>
  <c r="C34" i="5" s="1"/>
  <c r="E30" i="5"/>
  <c r="E28" i="5"/>
  <c r="E26" i="5"/>
  <c r="E23" i="5"/>
  <c r="E21" i="5"/>
  <c r="E19" i="5"/>
  <c r="E17" i="5"/>
  <c r="E14" i="5"/>
  <c r="H32" i="7" l="1"/>
  <c r="H31" i="7" s="1"/>
  <c r="H26" i="7" s="1"/>
  <c r="J31" i="7"/>
  <c r="J26" i="7" s="1"/>
  <c r="E181" i="17"/>
  <c r="E182" i="17"/>
  <c r="F181" i="17"/>
  <c r="F183" i="17"/>
  <c r="F182" i="17"/>
  <c r="E178" i="17"/>
  <c r="C174" i="17"/>
  <c r="C127" i="17" s="1"/>
  <c r="E179" i="17"/>
  <c r="E186" i="17"/>
  <c r="E183" i="17"/>
  <c r="E180" i="17"/>
  <c r="E176" i="17"/>
  <c r="E184" i="17"/>
  <c r="E177" i="17"/>
  <c r="E185" i="17"/>
  <c r="B173" i="17"/>
  <c r="F178" i="17"/>
  <c r="F179" i="17"/>
  <c r="F186" i="17"/>
  <c r="F176" i="17"/>
  <c r="B174" i="17"/>
  <c r="B127" i="17" s="1"/>
  <c r="F147" i="17"/>
  <c r="D174" i="17"/>
  <c r="D127" i="17" s="1"/>
  <c r="E127" i="17" s="1"/>
  <c r="F180" i="17"/>
  <c r="F177" i="17"/>
  <c r="F185" i="17"/>
  <c r="B54" i="17"/>
  <c r="B55" i="17"/>
  <c r="B60" i="17"/>
  <c r="B63" i="17"/>
  <c r="B64" i="17"/>
  <c r="E147" i="17"/>
  <c r="D64" i="17"/>
  <c r="C55" i="17"/>
  <c r="C58" i="17"/>
  <c r="C64" i="17"/>
  <c r="D55" i="17"/>
  <c r="D54" i="17"/>
  <c r="C54" i="17"/>
  <c r="C59" i="17"/>
  <c r="C56" i="17"/>
  <c r="D59" i="17"/>
  <c r="D58" i="17"/>
  <c r="E58" i="17" s="1"/>
  <c r="D56" i="17"/>
  <c r="C63" i="17"/>
  <c r="C57" i="17"/>
  <c r="C60" i="17"/>
  <c r="D63" i="17"/>
  <c r="D57" i="17"/>
  <c r="D60" i="17"/>
  <c r="E221" i="17"/>
  <c r="F144" i="17"/>
  <c r="F143" i="17"/>
  <c r="F221" i="17"/>
  <c r="E142" i="17"/>
  <c r="E143" i="17"/>
  <c r="F142" i="17"/>
  <c r="E64" i="13"/>
  <c r="E218" i="17"/>
  <c r="E144" i="17"/>
  <c r="F149" i="17"/>
  <c r="E149" i="17"/>
  <c r="F218" i="17"/>
  <c r="C21" i="17"/>
  <c r="C20" i="17"/>
  <c r="C125" i="17"/>
  <c r="C39" i="17"/>
  <c r="D39" i="17"/>
  <c r="D21" i="17"/>
  <c r="C220" i="17"/>
  <c r="D125" i="17"/>
  <c r="D220" i="17"/>
  <c r="D219" i="17"/>
  <c r="F219" i="17" s="1"/>
  <c r="B125" i="17"/>
  <c r="D20" i="17"/>
  <c r="B220" i="17"/>
  <c r="F64" i="13"/>
  <c r="C219" i="17"/>
  <c r="F113" i="17"/>
  <c r="B111" i="17"/>
  <c r="F111" i="17" s="1"/>
  <c r="E111" i="17"/>
  <c r="F139" i="17"/>
  <c r="E148" i="17"/>
  <c r="F5" i="5"/>
  <c r="F10" i="5"/>
  <c r="F3" i="5" s="1"/>
  <c r="G5" i="5"/>
  <c r="D59" i="13"/>
  <c r="J24" i="5"/>
  <c r="H24" i="5" s="1"/>
  <c r="E24" i="5"/>
  <c r="C24" i="5" s="1"/>
  <c r="G31" i="5"/>
  <c r="G10" i="5" s="1"/>
  <c r="F4" i="14"/>
  <c r="G4" i="14"/>
  <c r="F63" i="13"/>
  <c r="E63" i="13"/>
  <c r="E68" i="13"/>
  <c r="E41" i="20"/>
  <c r="F41" i="20"/>
  <c r="F148" i="17"/>
  <c r="E146" i="17"/>
  <c r="E145" i="17"/>
  <c r="B69" i="13"/>
  <c r="B70" i="13" s="1"/>
  <c r="E65" i="13"/>
  <c r="D69" i="13"/>
  <c r="C69" i="13"/>
  <c r="C70" i="13" s="1"/>
  <c r="E139" i="17"/>
  <c r="F145" i="17"/>
  <c r="F65" i="13"/>
  <c r="F68" i="13"/>
  <c r="B146" i="17"/>
  <c r="F146" i="17" s="1"/>
  <c r="E67" i="13"/>
  <c r="F67" i="13"/>
  <c r="E141" i="17"/>
  <c r="F140" i="17"/>
  <c r="F141" i="17"/>
  <c r="E140" i="17"/>
  <c r="N31" i="5"/>
  <c r="F136" i="17"/>
  <c r="E136" i="17"/>
  <c r="D31" i="5"/>
  <c r="C37" i="17"/>
  <c r="D35" i="17"/>
  <c r="C14" i="5"/>
  <c r="C7" i="13" s="1"/>
  <c r="F46" i="13"/>
  <c r="E57" i="13"/>
  <c r="C17" i="5"/>
  <c r="C10" i="13" s="1"/>
  <c r="F48" i="13"/>
  <c r="C26" i="5"/>
  <c r="E54" i="13"/>
  <c r="C19" i="5"/>
  <c r="C12" i="13" s="1"/>
  <c r="F50" i="13"/>
  <c r="C28" i="5"/>
  <c r="F56" i="13"/>
  <c r="C13" i="5"/>
  <c r="C6" i="13" s="1"/>
  <c r="C27" i="5"/>
  <c r="C19" i="13" s="1"/>
  <c r="F55" i="13"/>
  <c r="E50" i="13"/>
  <c r="F54" i="13"/>
  <c r="C23" i="5"/>
  <c r="C16" i="13" s="1"/>
  <c r="F52" i="13"/>
  <c r="C25" i="5"/>
  <c r="F53" i="13"/>
  <c r="E48" i="13"/>
  <c r="E53" i="13"/>
  <c r="C21" i="5"/>
  <c r="C14" i="13" s="1"/>
  <c r="F51" i="13"/>
  <c r="C30" i="5"/>
  <c r="F58" i="13"/>
  <c r="C16" i="5"/>
  <c r="C9" i="13" s="1"/>
  <c r="F47" i="13"/>
  <c r="C18" i="5"/>
  <c r="C11" i="13" s="1"/>
  <c r="F49" i="13"/>
  <c r="C29" i="5"/>
  <c r="F57" i="13"/>
  <c r="E52" i="13"/>
  <c r="E47" i="13"/>
  <c r="C59" i="13"/>
  <c r="C43" i="13"/>
  <c r="B59" i="13"/>
  <c r="B43" i="13"/>
  <c r="F44" i="13"/>
  <c r="E44" i="13"/>
  <c r="E46" i="13"/>
  <c r="F45" i="13"/>
  <c r="E45" i="13"/>
  <c r="D22" i="17"/>
  <c r="C23" i="17"/>
  <c r="C22" i="17"/>
  <c r="D23" i="17"/>
  <c r="M24" i="5"/>
  <c r="B23" i="13" s="1"/>
  <c r="D23" i="13"/>
  <c r="M17" i="5"/>
  <c r="B10" i="13" s="1"/>
  <c r="M14" i="5"/>
  <c r="B7" i="13" s="1"/>
  <c r="M26" i="5"/>
  <c r="B18" i="13" s="1"/>
  <c r="M25" i="5"/>
  <c r="B17" i="13" s="1"/>
  <c r="M12" i="5"/>
  <c r="B5" i="13" s="1"/>
  <c r="M28" i="5"/>
  <c r="B20" i="13" s="1"/>
  <c r="M21" i="5"/>
  <c r="B14" i="13" s="1"/>
  <c r="M19" i="5"/>
  <c r="B12" i="13" s="1"/>
  <c r="M13" i="5"/>
  <c r="B6" i="13" s="1"/>
  <c r="M20" i="5"/>
  <c r="B13" i="13" s="1"/>
  <c r="M29" i="5"/>
  <c r="B21" i="13" s="1"/>
  <c r="M30" i="5"/>
  <c r="B22" i="13" s="1"/>
  <c r="M22" i="5"/>
  <c r="B15" i="13" s="1"/>
  <c r="M27" i="5"/>
  <c r="B19" i="13" s="1"/>
  <c r="M23" i="5"/>
  <c r="B16" i="13" s="1"/>
  <c r="M18" i="5"/>
  <c r="B11" i="13" s="1"/>
  <c r="M16" i="5"/>
  <c r="B9" i="13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14" i="20"/>
  <c r="B15" i="20"/>
  <c r="B20" i="17"/>
  <c r="B22" i="17"/>
  <c r="B21" i="17"/>
  <c r="B23" i="17"/>
  <c r="D6" i="14"/>
  <c r="E6" i="14"/>
  <c r="C6" i="14"/>
  <c r="F5" i="14"/>
  <c r="G5" i="14"/>
  <c r="N3" i="7"/>
  <c r="I3" i="7"/>
  <c r="I5" i="5"/>
  <c r="D3" i="7"/>
  <c r="D5" i="5"/>
  <c r="E31" i="7"/>
  <c r="E26" i="7" s="1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K10" i="5"/>
  <c r="K3" i="5" s="1"/>
  <c r="L10" i="5"/>
  <c r="E11" i="5"/>
  <c r="O31" i="5"/>
  <c r="O32" i="5"/>
  <c r="M32" i="5" s="1"/>
  <c r="J31" i="5"/>
  <c r="J32" i="5"/>
  <c r="H32" i="5" s="1"/>
  <c r="E32" i="5"/>
  <c r="C32" i="5" s="1"/>
  <c r="C12" i="5"/>
  <c r="C5" i="13" s="1"/>
  <c r="C10" i="7"/>
  <c r="J16" i="5"/>
  <c r="H16" i="5" s="1"/>
  <c r="D9" i="13" s="1"/>
  <c r="J20" i="5"/>
  <c r="H20" i="5" s="1"/>
  <c r="D13" i="13" s="1"/>
  <c r="J11" i="5"/>
  <c r="J25" i="5"/>
  <c r="H25" i="5" s="1"/>
  <c r="D17" i="13" s="1"/>
  <c r="H14" i="5"/>
  <c r="D7" i="13" s="1"/>
  <c r="H28" i="5"/>
  <c r="H23" i="5"/>
  <c r="D16" i="13" s="1"/>
  <c r="H13" i="5"/>
  <c r="H19" i="5"/>
  <c r="J29" i="5"/>
  <c r="H29" i="5" s="1"/>
  <c r="J12" i="5"/>
  <c r="H12" i="5" s="1"/>
  <c r="D5" i="13" s="1"/>
  <c r="J17" i="5"/>
  <c r="H17" i="5" s="1"/>
  <c r="J21" i="5"/>
  <c r="H21" i="5" s="1"/>
  <c r="D14" i="13" s="1"/>
  <c r="J30" i="5"/>
  <c r="H30" i="5" s="1"/>
  <c r="D22" i="13" s="1"/>
  <c r="J26" i="5"/>
  <c r="H26" i="5" s="1"/>
  <c r="F64" i="17" l="1"/>
  <c r="H31" i="5"/>
  <c r="E47" i="5" s="1"/>
  <c r="F54" i="17"/>
  <c r="F127" i="17"/>
  <c r="J10" i="5"/>
  <c r="P3" i="5"/>
  <c r="O10" i="5"/>
  <c r="O3" i="5" s="1"/>
  <c r="E60" i="17"/>
  <c r="E59" i="17"/>
  <c r="C150" i="17"/>
  <c r="C135" i="17" s="1"/>
  <c r="F174" i="17"/>
  <c r="E63" i="17"/>
  <c r="E64" i="17"/>
  <c r="E56" i="17"/>
  <c r="E54" i="17"/>
  <c r="E174" i="17"/>
  <c r="E57" i="17"/>
  <c r="F63" i="17"/>
  <c r="F60" i="17"/>
  <c r="F55" i="17"/>
  <c r="F220" i="17"/>
  <c r="E55" i="17"/>
  <c r="B62" i="17"/>
  <c r="B58" i="17"/>
  <c r="F58" i="17" s="1"/>
  <c r="B53" i="17"/>
  <c r="B61" i="17"/>
  <c r="B59" i="17"/>
  <c r="F59" i="17" s="1"/>
  <c r="C62" i="17"/>
  <c r="D62" i="17"/>
  <c r="C61" i="17"/>
  <c r="D53" i="17"/>
  <c r="D61" i="17"/>
  <c r="E220" i="17"/>
  <c r="E39" i="17"/>
  <c r="B150" i="17"/>
  <c r="B135" i="17" s="1"/>
  <c r="C217" i="17"/>
  <c r="C215" i="17" s="1"/>
  <c r="B39" i="17"/>
  <c r="F39" i="17" s="1"/>
  <c r="D38" i="17"/>
  <c r="B217" i="17"/>
  <c r="B215" i="17" s="1"/>
  <c r="B45" i="17"/>
  <c r="B38" i="17"/>
  <c r="B42" i="17"/>
  <c r="C38" i="17"/>
  <c r="N10" i="5"/>
  <c r="D41" i="17"/>
  <c r="D217" i="17"/>
  <c r="B43" i="17"/>
  <c r="D10" i="5"/>
  <c r="D3" i="5" s="1"/>
  <c r="E219" i="17"/>
  <c r="J5" i="5"/>
  <c r="I10" i="5"/>
  <c r="I3" i="5" s="1"/>
  <c r="G3" i="5"/>
  <c r="E31" i="5"/>
  <c r="C31" i="5" s="1"/>
  <c r="D47" i="5" s="1"/>
  <c r="D43" i="17"/>
  <c r="D18" i="13"/>
  <c r="D20" i="13"/>
  <c r="D21" i="13"/>
  <c r="C21" i="13"/>
  <c r="C20" i="13"/>
  <c r="C23" i="13"/>
  <c r="C22" i="13"/>
  <c r="C43" i="17"/>
  <c r="C18" i="13"/>
  <c r="C17" i="13"/>
  <c r="F9" i="20"/>
  <c r="B56" i="17"/>
  <c r="F56" i="17" s="1"/>
  <c r="F10" i="20"/>
  <c r="B57" i="17"/>
  <c r="F57" i="17" s="1"/>
  <c r="E69" i="13"/>
  <c r="D70" i="13"/>
  <c r="F69" i="13"/>
  <c r="F138" i="17"/>
  <c r="E138" i="17"/>
  <c r="C126" i="17"/>
  <c r="D126" i="17"/>
  <c r="B126" i="17"/>
  <c r="M31" i="5"/>
  <c r="C47" i="5" s="1"/>
  <c r="C33" i="13"/>
  <c r="D37" i="17"/>
  <c r="E37" i="17" s="1"/>
  <c r="D34" i="13"/>
  <c r="B33" i="13"/>
  <c r="D29" i="17"/>
  <c r="D35" i="13"/>
  <c r="D31" i="17"/>
  <c r="D32" i="13"/>
  <c r="C31" i="17"/>
  <c r="C32" i="13"/>
  <c r="C34" i="13"/>
  <c r="C29" i="17"/>
  <c r="C35" i="13"/>
  <c r="C30" i="17"/>
  <c r="C31" i="13"/>
  <c r="B41" i="17"/>
  <c r="B36" i="13"/>
  <c r="B29" i="17"/>
  <c r="B35" i="13"/>
  <c r="B37" i="17"/>
  <c r="B34" i="13"/>
  <c r="B31" i="17"/>
  <c r="B32" i="13"/>
  <c r="B30" i="17"/>
  <c r="B31" i="13"/>
  <c r="B33" i="17"/>
  <c r="D40" i="17"/>
  <c r="B44" i="17"/>
  <c r="C33" i="17"/>
  <c r="B35" i="17"/>
  <c r="F35" i="17" s="1"/>
  <c r="B36" i="17"/>
  <c r="C35" i="17"/>
  <c r="E35" i="17" s="1"/>
  <c r="C40" i="17"/>
  <c r="B34" i="17"/>
  <c r="D33" i="17"/>
  <c r="B40" i="17"/>
  <c r="C36" i="17"/>
  <c r="C34" i="17"/>
  <c r="C60" i="13"/>
  <c r="E55" i="13"/>
  <c r="D43" i="13"/>
  <c r="E51" i="13"/>
  <c r="E58" i="13"/>
  <c r="E5" i="5"/>
  <c r="E49" i="13"/>
  <c r="E56" i="13"/>
  <c r="O5" i="5"/>
  <c r="B60" i="13"/>
  <c r="E23" i="17"/>
  <c r="E22" i="17"/>
  <c r="C19" i="17"/>
  <c r="D12" i="13"/>
  <c r="D10" i="13"/>
  <c r="D6" i="13"/>
  <c r="E19" i="13"/>
  <c r="F19" i="13"/>
  <c r="E11" i="13"/>
  <c r="F11" i="13"/>
  <c r="E15" i="13"/>
  <c r="F15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M31" i="7"/>
  <c r="C31" i="7"/>
  <c r="H3" i="7"/>
  <c r="C8" i="7"/>
  <c r="M8" i="7"/>
  <c r="J3" i="7"/>
  <c r="M11" i="5"/>
  <c r="C46" i="5" s="1"/>
  <c r="L3" i="5"/>
  <c r="H11" i="5"/>
  <c r="C11" i="5"/>
  <c r="D46" i="5" s="1"/>
  <c r="E46" i="5" l="1"/>
  <c r="D24" i="13"/>
  <c r="F62" i="17"/>
  <c r="D4" i="13"/>
  <c r="M10" i="5"/>
  <c r="N3" i="5"/>
  <c r="E62" i="17"/>
  <c r="F53" i="17"/>
  <c r="F61" i="17"/>
  <c r="E61" i="17"/>
  <c r="D51" i="17"/>
  <c r="D12" i="17" s="1"/>
  <c r="D10" i="17"/>
  <c r="F41" i="17"/>
  <c r="E217" i="17"/>
  <c r="E38" i="17"/>
  <c r="F217" i="17"/>
  <c r="F38" i="17"/>
  <c r="F43" i="17"/>
  <c r="D150" i="17"/>
  <c r="E150" i="17" s="1"/>
  <c r="D215" i="17"/>
  <c r="F215" i="17" s="1"/>
  <c r="C42" i="17"/>
  <c r="C45" i="17"/>
  <c r="C44" i="17"/>
  <c r="B11" i="17"/>
  <c r="D11" i="17"/>
  <c r="D45" i="17"/>
  <c r="F45" i="17" s="1"/>
  <c r="C11" i="17"/>
  <c r="B10" i="17"/>
  <c r="B46" i="17" s="1"/>
  <c r="C41" i="17"/>
  <c r="E41" i="17" s="1"/>
  <c r="D44" i="17"/>
  <c r="F44" i="17" s="1"/>
  <c r="C24" i="13"/>
  <c r="C10" i="17"/>
  <c r="C124" i="17"/>
  <c r="C128" i="17" s="1"/>
  <c r="B124" i="17"/>
  <c r="B128" i="17" s="1"/>
  <c r="H10" i="5"/>
  <c r="E10" i="5"/>
  <c r="E3" i="5" s="1"/>
  <c r="E20" i="13"/>
  <c r="E21" i="13"/>
  <c r="F20" i="13"/>
  <c r="E43" i="17"/>
  <c r="F21" i="13"/>
  <c r="C4" i="13"/>
  <c r="C36" i="13"/>
  <c r="C37" i="13" s="1"/>
  <c r="B51" i="17"/>
  <c r="B12" i="17" s="1"/>
  <c r="E6" i="20"/>
  <c r="C53" i="17"/>
  <c r="E53" i="17" s="1"/>
  <c r="F66" i="13"/>
  <c r="E66" i="13"/>
  <c r="E126" i="17"/>
  <c r="F126" i="17"/>
  <c r="F137" i="17"/>
  <c r="E137" i="17"/>
  <c r="F31" i="17"/>
  <c r="E31" i="17"/>
  <c r="D33" i="13"/>
  <c r="E33" i="13" s="1"/>
  <c r="F34" i="13"/>
  <c r="E34" i="13"/>
  <c r="F35" i="13"/>
  <c r="E35" i="13"/>
  <c r="F29" i="17"/>
  <c r="F37" i="17"/>
  <c r="F32" i="13"/>
  <c r="E32" i="13"/>
  <c r="D42" i="17"/>
  <c r="D36" i="13"/>
  <c r="E29" i="17"/>
  <c r="D30" i="17"/>
  <c r="F30" i="17" s="1"/>
  <c r="D31" i="13"/>
  <c r="F33" i="17"/>
  <c r="F40" i="17"/>
  <c r="E33" i="17"/>
  <c r="E40" i="17"/>
  <c r="D36" i="17"/>
  <c r="E36" i="17" s="1"/>
  <c r="D34" i="17"/>
  <c r="E43" i="13"/>
  <c r="D60" i="13"/>
  <c r="F43" i="13"/>
  <c r="B24" i="13"/>
  <c r="E9" i="13"/>
  <c r="F9" i="13"/>
  <c r="E12" i="13"/>
  <c r="F12" i="13"/>
  <c r="E17" i="13"/>
  <c r="F17" i="13"/>
  <c r="E16" i="13"/>
  <c r="F16" i="13"/>
  <c r="E13" i="13"/>
  <c r="F13" i="13"/>
  <c r="F18" i="13"/>
  <c r="E18" i="13"/>
  <c r="E7" i="13"/>
  <c r="F7" i="13"/>
  <c r="F14" i="13"/>
  <c r="E14" i="13"/>
  <c r="F10" i="13"/>
  <c r="E10" i="13"/>
  <c r="F5" i="13"/>
  <c r="E5" i="13"/>
  <c r="F22" i="13"/>
  <c r="E22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J3" i="5"/>
  <c r="D25" i="13" l="1"/>
  <c r="F12" i="17"/>
  <c r="F150" i="17"/>
  <c r="E44" i="17"/>
  <c r="D46" i="17"/>
  <c r="E215" i="17"/>
  <c r="D135" i="17"/>
  <c r="E135" i="17" s="1"/>
  <c r="E45" i="17"/>
  <c r="E42" i="17"/>
  <c r="C46" i="17"/>
  <c r="C28" i="17" s="1"/>
  <c r="B9" i="17"/>
  <c r="B13" i="17" s="1"/>
  <c r="C9" i="17"/>
  <c r="C25" i="13"/>
  <c r="F125" i="17"/>
  <c r="E125" i="17"/>
  <c r="D124" i="17"/>
  <c r="C10" i="5"/>
  <c r="F42" i="17"/>
  <c r="F51" i="17"/>
  <c r="C51" i="17"/>
  <c r="C12" i="17" s="1"/>
  <c r="E12" i="17" s="1"/>
  <c r="F70" i="13"/>
  <c r="E70" i="13"/>
  <c r="E30" i="17"/>
  <c r="F33" i="13"/>
  <c r="F36" i="13"/>
  <c r="E36" i="13"/>
  <c r="F31" i="13"/>
  <c r="E31" i="13"/>
  <c r="D37" i="13"/>
  <c r="F36" i="17"/>
  <c r="F34" i="17"/>
  <c r="E34" i="17"/>
  <c r="B25" i="13"/>
  <c r="B37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D28" i="17" l="1"/>
  <c r="E28" i="17" s="1"/>
  <c r="E46" i="17"/>
  <c r="F135" i="17"/>
  <c r="D128" i="17"/>
  <c r="E124" i="17"/>
  <c r="F124" i="17"/>
  <c r="C3" i="5"/>
  <c r="D9" i="17"/>
  <c r="E51" i="17"/>
  <c r="F37" i="13"/>
  <c r="E37" i="13"/>
  <c r="C13" i="17" l="1"/>
  <c r="E11" i="17"/>
  <c r="F11" i="17"/>
  <c r="F10" i="17"/>
  <c r="E10" i="17"/>
  <c r="E9" i="17" l="1"/>
  <c r="D13" i="17"/>
  <c r="F9" i="17"/>
  <c r="B28" i="17"/>
  <c r="F28" i="17" s="1"/>
  <c r="F46" i="17"/>
</calcChain>
</file>

<file path=xl/sharedStrings.xml><?xml version="1.0" encoding="utf-8"?>
<sst xmlns="http://schemas.openxmlformats.org/spreadsheetml/2006/main" count="9832" uniqueCount="1124">
  <si>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</si>
  <si>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</si>
  <si>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</si>
  <si>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</si>
  <si>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</si>
  <si>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</si>
  <si>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</si>
  <si>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</si>
  <si>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</si>
  <si>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</si>
  <si>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</si>
  <si>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</si>
  <si>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</si>
  <si>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</si>
  <si>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</si>
  <si>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</si>
  <si>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</si>
  <si>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</si>
  <si>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</si>
  <si>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</si>
  <si>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</si>
  <si>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</si>
  <si>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</si>
  <si>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</si>
  <si>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</si>
  <si>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</si>
  <si>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</si>
  <si>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</si>
  <si>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</si>
  <si>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</si>
  <si>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</si>
  <si>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</si>
  <si>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</si>
  <si>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</si>
  <si>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</si>
  <si>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</si>
  <si>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</si>
  <si>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</si>
  <si>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</si>
  <si>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</si>
  <si>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</si>
  <si>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</si>
  <si>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</si>
  <si>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</si>
  <si>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</si>
  <si>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</si>
  <si>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</si>
  <si>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</si>
  <si>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</si>
  <si>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</si>
  <si>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</si>
  <si>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</si>
  <si>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</si>
  <si>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</si>
  <si>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</si>
  <si>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</si>
  <si>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</si>
  <si>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</si>
  <si>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</si>
  <si>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</si>
  <si>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</si>
  <si>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</si>
  <si>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</si>
  <si>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</si>
  <si>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</si>
  <si>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</si>
  <si>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</si>
  <si>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</si>
  <si>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</si>
  <si>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</si>
  <si>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</si>
  <si>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</si>
  <si>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</si>
  <si>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</si>
  <si>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</si>
  <si>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</si>
  <si>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</si>
  <si>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</si>
  <si>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</si>
  <si>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</si>
  <si>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</si>
  <si>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</si>
  <si>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</si>
  <si>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</si>
  <si>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</si>
  <si>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</si>
  <si>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</si>
  <si>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</si>
  <si>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</si>
  <si>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</si>
  <si>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</si>
  <si>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</si>
  <si>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</si>
  <si>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</si>
  <si>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</si>
  <si>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</si>
  <si>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</si>
  <si>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</si>
  <si>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</si>
  <si>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</si>
  <si>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</si>
  <si>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</si>
  <si>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</si>
  <si>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</si>
  <si>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</si>
  <si>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</si>
  <si>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</si>
  <si>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</si>
  <si>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</si>
  <si>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</si>
  <si>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</si>
  <si>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</si>
  <si>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</si>
  <si>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</si>
  <si>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</si>
  <si>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</si>
  <si>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</si>
  <si>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</si>
  <si>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</si>
  <si>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</si>
  <si>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</si>
  <si>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</si>
  <si>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</si>
  <si>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</si>
  <si>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</si>
  <si>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</si>
  <si>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</si>
  <si>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</si>
  <si>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</si>
  <si>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</si>
  <si>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</si>
  <si>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</si>
  <si>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</si>
  <si>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</si>
  <si>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</si>
  <si>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</si>
  <si>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</si>
  <si>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</si>
  <si>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</si>
  <si>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</si>
  <si>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</si>
  <si>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</si>
  <si>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</si>
  <si>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</si>
  <si>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</si>
  <si>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</si>
  <si>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</si>
  <si>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</si>
  <si>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</si>
  <si>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</si>
  <si>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</si>
  <si>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</si>
  <si>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</si>
  <si>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</si>
  <si>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</si>
  <si>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</si>
  <si>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</si>
  <si>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</si>
  <si>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</si>
  <si>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</si>
  <si>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</si>
  <si>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</si>
  <si>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</si>
  <si>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</si>
  <si>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</si>
  <si>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</si>
  <si>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</si>
  <si>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</si>
  <si>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</si>
  <si>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</si>
  <si>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</si>
  <si>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</si>
  <si>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</si>
  <si>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</si>
  <si>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</si>
  <si>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</si>
  <si>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</si>
  <si>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</si>
  <si>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</si>
  <si>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</si>
  <si>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</si>
  <si>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</si>
  <si>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</si>
  <si>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</si>
  <si>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</si>
  <si>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</si>
  <si>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</si>
  <si>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</si>
  <si>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</si>
  <si>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</si>
  <si>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</si>
  <si>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</si>
  <si>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</si>
  <si>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</si>
  <si>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</si>
  <si>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</si>
  <si>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</si>
  <si>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</si>
  <si>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</si>
  <si>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</si>
  <si>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</si>
  <si>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</si>
  <si>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</si>
  <si>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</si>
  <si>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</si>
  <si>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</si>
  <si>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</si>
  <si>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</si>
  <si>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</si>
  <si>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</si>
  <si>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</si>
  <si>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</si>
  <si>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</si>
  <si>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</si>
  <si>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</si>
  <si>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</si>
  <si>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</si>
  <si>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</si>
  <si>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</si>
  <si>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</si>
  <si>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</si>
  <si>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</si>
  <si>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</si>
  <si>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</si>
  <si>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</si>
  <si>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</si>
  <si>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</si>
  <si>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</si>
  <si>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</si>
  <si>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</si>
  <si>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</si>
  <si>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</si>
  <si>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</si>
  <si>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</si>
  <si>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</si>
  <si>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</si>
  <si>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</si>
  <si>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</si>
  <si>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</si>
  <si>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</si>
  <si>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</si>
  <si>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</si>
  <si>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</si>
  <si>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</si>
  <si>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</si>
  <si>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</si>
  <si>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</si>
  <si>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</si>
  <si>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</si>
  <si>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</si>
  <si>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</si>
  <si>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</si>
  <si>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</si>
  <si>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</si>
  <si>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</si>
  <si>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</si>
  <si>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</si>
  <si>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</si>
  <si>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</si>
  <si>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</si>
  <si>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</si>
  <si>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</si>
  <si>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</si>
  <si>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</si>
  <si>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</si>
  <si>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</si>
  <si>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</si>
  <si>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</si>
  <si>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</si>
  <si>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</si>
  <si>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</si>
  <si>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</si>
  <si>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</si>
  <si>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</si>
  <si>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</si>
  <si>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</si>
  <si>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</si>
  <si>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</si>
  <si>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</si>
  <si>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</si>
  <si>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</si>
  <si>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</si>
  <si>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</si>
  <si>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</si>
  <si>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</si>
  <si>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</si>
  <si>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</si>
  <si>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</si>
  <si>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</si>
  <si>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</si>
  <si>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</si>
  <si>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</si>
  <si>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</si>
  <si>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</si>
  <si>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</si>
  <si>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</si>
  <si>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</si>
  <si>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</si>
  <si>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</si>
  <si>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</si>
  <si>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</si>
  <si>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</si>
  <si>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</si>
  <si>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</si>
  <si>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</si>
  <si>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</si>
  <si>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</si>
  <si>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</si>
  <si>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</si>
  <si>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</si>
  <si>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</si>
  <si>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</si>
  <si>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</si>
  <si>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</si>
  <si>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</si>
  <si>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</si>
  <si>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</si>
  <si>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</si>
  <si>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</si>
  <si>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</si>
  <si>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</si>
  <si>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</si>
  <si>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</si>
  <si>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</si>
  <si>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</si>
  <si>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</si>
  <si>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</si>
  <si>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</si>
  <si>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</si>
  <si>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</si>
  <si>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</si>
  <si>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</si>
  <si>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</si>
  <si>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</si>
  <si>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</si>
  <si>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</si>
  <si>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</si>
  <si>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</si>
  <si>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</si>
  <si>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</si>
  <si>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</si>
  <si>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</si>
  <si>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</si>
  <si>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</si>
  <si>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</si>
  <si>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</si>
  <si>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</si>
  <si>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</si>
  <si>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</si>
  <si>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</si>
  <si>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</si>
  <si>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</si>
  <si>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</si>
  <si>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</si>
  <si>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</si>
  <si>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</si>
  <si>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</si>
  <si>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</si>
  <si>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</si>
  <si>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</si>
  <si>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</si>
  <si>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</si>
  <si>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</si>
  <si>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</si>
  <si>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</si>
  <si>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</si>
  <si>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</si>
  <si>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</si>
  <si>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</si>
  <si>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</si>
  <si>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</si>
  <si>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</si>
  <si>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</si>
  <si>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</si>
  <si>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</si>
  <si>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</si>
  <si>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</si>
  <si>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</si>
  <si>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</si>
  <si>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</si>
  <si>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</si>
  <si>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</si>
  <si>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</si>
  <si>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</si>
  <si>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</si>
  <si>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</si>
  <si>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</si>
  <si>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</si>
  <si>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</si>
  <si>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</si>
  <si>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</si>
  <si>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</si>
  <si>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</si>
  <si>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</si>
  <si>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</si>
  <si>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</si>
  <si>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</si>
  <si>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</si>
  <si>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</si>
  <si>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</si>
  <si>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</si>
  <si>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</si>
  <si>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</si>
  <si>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</si>
  <si>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</si>
  <si>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</si>
  <si>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</si>
  <si>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</si>
  <si>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</si>
  <si>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</si>
  <si>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</si>
  <si>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</si>
  <si>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</si>
  <si>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</si>
  <si>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</si>
  <si>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</si>
  <si>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</si>
  <si>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</si>
  <si>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</si>
  <si>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</si>
  <si>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</si>
  <si>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</si>
  <si>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</si>
  <si>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</si>
  <si>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</si>
  <si>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</si>
  <si>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</si>
  <si>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</si>
  <si>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</si>
  <si>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</si>
  <si>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</si>
  <si>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</si>
  <si>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</si>
  <si>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</si>
  <si>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</si>
  <si>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</si>
  <si>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</si>
  <si>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</si>
  <si>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</si>
  <si>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</si>
  <si>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</si>
  <si>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</si>
  <si>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</si>
  <si>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</si>
  <si>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</si>
  <si>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</si>
  <si>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</si>
  <si>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</si>
  <si>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</si>
  <si>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</si>
  <si>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</si>
  <si>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</si>
  <si>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</si>
  <si>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</si>
  <si>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</si>
  <si>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</si>
  <si>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</si>
  <si>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</si>
  <si>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</si>
  <si>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</si>
  <si>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</si>
  <si>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</si>
  <si>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</si>
  <si>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</si>
  <si>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</si>
  <si>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</si>
  <si>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</si>
  <si>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</si>
  <si>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</si>
  <si>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</si>
  <si>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</si>
  <si>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</si>
  <si>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</si>
  <si>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</si>
  <si>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</si>
  <si>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</si>
  <si>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</si>
  <si>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</si>
  <si>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</si>
  <si>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</si>
  <si>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</si>
  <si>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</si>
  <si>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</si>
  <si>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</si>
  <si>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</si>
  <si>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</si>
  <si>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</si>
  <si>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</si>
  <si>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</si>
  <si>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</si>
  <si>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</si>
  <si>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</si>
  <si>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</si>
  <si>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</si>
  <si>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</si>
  <si>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</si>
  <si>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</si>
  <si>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</si>
  <si>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</si>
  <si>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</si>
  <si>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</si>
  <si>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</si>
  <si>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</si>
  <si>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</si>
  <si>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</si>
  <si>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</si>
  <si>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</si>
  <si>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</si>
  <si>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</si>
  <si>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</si>
  <si>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</si>
  <si>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</si>
  <si>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</si>
  <si>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</si>
  <si>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</si>
  <si>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</si>
  <si>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</si>
  <si>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</si>
  <si>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</si>
  <si>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</si>
  <si>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</si>
  <si>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</si>
  <si>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</si>
  <si>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</si>
  <si>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</si>
  <si>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</si>
  <si>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</si>
  <si>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</si>
  <si>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</si>
  <si>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</si>
  <si>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</si>
  <si>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</si>
  <si>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</si>
  <si>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</si>
  <si>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</si>
  <si>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</si>
  <si>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</si>
  <si>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</si>
  <si>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</si>
  <si>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</si>
  <si>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</si>
  <si>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</si>
  <si>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</si>
  <si>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</si>
  <si>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</si>
  <si>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</si>
  <si>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</si>
  <si>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</si>
  <si>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</si>
  <si>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</si>
  <si>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</si>
  <si>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</si>
  <si>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</si>
  <si>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</si>
  <si>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</si>
  <si>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</si>
  <si>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</si>
  <si>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</si>
  <si>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</si>
  <si>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</si>
  <si>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</si>
  <si>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</si>
  <si>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</si>
  <si>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</si>
  <si>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</si>
  <si>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</si>
  <si>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</si>
  <si>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</si>
  <si>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</si>
  <si>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</si>
  <si>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</si>
  <si>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</si>
  <si>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</si>
  <si>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</si>
  <si>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</si>
  <si>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</si>
  <si>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</si>
  <si>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</si>
  <si>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</si>
  <si>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</si>
  <si>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</si>
  <si>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</si>
  <si>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</si>
  <si>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</si>
  <si>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</si>
  <si>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</si>
  <si>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</si>
  <si>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</si>
  <si>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</si>
  <si>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</si>
  <si>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</si>
  <si>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</si>
  <si>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</si>
  <si>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</si>
  <si>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</si>
  <si>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</si>
  <si>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</si>
  <si>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</si>
  <si>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</si>
  <si>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</si>
  <si>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</si>
  <si>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</si>
  <si>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</si>
  <si>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</si>
  <si>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</si>
  <si>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</si>
  <si>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</si>
  <si>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</si>
  <si>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</si>
  <si>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</si>
  <si>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</si>
  <si>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</si>
  <si>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</si>
  <si>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</si>
  <si>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</si>
  <si>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</si>
  <si>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</si>
  <si>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</si>
  <si>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</si>
  <si>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</si>
  <si>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</si>
  <si>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</si>
  <si>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</si>
  <si>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</si>
  <si>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</si>
  <si>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</si>
  <si>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</si>
  <si>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</si>
  <si>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</si>
  <si>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</si>
  <si>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</si>
  <si>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</si>
  <si>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</si>
  <si>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</si>
  <si>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</si>
  <si>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</si>
  <si>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</si>
  <si>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</si>
  <si>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</si>
  <si>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</si>
  <si>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</si>
  <si>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</si>
  <si>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</si>
  <si>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</si>
  <si>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</si>
  <si>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</si>
  <si>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</si>
  <si>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</si>
  <si>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</si>
  <si>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</si>
  <si>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</si>
  <si>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</si>
  <si>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</si>
  <si>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</si>
  <si>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</si>
  <si>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</si>
  <si>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</si>
  <si>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</si>
  <si>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</si>
  <si>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</si>
  <si>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</si>
  <si>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</si>
  <si>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</si>
  <si>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</si>
  <si>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</si>
  <si>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</si>
  <si>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</si>
  <si>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</si>
  <si>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</si>
  <si>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</si>
  <si>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</si>
  <si>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</si>
  <si>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</si>
  <si>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</si>
  <si>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</si>
  <si>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</si>
  <si>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</si>
  <si>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</si>
  <si>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</si>
  <si>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</si>
  <si>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</si>
  <si>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</si>
  <si>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</si>
  <si>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</si>
  <si>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</si>
  <si>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</si>
  <si>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</si>
  <si>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</si>
  <si>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</si>
  <si>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</si>
  <si>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</si>
  <si>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</si>
  <si>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</si>
  <si>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</si>
  <si>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</si>
  <si>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</si>
  <si>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</si>
  <si>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</si>
  <si>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</si>
  <si>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</si>
  <si>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</si>
  <si>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</si>
  <si>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</si>
  <si>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</si>
  <si>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</si>
  <si>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</si>
  <si>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</si>
  <si>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</si>
  <si>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</si>
  <si>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</si>
  <si>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</si>
  <si>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</si>
  <si>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</si>
  <si>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</si>
  <si>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</si>
  <si>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</si>
  <si>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</si>
  <si>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</si>
  <si>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</si>
  <si>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</si>
  <si>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</si>
  <si>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</si>
  <si>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</si>
  <si>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</si>
  <si>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</si>
  <si>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</si>
  <si>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</si>
  <si>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</si>
  <si>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</si>
  <si>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</si>
  <si>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</si>
  <si>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</si>
  <si>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</si>
  <si>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</si>
  <si>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</si>
  <si>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</si>
  <si>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</si>
  <si>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</si>
  <si>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</si>
  <si>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</si>
  <si>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</si>
  <si>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</si>
  <si>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</si>
  <si>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</si>
  <si>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</si>
  <si>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</si>
  <si>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</si>
  <si>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</si>
  <si>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</si>
  <si>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</si>
  <si>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</si>
  <si>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</si>
  <si>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</si>
  <si>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</si>
  <si>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</si>
  <si>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</si>
  <si>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</si>
  <si>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</si>
  <si>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</si>
  <si>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</si>
  <si>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</si>
  <si>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</si>
  <si>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</si>
  <si>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</si>
  <si>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</si>
  <si>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</si>
  <si>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</si>
  <si>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</si>
  <si>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</si>
  <si>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</si>
  <si>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</si>
  <si>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</si>
  <si>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</si>
  <si>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</si>
  <si>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</si>
  <si>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</si>
  <si>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</si>
  <si>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</si>
  <si>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</si>
  <si>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</si>
  <si>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</si>
  <si>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</si>
  <si>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</si>
  <si>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</si>
  <si>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</si>
  <si>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</si>
  <si>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</si>
  <si>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</si>
  <si>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</si>
  <si>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</si>
  <si>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</si>
  <si>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</si>
  <si>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</si>
  <si>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</si>
  <si>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</si>
  <si>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</si>
  <si>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</si>
  <si>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</si>
  <si>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</si>
  <si>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</si>
  <si>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</si>
  <si>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</si>
  <si>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</si>
  <si>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</si>
  <si>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</si>
  <si>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</si>
  <si>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</si>
  <si>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</si>
  <si>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</si>
  <si>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</si>
  <si>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</si>
  <si>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</si>
  <si>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</si>
  <si>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</si>
  <si>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</si>
  <si>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</si>
  <si>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</si>
  <si>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</si>
  <si>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</si>
  <si>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</si>
  <si>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</si>
  <si>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</si>
  <si>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</si>
  <si>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</si>
  <si>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</si>
  <si>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</si>
  <si>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</si>
  <si>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</si>
  <si>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</si>
  <si>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</si>
  <si>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</si>
  <si>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</si>
  <si>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</si>
  <si>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</si>
  <si>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</si>
  <si>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</si>
  <si>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</si>
  <si>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</si>
  <si>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</si>
  <si>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</si>
  <si>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</si>
  <si>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</si>
  <si>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</si>
  <si>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</si>
  <si>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</si>
  <si>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</si>
  <si>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</si>
  <si>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</si>
  <si>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</si>
  <si>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</si>
  <si>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</si>
  <si>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</si>
  <si>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</si>
  <si>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</si>
  <si>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</si>
  <si>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</si>
  <si>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</si>
  <si>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</si>
  <si>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</si>
  <si>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</si>
  <si>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</si>
  <si>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</si>
  <si>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</si>
  <si>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</si>
  <si>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</si>
  <si>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</si>
  <si>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</si>
  <si>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</si>
  <si>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</si>
  <si>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</si>
  <si>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</si>
  <si>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</si>
  <si>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</si>
  <si>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</si>
  <si>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</si>
  <si>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</si>
  <si>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</si>
  <si>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</si>
  <si>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</si>
  <si>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</si>
  <si>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</si>
  <si>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</si>
  <si>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</si>
  <si>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</si>
  <si>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</si>
  <si>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</si>
  <si>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</si>
  <si>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</si>
  <si>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</si>
  <si>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</si>
  <si>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</si>
  <si>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</si>
  <si>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</si>
  <si>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</si>
  <si>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</si>
  <si>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</si>
  <si>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</si>
  <si>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</si>
  <si>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</si>
  <si>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</si>
  <si>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</si>
  <si>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</si>
  <si>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</si>
  <si>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</si>
  <si>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</si>
  <si>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</si>
  <si>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</si>
  <si>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</si>
  <si>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</si>
  <si>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</si>
  <si>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</si>
  <si>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</si>
  <si>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</si>
  <si>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</si>
  <si>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</si>
  <si>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</si>
  <si>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</si>
  <si>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</si>
  <si>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</si>
  <si>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</si>
  <si>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</si>
  <si>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</si>
  <si>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</si>
  <si>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План на 2025 год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</si>
  <si>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</si>
  <si>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</si>
  <si>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</si>
  <si>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</si>
  <si>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</si>
  <si>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</si>
  <si>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</si>
  <si>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</si>
  <si>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</si>
  <si>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</si>
  <si>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</si>
  <si>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</si>
  <si>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</si>
  <si>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</si>
  <si>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</si>
  <si>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</si>
  <si>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</si>
  <si>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</si>
  <si>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</si>
  <si>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</si>
  <si>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</si>
  <si>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</si>
  <si>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</si>
  <si>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</si>
  <si>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</si>
  <si>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</si>
  <si>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</si>
  <si>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</si>
  <si>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</si>
  <si>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</si>
  <si>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</si>
  <si>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</si>
  <si>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</si>
  <si>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</si>
  <si>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</si>
  <si>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</si>
  <si>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</si>
  <si>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</si>
  <si>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</si>
  <si>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</si>
  <si>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</si>
  <si>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</si>
  <si>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</si>
  <si>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</si>
  <si>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</si>
  <si>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</si>
  <si>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</si>
  <si>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</si>
  <si>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</si>
  <si>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</si>
  <si>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</si>
  <si>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</si>
  <si>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</si>
  <si>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</si>
  <si>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</si>
  <si>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</si>
  <si>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</si>
  <si>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</si>
  <si>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</si>
  <si>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</si>
  <si>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</si>
  <si>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</si>
  <si>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</si>
  <si>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</si>
  <si>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</si>
  <si>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</si>
  <si>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</si>
  <si>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</si>
  <si>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</si>
  <si>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</si>
  <si>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</si>
  <si>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</si>
  <si>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</si>
  <si>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</si>
  <si>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</si>
  <si>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</si>
  <si>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</si>
  <si>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</si>
  <si>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</si>
  <si>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</si>
  <si>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</si>
  <si>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</si>
  <si>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</si>
  <si>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Налог на имущество организаций по имуществу, входящему в Единую систему газоснабжения</t>
  </si>
  <si>
    <t>10602020020000110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</si>
  <si>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</si>
  <si>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</si>
  <si>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</si>
  <si>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</si>
  <si>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</si>
  <si>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</si>
  <si>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Субсидии бюджетам на подготовку проектов межевания земельных участков и на проведение кадастровых работ</t>
  </si>
  <si>
    <t>20225599000000150</t>
  </si>
  <si>
    <t>Субсидии бюджетам муниципальных районов на подготовку проектов межевания земельных участков и на проведение кадастровых работ</t>
  </si>
  <si>
    <t>20225599050000150</t>
  </si>
  <si>
    <t>Транспорт</t>
  </si>
  <si>
    <t>0408</t>
  </si>
  <si>
    <t>Дотации бюджетам сельских поселений на поддержку мер по обеспечению сбалансированности бюджетов</t>
  </si>
  <si>
    <t>20215002100000150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</si>
  <si>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</si>
  <si>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</si>
  <si>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</si>
  <si>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</si>
  <si>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</si>
  <si>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</si>
  <si>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Исполнение за отчетный период</t>
  </si>
  <si>
    <t>Исполнение за соответствующий период 2024 года</t>
  </si>
  <si>
    <t>Прочие безвозмездные поступления в бюджеты городских поселений</t>
  </si>
  <si>
    <t>20705000130000150</t>
  </si>
  <si>
    <t>20705030130000150</t>
  </si>
  <si>
    <t>Возврат остатков иных межбюджетных трансфертов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 из бюджетов муниципальных районов</t>
  </si>
  <si>
    <t>21945050050000150</t>
  </si>
  <si>
    <t>Прочие межбюджетные трансферты общего характера</t>
  </si>
  <si>
    <t>1403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</si>
  <si>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</si>
  <si>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</si>
  <si>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</si>
  <si>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</si>
  <si>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</si>
  <si>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11607090100000140</t>
  </si>
  <si>
    <t>Субсидии бюджетам сельских поселений на поддержку отрасли культуры</t>
  </si>
  <si>
    <t>20225519100000150</t>
  </si>
  <si>
    <t>всего</t>
  </si>
  <si>
    <t>РАСХОДЫ НА СОЦИАЛЬНУЮ СфЕРУ</t>
  </si>
  <si>
    <t>СТРУКТУРА НАЛОГОВЫХ И НЕНАЛОГОВЫХ ДОХОДОВ БЮДЖЕТА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</si>
  <si>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</si>
  <si>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20229900000000150</t>
  </si>
  <si>
    <t>Субсидии бюджетам сельских поселений из местных бюджетов</t>
  </si>
  <si>
    <t>20229900100000150</t>
  </si>
  <si>
    <t>Прочие межбюджетные трансферты, передаваемые бюджетам городских поселений</t>
  </si>
  <si>
    <t>20249999130000150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</si>
  <si>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рублей)</t>
  </si>
  <si>
    <t>10102021010000110</t>
  </si>
  <si>
    <t>Туристический налог</t>
  </si>
  <si>
    <t>10303000010000110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</si>
  <si>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</si>
  <si>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11101000000000120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</si>
  <si>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</si>
  <si>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11101050050000120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</si>
  <si>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</si>
  <si>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</si>
  <si>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муниципального района (за исключением имущества, закрепленного за муниципальными бюджетными (автономными) учреждениями, унитарными предприятиями)</t>
  </si>
  <si>
    <t>11610030050000140</t>
  </si>
  <si>
    <t>Возмещение ущерба при возникновении страховых случаев, когда выгодоприобретателями выступают получатели средств бюджета муниципального района</t>
  </si>
  <si>
    <t>11610031050000140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</si>
  <si>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</si>
  <si>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11610030100000140</t>
  </si>
  <si>
    <t>Прочее возмещение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</si>
  <si>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11610032100000140</t>
  </si>
  <si>
    <t>Субсидии бюджетам городских поселений из местных бюджетов</t>
  </si>
  <si>
    <t>20229900130000150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</si>
  <si>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</si>
  <si>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11402053100000440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</si>
  <si>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</t>
  </si>
  <si>
    <t>11601180010000140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</si>
  <si>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Федерации, налагаемые мировыми судьями, комиссиями по делам несовершеннолетних и защите их прав</t>
  </si>
  <si>
    <t>11601183010000140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</si>
  <si>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</si>
  <si>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11402050050000440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</si>
  <si>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</si>
  <si>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11402052050000440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</si>
  <si>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</si>
  <si>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11402050050000410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</si>
  <si>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</si>
  <si>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11402053050000410</t>
  </si>
  <si>
    <t>Доходы от реализации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</si>
  <si>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11402050130000440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</si>
  <si>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</si>
  <si>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11402053130000440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</si>
  <si>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</si>
  <si>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11406025050000430</t>
  </si>
  <si>
    <t>Прочие безвозмездные поступления в бюджеты муниципальных районов</t>
  </si>
  <si>
    <t>20705000050000150</t>
  </si>
  <si>
    <t>20705030050000150</t>
  </si>
  <si>
    <t>на 1.10.2025</t>
  </si>
  <si>
    <t>Налог на доходы физических лиц в части суммы налога, превышающей 3 402 тысячи рублей, относящейся к части налоговой базы, превышающей 20 миллионов рублей и составляющей не более 50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</si>
  <si>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10102160010000110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</si>
  <si>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находящихся в государственной или муниципальной собственности</t>
  </si>
  <si>
    <t>11105400000000120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</si>
  <si>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которые находятся в федеральной собственности и осуществление полномочий по управлению и распоряжению которыми передано органам государственной власти субъектов Российской Федерации</t>
  </si>
  <si>
    <t>11105430000000120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</si>
  <si>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которые расположены в границах сельских поселений, находятся в федеральной собственности и осуществление полномочий Российской Федерации по управлению и распоряжению которыми передано органам государственной власти субъектов Российской Федерации и не предоставлены гражданам или юридическим лицам (за исключением органов государственной власти (государственных органов), органов местного самоуправления (муниципальных органов), органов управления государственными внебюджетными фондами и казенных учреждений)</t>
  </si>
  <si>
    <t>11105430100000120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</si>
  <si>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федеральный бюджет и бюджет муниципального образования по нормативам, действовавшим в 2019 году</t>
  </si>
  <si>
    <t>11610129010000140</t>
  </si>
  <si>
    <t>на 1.10.2024</t>
  </si>
  <si>
    <t>Синельников А.А.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</si>
  <si>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</si>
  <si>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11402053050000440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</si>
  <si>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</si>
  <si>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</si>
  <si>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ЯНВАРЬ - СЕНТЯБРЬ</t>
  </si>
  <si>
    <t>факт за январь-сентябрь 2025 года</t>
  </si>
  <si>
    <t>факт за январь-сентябрь 2024 года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</si>
  <si>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</si>
  <si>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813</t>
  </si>
  <si>
    <t>Премии и гранты</t>
  </si>
  <si>
    <t>350</t>
  </si>
  <si>
    <t>на 01.10.2025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</si>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</sst>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₽&quot;###,##0.00"/>
    <numFmt numFmtId="165" formatCode="#,##0.0"/>
    <numFmt numFmtId="166" formatCode="dd\.mm\.yyyy\ hh:mm:ss"/>
  </numFmts>
  <fonts count="76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0"/>
      <name val="Arial"/>
    </font>
    <font>
      <sz val="10"/>
      <name val="Arial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0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5" fontId="20" fillId="0" borderId="28" xfId="0" applyNumberFormat="1" applyFont="1" applyFill="1" applyBorder="1"/>
    <xf numFmtId="165" fontId="20" fillId="0" borderId="22" xfId="0" applyNumberFormat="1" applyFont="1" applyFill="1" applyBorder="1"/>
    <xf numFmtId="0" fontId="20" fillId="0" borderId="0" xfId="0" applyFont="1" applyFill="1" applyBorder="1"/>
    <xf numFmtId="165" fontId="20" fillId="0" borderId="24" xfId="0" applyNumberFormat="1" applyFont="1" applyFill="1" applyBorder="1"/>
    <xf numFmtId="165" fontId="20" fillId="0" borderId="13" xfId="0" applyNumberFormat="1" applyFont="1" applyFill="1" applyBorder="1"/>
    <xf numFmtId="165" fontId="20" fillId="0" borderId="14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2" xfId="0" applyNumberFormat="1" applyFont="1" applyFill="1" applyBorder="1"/>
    <xf numFmtId="165" fontId="23" fillId="7" borderId="3" xfId="0" applyNumberFormat="1" applyFont="1" applyFill="1" applyBorder="1"/>
    <xf numFmtId="1" fontId="24" fillId="7" borderId="3" xfId="0" applyNumberFormat="1" applyFont="1" applyFill="1" applyBorder="1"/>
    <xf numFmtId="165" fontId="23" fillId="7" borderId="4" xfId="0" applyNumberFormat="1" applyFont="1" applyFill="1" applyBorder="1"/>
    <xf numFmtId="165" fontId="24" fillId="6" borderId="3" xfId="0" applyNumberFormat="1" applyFont="1" applyFill="1" applyBorder="1"/>
    <xf numFmtId="0" fontId="25" fillId="6" borderId="3" xfId="0" applyFont="1" applyFill="1" applyBorder="1"/>
    <xf numFmtId="0" fontId="25" fillId="6" borderId="4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6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6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3" xfId="0" applyNumberFormat="1" applyFont="1" applyFill="1" applyBorder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0" fontId="27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19" xfId="0" applyNumberFormat="1" applyFont="1" applyFill="1" applyBorder="1" applyAlignment="1"/>
    <xf numFmtId="165" fontId="21" fillId="5" borderId="20" xfId="0" applyNumberFormat="1" applyFont="1" applyFill="1" applyBorder="1" applyAlignment="1"/>
    <xf numFmtId="165" fontId="21" fillId="3" borderId="19" xfId="0" applyNumberFormat="1" applyFont="1" applyFill="1" applyBorder="1" applyAlignment="1"/>
    <xf numFmtId="165" fontId="21" fillId="3" borderId="20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1" xfId="0" applyNumberFormat="1" applyFont="1" applyFill="1" applyBorder="1" applyAlignment="1"/>
    <xf numFmtId="165" fontId="27" fillId="5" borderId="11" xfId="0" applyNumberFormat="1" applyFont="1" applyFill="1" applyBorder="1" applyAlignment="1"/>
    <xf numFmtId="165" fontId="27" fillId="3" borderId="1" xfId="0" applyNumberFormat="1" applyFont="1" applyFill="1" applyBorder="1" applyAlignment="1"/>
    <xf numFmtId="0" fontId="27" fillId="3" borderId="1" xfId="0" applyFont="1" applyFill="1" applyBorder="1" applyAlignment="1"/>
    <xf numFmtId="0" fontId="27" fillId="3" borderId="11" xfId="0" applyFont="1" applyFill="1" applyBorder="1" applyAlignment="1"/>
    <xf numFmtId="0" fontId="29" fillId="0" borderId="0" xfId="0" applyFont="1" applyAlignment="1"/>
    <xf numFmtId="165" fontId="27" fillId="3" borderId="11" xfId="0" applyNumberFormat="1" applyFont="1" applyFill="1" applyBorder="1" applyAlignment="1"/>
    <xf numFmtId="165" fontId="27" fillId="5" borderId="13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3" borderId="13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29" xfId="0" applyFont="1" applyFill="1" applyBorder="1"/>
    <xf numFmtId="0" fontId="30" fillId="0" borderId="27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7" xfId="0" applyFont="1" applyBorder="1"/>
    <xf numFmtId="0" fontId="30" fillId="2" borderId="2" xfId="0" applyFont="1" applyFill="1" applyBorder="1" applyAlignment="1">
      <alignment wrapText="1"/>
    </xf>
    <xf numFmtId="0" fontId="32" fillId="0" borderId="16" xfId="0" applyFont="1" applyBorder="1" applyAlignment="1">
      <alignment wrapText="1"/>
    </xf>
    <xf numFmtId="164" fontId="3" fillId="0" borderId="17" xfId="0" applyNumberFormat="1" applyFont="1" applyBorder="1" applyAlignment="1">
      <alignment horizontal="left" wrapText="1"/>
    </xf>
    <xf numFmtId="164" fontId="18" fillId="0" borderId="15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1" xfId="0" applyNumberFormat="1" applyFont="1" applyFill="1" applyBorder="1" applyAlignment="1">
      <alignment wrapText="1"/>
    </xf>
    <xf numFmtId="165" fontId="27" fillId="3" borderId="1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1" xfId="0" applyNumberFormat="1" applyFont="1" applyFill="1" applyBorder="1" applyAlignment="1"/>
    <xf numFmtId="165" fontId="27" fillId="3" borderId="32" xfId="0" applyNumberFormat="1" applyFont="1" applyFill="1" applyBorder="1" applyAlignment="1">
      <alignment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/>
    <xf numFmtId="165" fontId="27" fillId="3" borderId="13" xfId="0" applyNumberFormat="1" applyFont="1" applyFill="1" applyBorder="1"/>
    <xf numFmtId="165" fontId="27" fillId="3" borderId="14" xfId="0" applyNumberFormat="1" applyFont="1" applyFill="1" applyBorder="1"/>
    <xf numFmtId="0" fontId="32" fillId="0" borderId="33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7" xfId="0" applyFont="1" applyBorder="1"/>
    <xf numFmtId="0" fontId="32" fillId="0" borderId="15" xfId="0" applyFont="1" applyBorder="1"/>
    <xf numFmtId="0" fontId="32" fillId="0" borderId="15" xfId="0" applyFont="1" applyBorder="1" applyAlignment="1">
      <alignment horizontal="right"/>
    </xf>
    <xf numFmtId="0" fontId="32" fillId="0" borderId="16" xfId="0" applyFont="1" applyBorder="1"/>
    <xf numFmtId="165" fontId="12" fillId="5" borderId="1" xfId="0" applyNumberFormat="1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wrapText="1"/>
    </xf>
    <xf numFmtId="165" fontId="27" fillId="5" borderId="11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1" xfId="0" applyNumberFormat="1" applyFont="1" applyFill="1" applyBorder="1"/>
    <xf numFmtId="165" fontId="27" fillId="5" borderId="11" xfId="0" applyNumberFormat="1" applyFont="1" applyFill="1" applyBorder="1"/>
    <xf numFmtId="165" fontId="29" fillId="0" borderId="0" xfId="0" applyNumberFormat="1" applyFont="1"/>
    <xf numFmtId="165" fontId="27" fillId="5" borderId="13" xfId="0" applyNumberFormat="1" applyFont="1" applyFill="1" applyBorder="1"/>
    <xf numFmtId="165" fontId="27" fillId="5" borderId="14" xfId="0" applyNumberFormat="1" applyFont="1" applyFill="1" applyBorder="1"/>
    <xf numFmtId="165" fontId="36" fillId="5" borderId="1" xfId="0" applyNumberFormat="1" applyFont="1" applyFill="1" applyBorder="1" applyAlignment="1"/>
    <xf numFmtId="165" fontId="12" fillId="7" borderId="10" xfId="0" applyNumberFormat="1" applyFont="1" applyFill="1" applyBorder="1" applyAlignment="1">
      <alignment horizontal="center" vertical="center" wrapText="1"/>
    </xf>
    <xf numFmtId="165" fontId="27" fillId="7" borderId="1" xfId="0" applyNumberFormat="1" applyFont="1" applyFill="1" applyBorder="1" applyAlignment="1">
      <alignment wrapText="1"/>
    </xf>
    <xf numFmtId="165" fontId="36" fillId="7" borderId="1" xfId="0" applyNumberFormat="1" applyFont="1" applyFill="1" applyBorder="1" applyAlignment="1"/>
    <xf numFmtId="165" fontId="27" fillId="7" borderId="10" xfId="0" applyNumberFormat="1" applyFont="1" applyFill="1" applyBorder="1" applyAlignment="1"/>
    <xf numFmtId="165" fontId="27" fillId="7" borderId="1" xfId="0" applyNumberFormat="1" applyFont="1" applyFill="1" applyBorder="1"/>
    <xf numFmtId="165" fontId="27" fillId="7" borderId="1" xfId="0" applyNumberFormat="1" applyFont="1" applyFill="1" applyBorder="1" applyAlignment="1"/>
    <xf numFmtId="165" fontId="27" fillId="7" borderId="1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3" xfId="0" applyNumberFormat="1" applyFont="1" applyFill="1" applyBorder="1"/>
    <xf numFmtId="165" fontId="28" fillId="7" borderId="5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2" xfId="0" applyNumberFormat="1" applyFont="1" applyFill="1" applyBorder="1" applyAlignment="1">
      <alignment horizontal="center" vertical="center" wrapText="1"/>
    </xf>
    <xf numFmtId="165" fontId="27" fillId="7" borderId="13" xfId="0" applyNumberFormat="1" applyFont="1" applyFill="1" applyBorder="1" applyAlignment="1">
      <alignment wrapText="1"/>
    </xf>
    <xf numFmtId="165" fontId="21" fillId="7" borderId="18" xfId="0" applyNumberFormat="1" applyFont="1" applyFill="1" applyBorder="1" applyAlignment="1"/>
    <xf numFmtId="165" fontId="21" fillId="7" borderId="19" xfId="0" applyNumberFormat="1" applyFont="1" applyFill="1" applyBorder="1" applyAlignment="1"/>
    <xf numFmtId="165" fontId="36" fillId="7" borderId="10" xfId="0" applyNumberFormat="1" applyFont="1" applyFill="1" applyBorder="1" applyAlignment="1"/>
    <xf numFmtId="0" fontId="4" fillId="0" borderId="21" xfId="0" applyFont="1" applyFill="1" applyBorder="1" applyProtection="1"/>
    <xf numFmtId="165" fontId="4" fillId="0" borderId="22" xfId="0" applyNumberFormat="1" applyFont="1" applyFill="1" applyBorder="1" applyProtection="1"/>
    <xf numFmtId="165" fontId="4" fillId="0" borderId="23" xfId="0" applyNumberFormat="1" applyFont="1" applyFill="1" applyBorder="1" applyProtection="1"/>
    <xf numFmtId="0" fontId="4" fillId="0" borderId="0" xfId="0" applyFont="1" applyFill="1" applyProtection="1"/>
    <xf numFmtId="0" fontId="4" fillId="0" borderId="10" xfId="0" applyFont="1" applyFill="1" applyBorder="1" applyAlignment="1" applyProtection="1">
      <alignment horizontal="right"/>
    </xf>
    <xf numFmtId="165" fontId="4" fillId="0" borderId="1" xfId="0" applyNumberFormat="1" applyFont="1" applyFill="1" applyBorder="1" applyProtection="1"/>
    <xf numFmtId="165" fontId="4" fillId="0" borderId="11" xfId="0" applyNumberFormat="1" applyFont="1" applyFill="1" applyBorder="1" applyProtection="1"/>
    <xf numFmtId="0" fontId="4" fillId="0" borderId="10" xfId="0" applyFont="1" applyFill="1" applyBorder="1" applyProtection="1"/>
    <xf numFmtId="0" fontId="4" fillId="0" borderId="12" xfId="0" applyFont="1" applyFill="1" applyBorder="1" applyAlignment="1" applyProtection="1">
      <alignment horizontal="right"/>
    </xf>
    <xf numFmtId="165" fontId="4" fillId="0" borderId="13" xfId="0" applyNumberFormat="1" applyFont="1" applyFill="1" applyBorder="1" applyProtection="1"/>
    <xf numFmtId="165" fontId="4" fillId="0" borderId="14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5" xfId="0" applyFont="1" applyBorder="1" applyProtection="1"/>
    <xf numFmtId="165" fontId="8" fillId="7" borderId="7" xfId="0" applyNumberFormat="1" applyFont="1" applyFill="1" applyBorder="1" applyProtection="1"/>
    <xf numFmtId="165" fontId="8" fillId="7" borderId="8" xfId="0" applyNumberFormat="1" applyFont="1" applyFill="1" applyBorder="1" applyProtection="1"/>
    <xf numFmtId="1" fontId="17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65" fontId="17" fillId="6" borderId="8" xfId="0" applyNumberFormat="1" applyFont="1" applyFill="1" applyBorder="1" applyProtection="1"/>
    <xf numFmtId="0" fontId="6" fillId="6" borderId="8" xfId="0" applyFont="1" applyFill="1" applyBorder="1" applyProtection="1"/>
    <xf numFmtId="0" fontId="6" fillId="6" borderId="9" xfId="0" applyFont="1" applyFill="1" applyBorder="1" applyProtection="1"/>
    <xf numFmtId="0" fontId="7" fillId="0" borderId="0" xfId="0" applyFont="1" applyProtection="1"/>
    <xf numFmtId="165" fontId="10" fillId="4" borderId="5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6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6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165" fontId="2" fillId="4" borderId="12" xfId="0" applyNumberFormat="1" applyFont="1" applyFill="1" applyBorder="1" applyAlignment="1" applyProtection="1">
      <alignment horizontal="center" vertical="center" wrapText="1"/>
    </xf>
    <xf numFmtId="165" fontId="0" fillId="4" borderId="13" xfId="0" applyNumberFormat="1" applyFill="1" applyBorder="1" applyAlignment="1" applyProtection="1">
      <alignment horizontal="center" vertical="center" wrapText="1"/>
    </xf>
    <xf numFmtId="165" fontId="2" fillId="5" borderId="13" xfId="0" applyNumberFormat="1" applyFont="1" applyFill="1" applyBorder="1" applyAlignment="1" applyProtection="1">
      <alignment horizontal="center" vertical="center" wrapText="1"/>
    </xf>
    <xf numFmtId="165" fontId="0" fillId="5" borderId="13" xfId="0" applyNumberForma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4" fontId="2" fillId="3" borderId="13" xfId="0" applyNumberFormat="1" applyFont="1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7" xfId="0" applyFont="1" applyFill="1" applyBorder="1" applyAlignment="1" applyProtection="1">
      <alignment vertical="center" wrapText="1"/>
    </xf>
    <xf numFmtId="165" fontId="9" fillId="8" borderId="18" xfId="0" applyNumberFormat="1" applyFont="1" applyFill="1" applyBorder="1" applyProtection="1"/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0" fontId="0" fillId="0" borderId="0" xfId="0" applyProtection="1"/>
    <xf numFmtId="0" fontId="16" fillId="8" borderId="15" xfId="0" applyFont="1" applyFill="1" applyBorder="1" applyAlignment="1" applyProtection="1">
      <alignment vertical="center" wrapText="1"/>
    </xf>
    <xf numFmtId="165" fontId="9" fillId="8" borderId="10" xfId="0" applyNumberFormat="1" applyFont="1" applyFill="1" applyBorder="1" applyProtection="1"/>
    <xf numFmtId="165" fontId="9" fillId="8" borderId="1" xfId="0" applyNumberFormat="1" applyFont="1" applyFill="1" applyBorder="1" applyProtection="1"/>
    <xf numFmtId="165" fontId="9" fillId="8" borderId="11" xfId="0" applyNumberFormat="1" applyFont="1" applyFill="1" applyBorder="1" applyProtection="1"/>
    <xf numFmtId="0" fontId="5" fillId="0" borderId="15" xfId="0" applyFont="1" applyBorder="1" applyAlignment="1" applyProtection="1">
      <alignment vertical="center" wrapText="1"/>
    </xf>
    <xf numFmtId="165" fontId="0" fillId="4" borderId="10" xfId="0" applyNumberFormat="1" applyFill="1" applyBorder="1" applyProtection="1"/>
    <xf numFmtId="165" fontId="0" fillId="4" borderId="1" xfId="0" applyNumberFormat="1" applyFill="1" applyBorder="1" applyProtection="1"/>
    <xf numFmtId="165" fontId="0" fillId="5" borderId="1" xfId="0" applyNumberFormat="1" applyFill="1" applyBorder="1" applyProtection="1"/>
    <xf numFmtId="165" fontId="0" fillId="5" borderId="11" xfId="0" applyNumberFormat="1" applyFill="1" applyBorder="1" applyProtection="1"/>
    <xf numFmtId="165" fontId="0" fillId="3" borderId="1" xfId="0" applyNumberFormat="1" applyFill="1" applyBorder="1" applyProtection="1"/>
    <xf numFmtId="165" fontId="0" fillId="3" borderId="11" xfId="0" applyNumberFormat="1" applyFill="1" applyBorder="1" applyProtection="1"/>
    <xf numFmtId="0" fontId="9" fillId="0" borderId="0" xfId="0" applyFont="1" applyProtection="1"/>
    <xf numFmtId="0" fontId="5" fillId="0" borderId="16" xfId="0" applyFont="1" applyBorder="1" applyAlignment="1" applyProtection="1">
      <alignment vertical="center" wrapText="1"/>
    </xf>
    <xf numFmtId="165" fontId="0" fillId="4" borderId="12" xfId="0" applyNumberFormat="1" applyFill="1" applyBorder="1" applyProtection="1"/>
    <xf numFmtId="165" fontId="0" fillId="4" borderId="13" xfId="0" applyNumberFormat="1" applyFill="1" applyBorder="1" applyProtection="1"/>
    <xf numFmtId="165" fontId="0" fillId="5" borderId="13" xfId="0" applyNumberFormat="1" applyFill="1" applyBorder="1" applyProtection="1"/>
    <xf numFmtId="165" fontId="0" fillId="5" borderId="14" xfId="0" applyNumberFormat="1" applyFill="1" applyBorder="1" applyProtection="1"/>
    <xf numFmtId="165" fontId="0" fillId="3" borderId="13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165" fontId="19" fillId="0" borderId="21" xfId="0" applyNumberFormat="1" applyFont="1" applyBorder="1"/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12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5" xfId="0" applyFont="1" applyFill="1" applyBorder="1" applyAlignment="1" applyProtection="1">
      <alignment vertical="center" wrapText="1"/>
    </xf>
    <xf numFmtId="0" fontId="39" fillId="11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 applyProtection="1">
      <alignment vertical="center" wrapText="1"/>
    </xf>
    <xf numFmtId="0" fontId="5" fillId="12" borderId="15" xfId="0" applyFont="1" applyFill="1" applyBorder="1" applyAlignment="1" applyProtection="1">
      <alignment vertical="center" wrapText="1"/>
    </xf>
    <xf numFmtId="0" fontId="40" fillId="10" borderId="15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1" xfId="0" applyNumberFormat="1" applyFont="1" applyFill="1" applyBorder="1" applyAlignment="1" applyProtection="1">
      <alignment horizontal="center" vertical="center" wrapText="1"/>
    </xf>
    <xf numFmtId="165" fontId="11" fillId="10" borderId="1" xfId="0" applyNumberFormat="1" applyFont="1" applyFill="1" applyBorder="1" applyAlignment="1" applyProtection="1">
      <alignment horizontal="center" vertical="center" wrapText="1"/>
    </xf>
    <xf numFmtId="165" fontId="37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vertical="center" wrapText="1"/>
    </xf>
    <xf numFmtId="165" fontId="38" fillId="10" borderId="1" xfId="0" applyNumberFormat="1" applyFont="1" applyFill="1" applyBorder="1" applyAlignment="1" applyProtection="1">
      <alignment vertical="center" wrapText="1"/>
    </xf>
    <xf numFmtId="165" fontId="11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1" xfId="0" applyNumberFormat="1" applyFont="1" applyFill="1" applyBorder="1" applyAlignment="1" applyProtection="1">
      <alignment horizontal="right" vertical="center" wrapText="1"/>
    </xf>
    <xf numFmtId="165" fontId="38" fillId="10" borderId="1" xfId="0" applyNumberFormat="1" applyFont="1" applyFill="1" applyBorder="1" applyAlignment="1" applyProtection="1">
      <alignment horizontal="right" vertical="center" wrapText="1"/>
    </xf>
    <xf numFmtId="165" fontId="11" fillId="10" borderId="1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1" xfId="0" applyNumberFormat="1" applyFont="1" applyFill="1" applyBorder="1" applyAlignment="1" applyProtection="1">
      <alignment horizontal="center" vertical="top" wrapText="1"/>
    </xf>
    <xf numFmtId="164" fontId="3" fillId="10" borderId="1" xfId="0" applyNumberFormat="1" applyFont="1" applyFill="1" applyBorder="1" applyAlignment="1" applyProtection="1">
      <alignment horizontal="left" vertical="top" wrapText="1"/>
    </xf>
    <xf numFmtId="165" fontId="0" fillId="10" borderId="1" xfId="0" applyNumberFormat="1" applyFill="1" applyBorder="1" applyAlignment="1" applyProtection="1">
      <alignment vertical="top"/>
    </xf>
    <xf numFmtId="164" fontId="18" fillId="10" borderId="34" xfId="0" applyNumberFormat="1" applyFont="1" applyFill="1" applyBorder="1" applyAlignment="1" applyProtection="1">
      <alignment vertical="top" wrapText="1"/>
    </xf>
    <xf numFmtId="164" fontId="18" fillId="10" borderId="38" xfId="0" applyNumberFormat="1" applyFont="1" applyFill="1" applyBorder="1" applyAlignment="1" applyProtection="1">
      <alignment vertical="top" wrapText="1"/>
    </xf>
    <xf numFmtId="164" fontId="18" fillId="10" borderId="35" xfId="0" applyNumberFormat="1" applyFont="1" applyFill="1" applyBorder="1" applyAlignment="1" applyProtection="1">
      <alignment vertical="top" wrapText="1"/>
    </xf>
    <xf numFmtId="164" fontId="18" fillId="10" borderId="1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1" xfId="0" applyNumberFormat="1" applyFont="1" applyFill="1" applyBorder="1" applyAlignment="1" applyProtection="1">
      <alignment horizontal="center" vertical="center" wrapText="1"/>
    </xf>
    <xf numFmtId="0" fontId="31" fillId="10" borderId="1" xfId="0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 wrapText="1"/>
    </xf>
    <xf numFmtId="0" fontId="32" fillId="10" borderId="34" xfId="0" applyFont="1" applyFill="1" applyBorder="1" applyAlignment="1" applyProtection="1">
      <alignment vertical="top"/>
    </xf>
    <xf numFmtId="0" fontId="32" fillId="10" borderId="38" xfId="0" applyFont="1" applyFill="1" applyBorder="1" applyAlignment="1" applyProtection="1">
      <alignment vertical="top"/>
    </xf>
    <xf numFmtId="0" fontId="32" fillId="10" borderId="35" xfId="0" applyFont="1" applyFill="1" applyBorder="1" applyAlignment="1" applyProtection="1">
      <alignment vertical="top"/>
    </xf>
    <xf numFmtId="0" fontId="32" fillId="10" borderId="1" xfId="0" applyFont="1" applyFill="1" applyBorder="1" applyAlignment="1" applyProtection="1">
      <alignment horizontal="right" vertical="top"/>
    </xf>
    <xf numFmtId="165" fontId="32" fillId="10" borderId="1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 vertical="center" wrapText="1"/>
    </xf>
    <xf numFmtId="165" fontId="37" fillId="11" borderId="1" xfId="0" applyNumberFormat="1" applyFont="1" applyFill="1" applyBorder="1" applyAlignment="1" applyProtection="1">
      <alignment vertical="center" wrapText="1"/>
    </xf>
    <xf numFmtId="165" fontId="14" fillId="11" borderId="1" xfId="0" applyNumberFormat="1" applyFont="1" applyFill="1" applyBorder="1" applyAlignment="1" applyProtection="1">
      <alignment horizontal="right" vertical="center" wrapText="1"/>
    </xf>
    <xf numFmtId="165" fontId="11" fillId="11" borderId="1" xfId="0" applyNumberFormat="1" applyFont="1" applyFill="1" applyBorder="1" applyAlignment="1" applyProtection="1">
      <alignment vertical="center" wrapText="1"/>
    </xf>
    <xf numFmtId="165" fontId="11" fillId="11" borderId="1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vertical="center" wrapText="1"/>
    </xf>
    <xf numFmtId="165" fontId="11" fillId="12" borderId="35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1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1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1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1" xfId="0" applyNumberFormat="1" applyFont="1" applyFill="1" applyBorder="1" applyAlignment="1" applyProtection="1">
      <alignment vertical="center" wrapText="1"/>
    </xf>
    <xf numFmtId="0" fontId="0" fillId="0" borderId="39" xfId="0" applyBorder="1" applyAlignment="1" applyProtection="1"/>
    <xf numFmtId="0" fontId="0" fillId="0" borderId="39" xfId="0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left" wrapText="1"/>
    </xf>
    <xf numFmtId="165" fontId="0" fillId="0" borderId="1" xfId="0" applyNumberFormat="1" applyBorder="1" applyProtection="1"/>
    <xf numFmtId="165" fontId="11" fillId="0" borderId="1" xfId="0" applyNumberFormat="1" applyFont="1" applyBorder="1" applyAlignment="1" applyProtection="1">
      <alignment horizontal="right" vertical="center" wrapText="1"/>
    </xf>
    <xf numFmtId="164" fontId="18" fillId="0" borderId="34" xfId="0" applyNumberFormat="1" applyFont="1" applyBorder="1" applyAlignment="1" applyProtection="1">
      <alignment wrapText="1"/>
    </xf>
    <xf numFmtId="164" fontId="18" fillId="0" borderId="38" xfId="0" applyNumberFormat="1" applyFont="1" applyBorder="1" applyAlignment="1" applyProtection="1">
      <alignment wrapText="1"/>
    </xf>
    <xf numFmtId="164" fontId="18" fillId="0" borderId="35" xfId="0" applyNumberFormat="1" applyFont="1" applyBorder="1" applyAlignment="1" applyProtection="1">
      <alignment wrapText="1"/>
    </xf>
    <xf numFmtId="164" fontId="18" fillId="0" borderId="1" xfId="0" applyNumberFormat="1" applyFont="1" applyBorder="1" applyAlignment="1" applyProtection="1">
      <alignment horizontal="left" wrapText="1"/>
    </xf>
    <xf numFmtId="165" fontId="0" fillId="0" borderId="34" xfId="0" applyNumberFormat="1" applyBorder="1" applyProtection="1"/>
    <xf numFmtId="0" fontId="53" fillId="0" borderId="0" xfId="0" applyFont="1" applyProtection="1"/>
    <xf numFmtId="165" fontId="53" fillId="0" borderId="1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1" xfId="0" applyFont="1" applyBorder="1" applyProtection="1"/>
    <xf numFmtId="165" fontId="53" fillId="0" borderId="1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1" xfId="0" applyFont="1" applyBorder="1" applyProtection="1"/>
    <xf numFmtId="165" fontId="53" fillId="0" borderId="1" xfId="0" applyNumberFormat="1" applyFont="1" applyBorder="1" applyProtection="1"/>
    <xf numFmtId="165" fontId="54" fillId="0" borderId="1" xfId="0" applyNumberFormat="1" applyFont="1" applyBorder="1" applyProtection="1"/>
    <xf numFmtId="165" fontId="0" fillId="0" borderId="1" xfId="0" applyNumberFormat="1" applyFill="1" applyBorder="1" applyAlignment="1" applyProtection="1">
      <alignment horizontal="center" vertical="top" wrapText="1"/>
    </xf>
    <xf numFmtId="164" fontId="3" fillId="0" borderId="1" xfId="0" applyNumberFormat="1" applyFont="1" applyFill="1" applyBorder="1" applyAlignment="1" applyProtection="1">
      <alignment horizontal="left" vertical="top" wrapText="1"/>
    </xf>
    <xf numFmtId="165" fontId="0" fillId="0" borderId="1" xfId="0" applyNumberFormat="1" applyFill="1" applyBorder="1" applyAlignment="1" applyProtection="1">
      <alignment vertical="top"/>
    </xf>
    <xf numFmtId="165" fontId="11" fillId="0" borderId="1" xfId="0" applyNumberFormat="1" applyFont="1" applyFill="1" applyBorder="1" applyAlignment="1" applyProtection="1">
      <alignment horizontal="right" vertical="top" wrapText="1"/>
    </xf>
    <xf numFmtId="164" fontId="18" fillId="0" borderId="34" xfId="0" applyNumberFormat="1" applyFont="1" applyFill="1" applyBorder="1" applyAlignment="1" applyProtection="1">
      <alignment vertical="top" wrapText="1"/>
    </xf>
    <xf numFmtId="164" fontId="18" fillId="0" borderId="38" xfId="0" applyNumberFormat="1" applyFont="1" applyFill="1" applyBorder="1" applyAlignment="1" applyProtection="1">
      <alignment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1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0" fontId="32" fillId="0" borderId="1" xfId="0" applyFont="1" applyBorder="1" applyAlignment="1" applyProtection="1">
      <alignment vertical="top"/>
    </xf>
    <xf numFmtId="165" fontId="32" fillId="0" borderId="1" xfId="0" applyNumberFormat="1" applyFont="1" applyBorder="1" applyAlignment="1" applyProtection="1">
      <alignment vertical="top"/>
    </xf>
    <xf numFmtId="165" fontId="31" fillId="0" borderId="1" xfId="0" applyNumberFormat="1" applyFont="1" applyBorder="1" applyAlignment="1" applyProtection="1">
      <alignment vertical="top" wrapText="1"/>
    </xf>
    <xf numFmtId="0" fontId="43" fillId="0" borderId="34" xfId="0" applyFont="1" applyFill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vertical="top"/>
    </xf>
    <xf numFmtId="165" fontId="44" fillId="2" borderId="1" xfId="0" applyNumberFormat="1" applyFont="1" applyFill="1" applyBorder="1" applyAlignment="1" applyProtection="1">
      <alignment vertical="top"/>
    </xf>
    <xf numFmtId="165" fontId="45" fillId="2" borderId="35" xfId="0" applyNumberFormat="1" applyFont="1" applyFill="1" applyBorder="1" applyAlignment="1" applyProtection="1">
      <alignment vertical="top" wrapText="1"/>
    </xf>
    <xf numFmtId="165" fontId="45" fillId="2" borderId="1" xfId="0" applyNumberFormat="1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top"/>
    </xf>
    <xf numFmtId="165" fontId="46" fillId="0" borderId="1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5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59" fillId="0" borderId="40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1" xfId="0" applyFont="1" applyBorder="1" applyAlignment="1">
      <alignment vertical="top" wrapText="1"/>
    </xf>
    <xf numFmtId="0" fontId="59" fillId="0" borderId="42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165" fontId="4" fillId="15" borderId="22" xfId="0" applyNumberFormat="1" applyFont="1" applyFill="1" applyBorder="1" applyProtection="1"/>
    <xf numFmtId="165" fontId="4" fillId="15" borderId="1" xfId="0" applyNumberFormat="1" applyFont="1" applyFill="1" applyBorder="1" applyProtection="1"/>
    <xf numFmtId="165" fontId="4" fillId="15" borderId="11" xfId="0" applyNumberFormat="1" applyFont="1" applyFill="1" applyBorder="1" applyProtection="1"/>
    <xf numFmtId="165" fontId="4" fillId="15" borderId="13" xfId="0" applyNumberFormat="1" applyFont="1" applyFill="1" applyBorder="1" applyProtection="1"/>
    <xf numFmtId="165" fontId="4" fillId="15" borderId="14" xfId="0" applyNumberFormat="1" applyFont="1" applyFill="1" applyBorder="1" applyProtection="1"/>
    <xf numFmtId="0" fontId="4" fillId="15" borderId="26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4" xfId="0" applyBorder="1" applyAlignment="1"/>
    <xf numFmtId="0" fontId="0" fillId="0" borderId="43" xfId="0" applyBorder="1" applyAlignment="1"/>
    <xf numFmtId="0" fontId="0" fillId="0" borderId="42" xfId="0" applyBorder="1" applyAlignment="1"/>
    <xf numFmtId="165" fontId="20" fillId="0" borderId="36" xfId="0" applyNumberFormat="1" applyFont="1" applyFill="1" applyBorder="1"/>
    <xf numFmtId="165" fontId="20" fillId="0" borderId="37" xfId="0" applyNumberFormat="1" applyFont="1" applyFill="1" applyBorder="1"/>
    <xf numFmtId="165" fontId="20" fillId="0" borderId="21" xfId="0" applyNumberFormat="1" applyFont="1" applyFill="1" applyBorder="1"/>
    <xf numFmtId="165" fontId="20" fillId="0" borderId="12" xfId="0" applyNumberFormat="1" applyFont="1" applyFill="1" applyBorder="1"/>
    <xf numFmtId="0" fontId="28" fillId="3" borderId="5" xfId="0" applyFont="1" applyFill="1" applyBorder="1" applyAlignment="1">
      <alignment wrapText="1"/>
    </xf>
    <xf numFmtId="165" fontId="12" fillId="3" borderId="46" xfId="0" applyNumberFormat="1" applyFont="1" applyFill="1" applyBorder="1" applyAlignment="1">
      <alignment horizontal="center" vertical="center" wrapText="1"/>
    </xf>
    <xf numFmtId="165" fontId="36" fillId="3" borderId="10" xfId="0" applyNumberFormat="1" applyFont="1" applyFill="1" applyBorder="1" applyAlignment="1"/>
    <xf numFmtId="165" fontId="27" fillId="3" borderId="10" xfId="0" applyNumberFormat="1" applyFont="1" applyFill="1" applyBorder="1" applyAlignment="1"/>
    <xf numFmtId="165" fontId="27" fillId="3" borderId="12" xfId="0" applyNumberFormat="1" applyFont="1" applyFill="1" applyBorder="1" applyAlignment="1"/>
    <xf numFmtId="165" fontId="28" fillId="7" borderId="18" xfId="0" applyNumberFormat="1" applyFont="1" applyFill="1" applyBorder="1" applyAlignment="1">
      <alignment wrapText="1"/>
    </xf>
    <xf numFmtId="165" fontId="27" fillId="7" borderId="19" xfId="0" applyNumberFormat="1" applyFont="1" applyFill="1" applyBorder="1" applyAlignment="1"/>
    <xf numFmtId="165" fontId="28" fillId="5" borderId="19" xfId="0" applyNumberFormat="1" applyFont="1" applyFill="1" applyBorder="1" applyAlignment="1"/>
    <xf numFmtId="165" fontId="27" fillId="5" borderId="19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5" fillId="6" borderId="3" xfId="0" applyNumberFormat="1" applyFont="1" applyFill="1" applyBorder="1"/>
    <xf numFmtId="165" fontId="25" fillId="7" borderId="3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165" fontId="0" fillId="10" borderId="1" xfId="0" applyNumberFormat="1" applyFont="1" applyFill="1" applyBorder="1" applyAlignment="1" applyProtection="1">
      <alignment vertical="top"/>
    </xf>
    <xf numFmtId="165" fontId="9" fillId="10" borderId="1" xfId="0" applyNumberFormat="1" applyFont="1" applyFill="1" applyBorder="1" applyAlignment="1" applyProtection="1">
      <alignment vertical="top"/>
    </xf>
    <xf numFmtId="165" fontId="14" fillId="10" borderId="1" xfId="0" applyNumberFormat="1" applyFont="1" applyFill="1" applyBorder="1" applyAlignment="1" applyProtection="1">
      <alignment horizontal="right" vertical="top" wrapText="1"/>
    </xf>
    <xf numFmtId="165" fontId="56" fillId="10" borderId="1" xfId="0" applyNumberFormat="1" applyFont="1" applyFill="1" applyBorder="1" applyAlignment="1" applyProtection="1">
      <alignment horizontal="right" vertical="center"/>
    </xf>
    <xf numFmtId="165" fontId="56" fillId="10" borderId="1" xfId="0" applyNumberFormat="1" applyFont="1" applyFill="1" applyBorder="1" applyAlignment="1" applyProtection="1">
      <alignment horizontal="center" vertical="center" wrapText="1"/>
    </xf>
    <xf numFmtId="165" fontId="0" fillId="10" borderId="1" xfId="0" applyNumberFormat="1" applyFont="1" applyFill="1" applyBorder="1" applyAlignment="1" applyProtection="1">
      <alignment horizontal="center" vertical="top" wrapText="1"/>
    </xf>
    <xf numFmtId="164" fontId="64" fillId="10" borderId="1" xfId="0" applyNumberFormat="1" applyFont="1" applyFill="1" applyBorder="1" applyAlignment="1" applyProtection="1">
      <alignment horizontal="left" vertical="center" wrapText="1"/>
    </xf>
    <xf numFmtId="165" fontId="56" fillId="10" borderId="1" xfId="0" applyNumberFormat="1" applyFont="1" applyFill="1" applyBorder="1" applyAlignment="1" applyProtection="1">
      <alignment horizontal="right" vertical="center" wrapText="1"/>
    </xf>
    <xf numFmtId="164" fontId="56" fillId="10" borderId="34" xfId="0" applyNumberFormat="1" applyFont="1" applyFill="1" applyBorder="1" applyAlignment="1" applyProtection="1">
      <alignment vertical="center" wrapText="1"/>
    </xf>
    <xf numFmtId="164" fontId="56" fillId="10" borderId="38" xfId="0" applyNumberFormat="1" applyFont="1" applyFill="1" applyBorder="1" applyAlignment="1" applyProtection="1">
      <alignment horizontal="right" vertical="center" wrapText="1"/>
    </xf>
    <xf numFmtId="164" fontId="56" fillId="10" borderId="1" xfId="0" applyNumberFormat="1" applyFont="1" applyFill="1" applyBorder="1" applyAlignment="1" applyProtection="1">
      <alignment horizontal="left" vertical="center" wrapText="1"/>
    </xf>
    <xf numFmtId="165" fontId="0" fillId="10" borderId="1" xfId="0" applyNumberFormat="1" applyFont="1" applyFill="1" applyBorder="1" applyAlignment="1" applyProtection="1">
      <alignment horizontal="center" vertical="center" wrapText="1"/>
    </xf>
    <xf numFmtId="165" fontId="64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vertical="center" wrapText="1"/>
    </xf>
    <xf numFmtId="165" fontId="56" fillId="10" borderId="1" xfId="0" applyNumberFormat="1" applyFont="1" applyFill="1" applyBorder="1" applyAlignment="1" applyProtection="1">
      <alignment vertical="center" wrapText="1"/>
    </xf>
    <xf numFmtId="165" fontId="0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horizontal="right" vertical="center" wrapText="1"/>
    </xf>
    <xf numFmtId="165" fontId="0" fillId="10" borderId="1" xfId="0" applyNumberFormat="1" applyFont="1" applyFill="1" applyBorder="1" applyAlignment="1" applyProtection="1">
      <alignment horizontal="right" vertical="center" wrapText="1"/>
    </xf>
    <xf numFmtId="164" fontId="65" fillId="10" borderId="1" xfId="0" applyNumberFormat="1" applyFont="1" applyFill="1" applyBorder="1" applyAlignment="1" applyProtection="1">
      <alignment horizontal="left" vertical="top" wrapText="1"/>
    </xf>
    <xf numFmtId="165" fontId="9" fillId="10" borderId="1" xfId="0" applyNumberFormat="1" applyFont="1" applyFill="1" applyBorder="1" applyAlignment="1" applyProtection="1">
      <alignment horizontal="right" vertical="top" wrapText="1"/>
    </xf>
    <xf numFmtId="164" fontId="66" fillId="10" borderId="34" xfId="0" applyNumberFormat="1" applyFont="1" applyFill="1" applyBorder="1" applyAlignment="1" applyProtection="1">
      <alignment vertical="top" wrapText="1"/>
    </xf>
    <xf numFmtId="164" fontId="66" fillId="10" borderId="38" xfId="0" applyNumberFormat="1" applyFont="1" applyFill="1" applyBorder="1" applyAlignment="1" applyProtection="1">
      <alignment vertical="top" wrapText="1"/>
    </xf>
    <xf numFmtId="165" fontId="0" fillId="10" borderId="1" xfId="0" applyNumberFormat="1" applyFont="1" applyFill="1" applyBorder="1" applyAlignment="1" applyProtection="1">
      <alignment horizontal="right" vertical="top" wrapText="1"/>
    </xf>
    <xf numFmtId="164" fontId="66" fillId="10" borderId="1" xfId="0" applyNumberFormat="1" applyFont="1" applyFill="1" applyBorder="1" applyAlignment="1" applyProtection="1">
      <alignment horizontal="left" vertical="top" wrapText="1"/>
    </xf>
    <xf numFmtId="164" fontId="18" fillId="0" borderId="1" xfId="0" applyNumberFormat="1" applyFont="1" applyBorder="1" applyAlignment="1" applyProtection="1">
      <alignment wrapText="1"/>
    </xf>
    <xf numFmtId="49" fontId="63" fillId="14" borderId="1" xfId="0" applyNumberFormat="1" applyFont="1" applyFill="1" applyBorder="1"/>
    <xf numFmtId="0" fontId="58" fillId="0" borderId="0" xfId="0" applyFont="1"/>
    <xf numFmtId="0" fontId="67" fillId="10" borderId="15" xfId="0" applyFont="1" applyFill="1" applyBorder="1" applyAlignment="1" applyProtection="1">
      <alignment vertical="center" wrapText="1"/>
    </xf>
    <xf numFmtId="0" fontId="68" fillId="10" borderId="15" xfId="0" applyFont="1" applyFill="1" applyBorder="1" applyAlignment="1" applyProtection="1">
      <alignment vertical="center" wrapText="1"/>
    </xf>
    <xf numFmtId="165" fontId="58" fillId="0" borderId="0" xfId="0" applyNumberFormat="1" applyFont="1" applyFill="1" applyAlignment="1" applyProtection="1">
      <alignment vertical="center" wrapText="1"/>
    </xf>
    <xf numFmtId="165" fontId="49" fillId="0" borderId="0" xfId="0" applyNumberFormat="1" applyFont="1" applyFill="1" applyAlignment="1" applyProtection="1">
      <alignment vertical="center" textRotation="90" wrapText="1"/>
    </xf>
    <xf numFmtId="165" fontId="49" fillId="0" borderId="0" xfId="0" applyNumberFormat="1" applyFont="1" applyFill="1" applyAlignment="1" applyProtection="1">
      <alignment vertical="center" wrapText="1"/>
    </xf>
    <xf numFmtId="49" fontId="69" fillId="0" borderId="0" xfId="0" applyNumberFormat="1" applyFont="1"/>
    <xf numFmtId="0" fontId="70" fillId="0" borderId="0" xfId="0" applyFont="1" applyAlignment="1">
      <alignment vertical="top"/>
    </xf>
    <xf numFmtId="0" fontId="70" fillId="0" borderId="0" xfId="0" applyFont="1"/>
    <xf numFmtId="0" fontId="71" fillId="0" borderId="45" xfId="0" applyFont="1" applyBorder="1" applyAlignment="1">
      <alignment horizontal="center" vertical="top" wrapText="1"/>
    </xf>
    <xf numFmtId="49" fontId="72" fillId="13" borderId="0" xfId="0" applyNumberFormat="1" applyFont="1" applyFill="1"/>
    <xf numFmtId="40" fontId="72" fillId="13" borderId="0" xfId="0" applyNumberFormat="1" applyFont="1" applyFill="1"/>
    <xf numFmtId="166" fontId="72" fillId="13" borderId="0" xfId="0" applyNumberFormat="1" applyFont="1" applyFill="1"/>
    <xf numFmtId="49" fontId="72" fillId="14" borderId="0" xfId="0" applyNumberFormat="1" applyFont="1" applyFill="1"/>
    <xf numFmtId="40" fontId="72" fillId="14" borderId="0" xfId="0" applyNumberFormat="1" applyFont="1" applyFill="1"/>
    <xf numFmtId="166" fontId="72" fillId="14" borderId="0" xfId="0" applyNumberFormat="1" applyFont="1" applyFill="1"/>
    <xf numFmtId="49" fontId="72" fillId="0" borderId="0" xfId="0" applyNumberFormat="1" applyFont="1"/>
    <xf numFmtId="40" fontId="72" fillId="0" borderId="0" xfId="0" applyNumberFormat="1" applyFont="1"/>
    <xf numFmtId="4" fontId="73" fillId="2" borderId="0" xfId="0" applyNumberFormat="1" applyFont="1" applyFill="1" applyAlignment="1">
      <alignment vertical="top" wrapText="1"/>
    </xf>
    <xf numFmtId="4" fontId="73" fillId="2" borderId="0" xfId="0" applyNumberFormat="1" applyFont="1" applyFill="1" applyAlignment="1">
      <alignment vertical="top"/>
    </xf>
    <xf numFmtId="4" fontId="74" fillId="2" borderId="0" xfId="0" applyNumberFormat="1" applyFont="1" applyFill="1" applyAlignment="1">
      <alignment vertical="top"/>
    </xf>
    <xf numFmtId="40" fontId="60" fillId="13" borderId="0" xfId="0" applyNumberFormat="1" applyFont="1" applyFill="1"/>
    <xf numFmtId="166" fontId="60" fillId="13" borderId="0" xfId="0" applyNumberFormat="1" applyFont="1" applyFill="1"/>
    <xf numFmtId="40" fontId="60" fillId="14" borderId="0" xfId="0" applyNumberFormat="1" applyFont="1" applyFill="1"/>
    <xf numFmtId="166" fontId="60" fillId="14" borderId="0" xfId="0" applyNumberFormat="1" applyFont="1" applyFill="1"/>
    <xf numFmtId="49" fontId="60" fillId="0" borderId="0" xfId="0" applyNumberFormat="1" applyFont="1"/>
    <xf numFmtId="40" fontId="60" fillId="0" borderId="0" xfId="0" applyNumberFormat="1" applyFont="1"/>
    <xf numFmtId="164" fontId="73" fillId="2" borderId="0" xfId="0" applyNumberFormat="1" applyFont="1" applyFill="1" applyAlignment="1">
      <alignment vertical="top" wrapText="1"/>
    </xf>
    <xf numFmtId="0" fontId="74" fillId="2" borderId="0" xfId="0" applyFont="1" applyFill="1" applyAlignment="1">
      <alignment vertical="top"/>
    </xf>
    <xf numFmtId="0" fontId="75" fillId="2" borderId="0" xfId="0" applyFont="1" applyFill="1" applyAlignment="1">
      <alignment vertical="top"/>
    </xf>
    <xf numFmtId="4" fontId="73" fillId="2" borderId="0" xfId="0" applyNumberFormat="1" applyFont="1" applyFill="1" applyAlignment="1">
      <alignment vertical="center" wrapText="1"/>
    </xf>
    <xf numFmtId="4" fontId="74" fillId="2" borderId="0" xfId="0" applyNumberFormat="1" applyFont="1" applyFill="1" applyAlignment="1"/>
    <xf numFmtId="0" fontId="32" fillId="0" borderId="33" xfId="0" applyFont="1" applyBorder="1" applyAlignment="1">
      <alignment horizontal="left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49" fillId="0" borderId="0" xfId="0" applyNumberFormat="1" applyFont="1" applyFill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7" xfId="0" applyNumberFormat="1" applyFont="1" applyFill="1" applyBorder="1" applyAlignment="1" applyProtection="1">
      <alignment horizontal="center" vertical="center"/>
    </xf>
    <xf numFmtId="49" fontId="4" fillId="15" borderId="15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0" fontId="19" fillId="0" borderId="25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0" fontId="71" fillId="0" borderId="41" xfId="0" applyFont="1" applyBorder="1" applyAlignment="1">
      <alignment horizontal="center" vertical="top" wrapText="1"/>
    </xf>
    <xf numFmtId="0" fontId="71" fillId="0" borderId="43" xfId="0" applyFont="1" applyBorder="1" applyAlignment="1">
      <alignment horizontal="center" vertical="top" wrapText="1"/>
    </xf>
    <xf numFmtId="0" fontId="71" fillId="0" borderId="42" xfId="0" applyFont="1" applyBorder="1" applyAlignment="1">
      <alignment horizontal="center" vertical="top" wrapText="1"/>
    </xf>
    <xf numFmtId="0" fontId="71" fillId="0" borderId="40" xfId="0" applyFont="1" applyBorder="1" applyAlignment="1">
      <alignment horizontal="center" vertical="top" wrapText="1"/>
    </xf>
    <xf numFmtId="0" fontId="71" fillId="0" borderId="44" xfId="0" applyFont="1" applyBorder="1" applyAlignment="1">
      <alignment horizontal="center" vertical="top" wrapText="1"/>
    </xf>
    <xf numFmtId="0" fontId="59" fillId="0" borderId="41" xfId="0" applyFont="1" applyBorder="1" applyAlignment="1">
      <alignment horizontal="center" vertical="top" wrapText="1"/>
    </xf>
    <xf numFmtId="0" fontId="0" fillId="0" borderId="43" xfId="0" applyBorder="1"/>
    <xf numFmtId="0" fontId="0" fillId="0" borderId="42" xfId="0" applyBorder="1"/>
    <xf numFmtId="0" fontId="59" fillId="0" borderId="40" xfId="0" applyFont="1" applyBorder="1" applyAlignment="1">
      <alignment horizontal="center" vertical="top" wrapText="1"/>
    </xf>
    <xf numFmtId="0" fontId="0" fillId="0" borderId="44" xfId="0" applyBorder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CCECFF"/>
      <color rgb="FFFFCC99"/>
      <color rgb="FFFFC1C1"/>
      <color rgb="FFFFFFCC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сайт'!$F$173:$F$175</c:f>
              <c:strCache>
                <c:ptCount val="3"/>
                <c:pt idx="0">
                  <c:v>Динамика, %</c:v>
                </c:pt>
                <c:pt idx="1">
                  <c:v>114,2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сайт'!$A$176:$A$186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сайт'!$F$176:$F$186</c:f>
              <c:numCache>
                <c:formatCode>#\ ##0.0</c:formatCode>
                <c:ptCount val="11"/>
                <c:pt idx="0">
                  <c:v>128.87517146776406</c:v>
                </c:pt>
                <c:pt idx="1">
                  <c:v>0</c:v>
                </c:pt>
                <c:pt idx="2">
                  <c:v>127.2300469483568</c:v>
                </c:pt>
                <c:pt idx="3">
                  <c:v>103.13725490196079</c:v>
                </c:pt>
                <c:pt idx="4">
                  <c:v>28.40909090909091</c:v>
                </c:pt>
                <c:pt idx="5">
                  <c:v>110.67281216329464</c:v>
                </c:pt>
                <c:pt idx="6">
                  <c:v>92.4</c:v>
                </c:pt>
                <c:pt idx="7">
                  <c:v>187.19211822660097</c:v>
                </c:pt>
                <c:pt idx="8">
                  <c:v>106.12027674294838</c:v>
                </c:pt>
                <c:pt idx="9">
                  <c:v>252.37633365664405</c:v>
                </c:pt>
                <c:pt idx="10">
                  <c:v>63.278688524590166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сайт'!$B$173:$B$175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январь-сентябрь 2024 года</c:v>
                      </c:pt>
                      <c:pt idx="1">
                        <c:v>2 327,1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сайт'!$B$176:$B$186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145.80000000000001</c:v>
                      </c:pt>
                      <c:pt idx="1">
                        <c:v>0.3</c:v>
                      </c:pt>
                      <c:pt idx="2">
                        <c:v>21.3</c:v>
                      </c:pt>
                      <c:pt idx="3">
                        <c:v>25.5</c:v>
                      </c:pt>
                      <c:pt idx="4">
                        <c:v>96.8</c:v>
                      </c:pt>
                      <c:pt idx="5">
                        <c:v>1670.6</c:v>
                      </c:pt>
                      <c:pt idx="6">
                        <c:v>25</c:v>
                      </c:pt>
                      <c:pt idx="7">
                        <c:v>20.3</c:v>
                      </c:pt>
                      <c:pt idx="8">
                        <c:v>187.9</c:v>
                      </c:pt>
                      <c:pt idx="9">
                        <c:v>103.1</c:v>
                      </c:pt>
                      <c:pt idx="10">
                        <c:v>30.5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сайт'!$C$173:$C$175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3 661,9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сайт'!$C$176:$C$186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292.3</c:v>
                      </c:pt>
                      <c:pt idx="1">
                        <c:v>0.4</c:v>
                      </c:pt>
                      <c:pt idx="2">
                        <c:v>38.200000000000003</c:v>
                      </c:pt>
                      <c:pt idx="3">
                        <c:v>46.4</c:v>
                      </c:pt>
                      <c:pt idx="4">
                        <c:v>55.7</c:v>
                      </c:pt>
                      <c:pt idx="5">
                        <c:v>2489.5</c:v>
                      </c:pt>
                      <c:pt idx="6">
                        <c:v>33.1</c:v>
                      </c:pt>
                      <c:pt idx="7">
                        <c:v>81.5</c:v>
                      </c:pt>
                      <c:pt idx="8">
                        <c:v>267.89999999999998</c:v>
                      </c:pt>
                      <c:pt idx="9">
                        <c:v>332.3</c:v>
                      </c:pt>
                      <c:pt idx="10">
                        <c:v>24.6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сайт'!$D$173:$D$175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январь-сентябрь 2025 года</c:v>
                      </c:pt>
                      <c:pt idx="1">
                        <c:v>2 657,7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сайт'!$D$176:$D$186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187.9</c:v>
                      </c:pt>
                      <c:pt idx="1">
                        <c:v>0</c:v>
                      </c:pt>
                      <c:pt idx="2">
                        <c:v>27.1</c:v>
                      </c:pt>
                      <c:pt idx="3">
                        <c:v>26.3</c:v>
                      </c:pt>
                      <c:pt idx="4">
                        <c:v>27.5</c:v>
                      </c:pt>
                      <c:pt idx="5">
                        <c:v>1848.9</c:v>
                      </c:pt>
                      <c:pt idx="6">
                        <c:v>23.1</c:v>
                      </c:pt>
                      <c:pt idx="7">
                        <c:v>38</c:v>
                      </c:pt>
                      <c:pt idx="8">
                        <c:v>199.4</c:v>
                      </c:pt>
                      <c:pt idx="9">
                        <c:v>260.2</c:v>
                      </c:pt>
                      <c:pt idx="10">
                        <c:v>19.3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сайт'!$E$173:$E$175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72,6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сайт'!$E$176:$E$186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64.283270612384527</c:v>
                      </c:pt>
                      <c:pt idx="1">
                        <c:v>0</c:v>
                      </c:pt>
                      <c:pt idx="2">
                        <c:v>70.942408376963343</c:v>
                      </c:pt>
                      <c:pt idx="3">
                        <c:v>56.681034482758619</c:v>
                      </c:pt>
                      <c:pt idx="4">
                        <c:v>49.371633752244165</c:v>
                      </c:pt>
                      <c:pt idx="5">
                        <c:v>74.267925286202043</c:v>
                      </c:pt>
                      <c:pt idx="6">
                        <c:v>69.78851963746223</c:v>
                      </c:pt>
                      <c:pt idx="7">
                        <c:v>46.625766871165645</c:v>
                      </c:pt>
                      <c:pt idx="8">
                        <c:v>74.4307577454274</c:v>
                      </c:pt>
                      <c:pt idx="9">
                        <c:v>78.30273848931688</c:v>
                      </c:pt>
                      <c:pt idx="10">
                        <c:v>78.455284552845526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ОТЧЕТНЫЙ </a:t>
            </a:r>
            <a:r>
              <a:rPr lang="ru-RU" sz="1200" baseline="0">
                <a:solidFill>
                  <a:schemeClr val="bg1"/>
                </a:solidFill>
              </a:rPr>
              <a:t>ПЕРИОД 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доходам'!$D$30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доходам'!$D$31:$D$36</c:f>
              <c:numCache>
                <c:formatCode>#\ ##0.0</c:formatCode>
                <c:ptCount val="6"/>
                <c:pt idx="0">
                  <c:v>547.20000000000005</c:v>
                </c:pt>
                <c:pt idx="1">
                  <c:v>57.7</c:v>
                </c:pt>
                <c:pt idx="2">
                  <c:v>171.39999999999998</c:v>
                </c:pt>
                <c:pt idx="3">
                  <c:v>80.099999999999994</c:v>
                </c:pt>
                <c:pt idx="4">
                  <c:v>38.700000000000003</c:v>
                </c:pt>
                <c:pt idx="5">
                  <c:v>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доходам'!$B$31:$B$36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574.29999999999995</c:v>
                      </c:pt>
                      <c:pt idx="1">
                        <c:v>49.3</c:v>
                      </c:pt>
                      <c:pt idx="2">
                        <c:v>168.1</c:v>
                      </c:pt>
                      <c:pt idx="3">
                        <c:v>70.7</c:v>
                      </c:pt>
                      <c:pt idx="4">
                        <c:v>30.2</c:v>
                      </c:pt>
                      <c:pt idx="5">
                        <c:v>136.80000000000001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доходам'!$B$30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доходам'!$B$31:$B$36</c:f>
              <c:numCache>
                <c:formatCode>#\ ##0.0</c:formatCode>
                <c:ptCount val="6"/>
                <c:pt idx="0">
                  <c:v>574.29999999999995</c:v>
                </c:pt>
                <c:pt idx="1">
                  <c:v>49.3</c:v>
                </c:pt>
                <c:pt idx="2">
                  <c:v>168.1</c:v>
                </c:pt>
                <c:pt idx="3">
                  <c:v>70.7</c:v>
                </c:pt>
                <c:pt idx="4">
                  <c:v>30.2</c:v>
                </c:pt>
                <c:pt idx="5">
                  <c:v>136.80000000000001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доходам'!$D$30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доходам'!$D$31:$D$36</c:f>
              <c:numCache>
                <c:formatCode>#\ ##0.0</c:formatCode>
                <c:ptCount val="6"/>
                <c:pt idx="0">
                  <c:v>547.20000000000005</c:v>
                </c:pt>
                <c:pt idx="1">
                  <c:v>57.7</c:v>
                </c:pt>
                <c:pt idx="2">
                  <c:v>171.39999999999998</c:v>
                </c:pt>
                <c:pt idx="3">
                  <c:v>80.099999999999994</c:v>
                </c:pt>
                <c:pt idx="4">
                  <c:v>38.700000000000003</c:v>
                </c:pt>
                <c:pt idx="5">
                  <c:v>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доходам'!$F$30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доходам'!$F$31:$F$36</c:f>
              <c:numCache>
                <c:formatCode>#\ ##0.0</c:formatCode>
                <c:ptCount val="6"/>
                <c:pt idx="0">
                  <c:v>95.281211910151512</c:v>
                </c:pt>
                <c:pt idx="1">
                  <c:v>117.03853955375254</c:v>
                </c:pt>
                <c:pt idx="2">
                  <c:v>101.96311719214751</c:v>
                </c:pt>
                <c:pt idx="3">
                  <c:v>113.29561527581328</c:v>
                </c:pt>
                <c:pt idx="4">
                  <c:v>128.14569536423843</c:v>
                </c:pt>
                <c:pt idx="5">
                  <c:v>64.254385964912274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доходам'!$B$31:$B$36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574.29999999999995</c:v>
                      </c:pt>
                      <c:pt idx="1">
                        <c:v>49.3</c:v>
                      </c:pt>
                      <c:pt idx="2">
                        <c:v>168.1</c:v>
                      </c:pt>
                      <c:pt idx="3">
                        <c:v>70.7</c:v>
                      </c:pt>
                      <c:pt idx="4">
                        <c:v>30.2</c:v>
                      </c:pt>
                      <c:pt idx="5">
                        <c:v>136.80000000000001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доходам'!$D$31:$D$36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547.20000000000005</c:v>
                      </c:pt>
                      <c:pt idx="1">
                        <c:v>57.7</c:v>
                      </c:pt>
                      <c:pt idx="2">
                        <c:v>171.39999999999998</c:v>
                      </c:pt>
                      <c:pt idx="3">
                        <c:v>80.099999999999994</c:v>
                      </c:pt>
                      <c:pt idx="4">
                        <c:v>38.700000000000003</c:v>
                      </c:pt>
                      <c:pt idx="5">
                        <c:v>87.9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доходам'!$E$31:$E$36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64.097458123462573</c:v>
                      </c:pt>
                      <c:pt idx="1">
                        <c:v>73.8796414852753</c:v>
                      </c:pt>
                      <c:pt idx="2">
                        <c:v>102.51196172248801</c:v>
                      </c:pt>
                      <c:pt idx="3">
                        <c:v>54.564032697547674</c:v>
                      </c:pt>
                      <c:pt idx="4">
                        <c:v>76.482213438735187</c:v>
                      </c:pt>
                      <c:pt idx="5">
                        <c:v>87.029702970297024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сайт'!$C$123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сайт'!$A$124:$A$128</c15:sqref>
                  </c15:fullRef>
                </c:ext>
              </c:extLst>
              <c:f>('на сайт'!$A$124,'на сайт'!$A$127)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сайт'!$C$124:$C$128</c15:sqref>
                  </c15:fullRef>
                </c:ext>
              </c:extLst>
              <c:f>('на сайт'!$C$124,'на сайт'!$C$127)</c:f>
              <c:numCache>
                <c:formatCode>#\ ##0.0</c:formatCode>
                <c:ptCount val="2"/>
                <c:pt idx="0">
                  <c:v>3422.4</c:v>
                </c:pt>
                <c:pt idx="1">
                  <c:v>3661.9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сайт'!$D$123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сайт'!$A$124:$A$128</c15:sqref>
                  </c15:fullRef>
                </c:ext>
              </c:extLst>
              <c:f>('на сайт'!$A$124,'на сайт'!$A$127)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сайт'!$D$124:$D$128</c15:sqref>
                  </c15:fullRef>
                </c:ext>
              </c:extLst>
              <c:f>('на сайт'!$D$124,'на сайт'!$D$127)</c:f>
              <c:numCache>
                <c:formatCode>#\ ##0.0</c:formatCode>
                <c:ptCount val="2"/>
                <c:pt idx="0">
                  <c:v>2605.8000000000002</c:v>
                </c:pt>
                <c:pt idx="1">
                  <c:v>2657.7000000000003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сайт'!$B$123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сайт'!$A$124:$A$128</c15:sqref>
                        </c15:fullRef>
                        <c15:formulaRef>
                          <c15:sqref>('на сайт'!$A$124,'на сайт'!$A$127)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сайт'!$B$124:$B$128</c15:sqref>
                        </c15:fullRef>
                        <c15:formulaRef>
                          <c15:sqref>('на сайт'!$B$124,'на сайт'!$B$127)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2491.3000000000002</c:v>
                      </c:pt>
                      <c:pt idx="1">
                        <c:v>2327.1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ЗА ОТЧЕТНЫЙ ПЕРИОД </a:t>
            </a:r>
          </a:p>
        </c:rich>
      </c:tx>
      <c:layout>
        <c:manualLayout>
          <c:xMode val="edge"/>
          <c:yMode val="edge"/>
          <c:x val="0.13698756829275849"/>
          <c:y val="5.875242119914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сайт'!$D$50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93769629118E-2"/>
                  <c:y val="-0.117037799871674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сайт'!$A$51:$A$64</c15:sqref>
                  </c15:fullRef>
                </c:ext>
              </c:extLst>
              <c:f>'на сайт'!$A$53:$A$64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сайт'!$D$51:$D$64</c15:sqref>
                  </c15:fullRef>
                </c:ext>
              </c:extLst>
              <c:f>'на сайт'!$D$53:$D$64</c:f>
              <c:numCache>
                <c:formatCode>"₽"###\ ##0.00</c:formatCode>
                <c:ptCount val="12"/>
                <c:pt idx="0" formatCode="#\ ##0.0">
                  <c:v>309.60000000000002</c:v>
                </c:pt>
                <c:pt idx="1" formatCode="#\ ##0.0">
                  <c:v>5.4</c:v>
                </c:pt>
                <c:pt idx="2" formatCode="#\ ##0.0">
                  <c:v>34.799999999999997</c:v>
                </c:pt>
                <c:pt idx="3" formatCode="#\ ##0.0">
                  <c:v>127.5</c:v>
                </c:pt>
                <c:pt idx="4" formatCode="#\ ##0.0">
                  <c:v>208</c:v>
                </c:pt>
                <c:pt idx="5" formatCode="#\ ##0.0">
                  <c:v>1849.5</c:v>
                </c:pt>
                <c:pt idx="6" formatCode="#\ ##0.0">
                  <c:v>211.9</c:v>
                </c:pt>
                <c:pt idx="7" formatCode="#\ ##0.0">
                  <c:v>38</c:v>
                </c:pt>
                <c:pt idx="8" formatCode="#\ ##0.0">
                  <c:v>213.1</c:v>
                </c:pt>
                <c:pt idx="9" formatCode="#\ ##0.0">
                  <c:v>278.89999999999998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сайт'!$B$50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сайт'!$A$51:$A$64</c15:sqref>
                        </c15:fullRef>
                        <c15:formulaRef>
                          <c15:sqref>'на сайт'!$A$53:$A$64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сайт'!$B$51:$B$64</c15:sqref>
                        </c15:fullRef>
                        <c15:formulaRef>
                          <c15:sqref>'на сайт'!$B$53:$B$64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251.6</c:v>
                      </c:pt>
                      <c:pt idx="1" formatCode="#\ ##0.0">
                        <c:v>4.5</c:v>
                      </c:pt>
                      <c:pt idx="2" formatCode="#\ ##0.0">
                        <c:v>33</c:v>
                      </c:pt>
                      <c:pt idx="3" formatCode="#\ ##0.0">
                        <c:v>90.5</c:v>
                      </c:pt>
                      <c:pt idx="4" formatCode="#\ ##0.0">
                        <c:v>296.89999999999998</c:v>
                      </c:pt>
                      <c:pt idx="5" formatCode="#\ ##0.0">
                        <c:v>1671.2</c:v>
                      </c:pt>
                      <c:pt idx="6" formatCode="#\ ##0.0">
                        <c:v>164.4</c:v>
                      </c:pt>
                      <c:pt idx="7" formatCode="#\ ##0.0">
                        <c:v>20.3</c:v>
                      </c:pt>
                      <c:pt idx="8" formatCode="#\ ##0.0">
                        <c:v>205.1</c:v>
                      </c:pt>
                      <c:pt idx="9" formatCode="#\ ##0.0">
                        <c:v>103.6</c:v>
                      </c:pt>
                      <c:pt idx="10" formatCode="#\ ##0.0">
                        <c:v>0.9</c:v>
                      </c:pt>
                      <c:pt idx="11" formatCode="#\ ##0.0">
                        <c:v>30.5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сайт'!$C$50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сайт'!$A$51:$A$64</c15:sqref>
                        </c15:fullRef>
                        <c15:formulaRef>
                          <c15:sqref>'на сайт'!$A$53:$A$64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сайт'!$C$51:$C$64</c15:sqref>
                        </c15:fullRef>
                        <c15:formulaRef>
                          <c15:sqref>'на сайт'!$C$53:$C$64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465.8</c:v>
                      </c:pt>
                      <c:pt idx="1" formatCode="#\ ##0.0">
                        <c:v>9.1999999999999993</c:v>
                      </c:pt>
                      <c:pt idx="2" formatCode="#\ ##0.0">
                        <c:v>50.3</c:v>
                      </c:pt>
                      <c:pt idx="3" formatCode="#\ ##0.0">
                        <c:v>233.5</c:v>
                      </c:pt>
                      <c:pt idx="4" formatCode="#\ ##0.0">
                        <c:v>433.2</c:v>
                      </c:pt>
                      <c:pt idx="5" formatCode="#\ ##0.0">
                        <c:v>2490.9</c:v>
                      </c:pt>
                      <c:pt idx="6" formatCode="#\ ##0.0">
                        <c:v>281.2</c:v>
                      </c:pt>
                      <c:pt idx="7" formatCode="#\ ##0.0">
                        <c:v>81.5</c:v>
                      </c:pt>
                      <c:pt idx="8" formatCode="#\ ##0.0">
                        <c:v>284.7</c:v>
                      </c:pt>
                      <c:pt idx="9" formatCode="#\ ##0.0">
                        <c:v>352.2</c:v>
                      </c:pt>
                      <c:pt idx="10" formatCode="#\ ##0.0">
                        <c:v>0.4</c:v>
                      </c:pt>
                      <c:pt idx="11" formatCode="#\ ##0.0">
                        <c:v>24.6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сайт'!$E$50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сайт'!$A$51:$A$64</c15:sqref>
                        </c15:fullRef>
                        <c15:formulaRef>
                          <c15:sqref>'на сайт'!$A$53:$A$64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сайт'!$E$51:$E$64</c15:sqref>
                        </c15:fullRef>
                        <c15:formulaRef>
                          <c15:sqref>'на сайт'!$E$53:$E$64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66.466294547015892</c:v>
                      </c:pt>
                      <c:pt idx="1" formatCode="#\ ##0.0">
                        <c:v>58.695652173913047</c:v>
                      </c:pt>
                      <c:pt idx="2" formatCode="#\ ##0.0">
                        <c:v>69.184890656063615</c:v>
                      </c:pt>
                      <c:pt idx="3" formatCode="#\ ##0.0">
                        <c:v>54.603854389721626</c:v>
                      </c:pt>
                      <c:pt idx="4" formatCode="#\ ##0.0">
                        <c:v>48.014773776546633</c:v>
                      </c:pt>
                      <c:pt idx="5" formatCode="#\ ##0.0">
                        <c:v>74.250270986390461</c:v>
                      </c:pt>
                      <c:pt idx="6" formatCode="#\ ##0.0">
                        <c:v>75.355618776671406</c:v>
                      </c:pt>
                      <c:pt idx="7" formatCode="#\ ##0.0">
                        <c:v>46.625766871165645</c:v>
                      </c:pt>
                      <c:pt idx="8" formatCode="#\ ##0.0">
                        <c:v>74.850720056199506</c:v>
                      </c:pt>
                      <c:pt idx="9" formatCode="#\ ##0.0">
                        <c:v>79.187961385576372</c:v>
                      </c:pt>
                      <c:pt idx="10" formatCode="#\ ##0.0">
                        <c:v>50</c:v>
                      </c:pt>
                      <c:pt idx="11" formatCode="#\ ##0.0">
                        <c:v>78.455284552845526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сайт'!$F$50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сайт'!$A$51:$A$64</c15:sqref>
                        </c15:fullRef>
                        <c15:formulaRef>
                          <c15:sqref>'на сайт'!$A$53:$A$64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сайт'!$F$51:$F$64</c15:sqref>
                        </c15:fullRef>
                        <c15:formulaRef>
                          <c15:sqref>'на сайт'!$F$53:$F$64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123.05246422893484</c:v>
                      </c:pt>
                      <c:pt idx="1" formatCode="#\ ##0.0">
                        <c:v>120</c:v>
                      </c:pt>
                      <c:pt idx="2" formatCode="#\ ##0.0">
                        <c:v>105.45454545454544</c:v>
                      </c:pt>
                      <c:pt idx="3" formatCode="#\ ##0.0">
                        <c:v>140.88397790055248</c:v>
                      </c:pt>
                      <c:pt idx="4" formatCode="#\ ##0.0">
                        <c:v>70.057258336140123</c:v>
                      </c:pt>
                      <c:pt idx="5" formatCode="#\ ##0.0">
                        <c:v>110.66898037338439</c:v>
                      </c:pt>
                      <c:pt idx="6" formatCode="#\ ##0.0">
                        <c:v>128.89294403892944</c:v>
                      </c:pt>
                      <c:pt idx="7" formatCode="#\ ##0.0">
                        <c:v>187.19211822660097</c:v>
                      </c:pt>
                      <c:pt idx="8" formatCode="#\ ##0.0">
                        <c:v>103.90053632374452</c:v>
                      </c:pt>
                      <c:pt idx="9" formatCode="#\ ##0.0">
                        <c:v>269.20849420849419</c:v>
                      </c:pt>
                      <c:pt idx="10" formatCode="#\ ##0.0">
                        <c:v>22.222222222222221</c:v>
                      </c:pt>
                      <c:pt idx="11" formatCode="#\ ##0.0">
                        <c:v>63.278688524590166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сайт'!$C$50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сайт'!$A$51:$A$64</c15:sqref>
                  </c15:fullRef>
                </c:ext>
              </c:extLst>
              <c:f>'на сайт'!$A$53:$A$64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сайт'!$C$51:$C$64</c15:sqref>
                  </c15:fullRef>
                </c:ext>
              </c:extLst>
              <c:f>'на сайт'!$C$53:$C$64</c:f>
              <c:numCache>
                <c:formatCode>"₽"###\ ##0.00</c:formatCode>
                <c:ptCount val="12"/>
                <c:pt idx="0" formatCode="#\ ##0.0">
                  <c:v>465.8</c:v>
                </c:pt>
                <c:pt idx="1" formatCode="#\ ##0.0">
                  <c:v>9.1999999999999993</c:v>
                </c:pt>
                <c:pt idx="2" formatCode="#\ ##0.0">
                  <c:v>50.3</c:v>
                </c:pt>
                <c:pt idx="3" formatCode="#\ ##0.0">
                  <c:v>233.5</c:v>
                </c:pt>
                <c:pt idx="4" formatCode="#\ ##0.0">
                  <c:v>433.2</c:v>
                </c:pt>
                <c:pt idx="5" formatCode="#\ ##0.0">
                  <c:v>2490.9</c:v>
                </c:pt>
                <c:pt idx="6" formatCode="#\ ##0.0">
                  <c:v>281.2</c:v>
                </c:pt>
                <c:pt idx="7" formatCode="#\ ##0.0">
                  <c:v>81.5</c:v>
                </c:pt>
                <c:pt idx="8" formatCode="#\ ##0.0">
                  <c:v>284.7</c:v>
                </c:pt>
                <c:pt idx="9" formatCode="#\ ##0.0">
                  <c:v>352.2</c:v>
                </c:pt>
                <c:pt idx="10" formatCode="#\ ##0.0">
                  <c:v>0.4</c:v>
                </c:pt>
                <c:pt idx="11" formatCode="#\ ##0.0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сайт'!$D$50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сайт'!$A$51:$A$64</c15:sqref>
                  </c15:fullRef>
                </c:ext>
              </c:extLst>
              <c:f>'на сайт'!$A$53:$A$64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сайт'!$D$51:$D$64</c15:sqref>
                  </c15:fullRef>
                </c:ext>
              </c:extLst>
              <c:f>'на сайт'!$D$53:$D$64</c:f>
              <c:numCache>
                <c:formatCode>"₽"###\ ##0.00</c:formatCode>
                <c:ptCount val="12"/>
                <c:pt idx="0" formatCode="#\ ##0.0">
                  <c:v>309.60000000000002</c:v>
                </c:pt>
                <c:pt idx="1" formatCode="#\ ##0.0">
                  <c:v>5.4</c:v>
                </c:pt>
                <c:pt idx="2" formatCode="#\ ##0.0">
                  <c:v>34.799999999999997</c:v>
                </c:pt>
                <c:pt idx="3" formatCode="#\ ##0.0">
                  <c:v>127.5</c:v>
                </c:pt>
                <c:pt idx="4" formatCode="#\ ##0.0">
                  <c:v>208</c:v>
                </c:pt>
                <c:pt idx="5" formatCode="#\ ##0.0">
                  <c:v>1849.5</c:v>
                </c:pt>
                <c:pt idx="6" formatCode="#\ ##0.0">
                  <c:v>211.9</c:v>
                </c:pt>
                <c:pt idx="7" formatCode="#\ ##0.0">
                  <c:v>38</c:v>
                </c:pt>
                <c:pt idx="8" formatCode="#\ ##0.0">
                  <c:v>213.1</c:v>
                </c:pt>
                <c:pt idx="9" formatCode="#\ ##0.0">
                  <c:v>278.89999999999998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сайт'!$B$50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сайт'!$A$51:$A$64</c15:sqref>
                        </c15:fullRef>
                        <c15:formulaRef>
                          <c15:sqref>'на сайт'!$A$53:$A$64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сайт'!$B$51:$B$64</c15:sqref>
                        </c15:fullRef>
                        <c15:formulaRef>
                          <c15:sqref>'на сайт'!$B$53:$B$64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251.6</c:v>
                      </c:pt>
                      <c:pt idx="1" formatCode="#\ ##0.0">
                        <c:v>4.5</c:v>
                      </c:pt>
                      <c:pt idx="2" formatCode="#\ ##0.0">
                        <c:v>33</c:v>
                      </c:pt>
                      <c:pt idx="3" formatCode="#\ ##0.0">
                        <c:v>90.5</c:v>
                      </c:pt>
                      <c:pt idx="4" formatCode="#\ ##0.0">
                        <c:v>296.89999999999998</c:v>
                      </c:pt>
                      <c:pt idx="5" formatCode="#\ ##0.0">
                        <c:v>1671.2</c:v>
                      </c:pt>
                      <c:pt idx="6" formatCode="#\ ##0.0">
                        <c:v>164.4</c:v>
                      </c:pt>
                      <c:pt idx="7" formatCode="#\ ##0.0">
                        <c:v>20.3</c:v>
                      </c:pt>
                      <c:pt idx="8" formatCode="#\ ##0.0">
                        <c:v>205.1</c:v>
                      </c:pt>
                      <c:pt idx="9" formatCode="#\ ##0.0">
                        <c:v>103.6</c:v>
                      </c:pt>
                      <c:pt idx="10" formatCode="#\ ##0.0">
                        <c:v>0.9</c:v>
                      </c:pt>
                      <c:pt idx="11" formatCode="#\ ##0.0">
                        <c:v>30.5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сайт'!$A$113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сайт'!$B$110:$F$110</c15:sqref>
                  </c15:fullRef>
                </c:ext>
              </c:extLst>
              <c:f>'на сайт'!$B$110:$D$110</c:f>
              <c:strCache>
                <c:ptCount val="3"/>
                <c:pt idx="0">
                  <c:v>факт за январь-сентябрь 2024 года</c:v>
                </c:pt>
                <c:pt idx="1">
                  <c:v>План на 2025 год</c:v>
                </c:pt>
                <c:pt idx="2">
                  <c:v>факт за январь-сентябрь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10.6</c:v>
                </c:pt>
                <c:pt idx="1">
                  <c:v>11.8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сайт'!$A$114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сайт'!$B$110:$F$110</c15:sqref>
                  </c15:fullRef>
                </c:ext>
              </c:extLst>
              <c:f>'на сайт'!$B$110:$D$110</c:f>
              <c:strCache>
                <c:ptCount val="3"/>
                <c:pt idx="0">
                  <c:v>факт за январь-сентябрь 2024 года</c:v>
                </c:pt>
                <c:pt idx="1">
                  <c:v>План на 2025 год</c:v>
                </c:pt>
                <c:pt idx="2">
                  <c:v>факт за январь-сентябрь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сайт'!$B$114:$F$114</c15:sqref>
                  </c15:fullRef>
                </c:ext>
              </c:extLst>
              <c:f>'на сайт'!$B$114:$D$114</c:f>
              <c:numCache>
                <c:formatCode>#\ ##0.0</c:formatCode>
                <c:ptCount val="3"/>
                <c:pt idx="0">
                  <c:v>63.199999999999996</c:v>
                </c:pt>
                <c:pt idx="1">
                  <c:v>182.6</c:v>
                </c:pt>
                <c:pt idx="2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январь-сентябрь 2024 года</c:v>
                      </c:pt>
                      <c:pt idx="1">
                        <c:v>План на 2025 год</c:v>
                      </c:pt>
                      <c:pt idx="2">
                        <c:v>факт за январь-сентябрь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73.8</c:v>
                      </c:pt>
                      <c:pt idx="1">
                        <c:v>194.4</c:v>
                      </c:pt>
                      <c:pt idx="2">
                        <c:v>104.8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сайт'!$A$112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январь-сентябрь 2024 года</c:v>
                      </c:pt>
                      <c:pt idx="1">
                        <c:v>План на 2025 год</c:v>
                      </c:pt>
                      <c:pt idx="2">
                        <c:v>факт за январь-сентябрь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сайт'!$B$112:$F$112</c15:sqref>
                        </c15:fullRef>
                        <c15:formulaRef>
                          <c15:sqref>'на сайт'!$B$112:$D$112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 ЗА ОТЧЕТНЫЙ ПЕРИОД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сайт'!$D$173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сайт'!$A$174:$A$186</c15:sqref>
                  </c15:fullRef>
                </c:ext>
              </c:extLst>
              <c:f>'на сайт'!$A$176:$A$186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сайт'!$D$174:$D$186</c15:sqref>
                  </c15:fullRef>
                </c:ext>
              </c:extLst>
              <c:f>'на сайт'!$D$176:$D$186</c:f>
              <c:numCache>
                <c:formatCode>"₽"###\ ##0.00</c:formatCode>
                <c:ptCount val="11"/>
                <c:pt idx="0" formatCode="#\ ##0.0">
                  <c:v>187.9</c:v>
                </c:pt>
                <c:pt idx="1" formatCode="#\ ##0.0">
                  <c:v>0</c:v>
                </c:pt>
                <c:pt idx="2" formatCode="#\ ##0.0">
                  <c:v>27.1</c:v>
                </c:pt>
                <c:pt idx="3" formatCode="#\ ##0.0">
                  <c:v>26.3</c:v>
                </c:pt>
                <c:pt idx="4" formatCode="#\ ##0.0">
                  <c:v>27.5</c:v>
                </c:pt>
                <c:pt idx="5" formatCode="#\ ##0.0">
                  <c:v>1848.9</c:v>
                </c:pt>
                <c:pt idx="6" formatCode="#\ ##0.0">
                  <c:v>23.1</c:v>
                </c:pt>
                <c:pt idx="7" formatCode="#\ ##0.0">
                  <c:v>38</c:v>
                </c:pt>
                <c:pt idx="8" formatCode="#\ ##0.0">
                  <c:v>199.4</c:v>
                </c:pt>
                <c:pt idx="9" formatCode="#\ ##0.0">
                  <c:v>260.2</c:v>
                </c:pt>
                <c:pt idx="10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сайт'!$B$173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сайт'!$A$174:$A$186</c15:sqref>
                        </c15:fullRef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сайт'!$B$174:$B$186</c15:sqref>
                        </c15:fullRef>
                        <c15:formulaRef>
                          <c15:sqref>'на сайт'!$B$176:$B$186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145.80000000000001</c:v>
                      </c:pt>
                      <c:pt idx="1" formatCode="#\ ##0.0">
                        <c:v>0.3</c:v>
                      </c:pt>
                      <c:pt idx="2" formatCode="#\ ##0.0">
                        <c:v>21.3</c:v>
                      </c:pt>
                      <c:pt idx="3" formatCode="#\ ##0.0">
                        <c:v>25.5</c:v>
                      </c:pt>
                      <c:pt idx="4" formatCode="#\ ##0.0">
                        <c:v>96.8</c:v>
                      </c:pt>
                      <c:pt idx="5" formatCode="#\ ##0.0">
                        <c:v>1670.6</c:v>
                      </c:pt>
                      <c:pt idx="6" formatCode="#\ ##0.0">
                        <c:v>25</c:v>
                      </c:pt>
                      <c:pt idx="7" formatCode="#\ ##0.0">
                        <c:v>20.3</c:v>
                      </c:pt>
                      <c:pt idx="8" formatCode="#\ ##0.0">
                        <c:v>187.9</c:v>
                      </c:pt>
                      <c:pt idx="9" formatCode="#\ ##0.0">
                        <c:v>103.1</c:v>
                      </c:pt>
                      <c:pt idx="10" formatCode="#\ ##0.0">
                        <c:v>30.5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сайт'!$C$173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сайт'!$A$174:$A$186</c15:sqref>
                        </c15:fullRef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сайт'!$C$174:$C$186</c15:sqref>
                        </c15:fullRef>
                        <c15:formulaRef>
                          <c15:sqref>'на сайт'!$C$176:$C$186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292.3</c:v>
                      </c:pt>
                      <c:pt idx="1" formatCode="#\ ##0.0">
                        <c:v>0.4</c:v>
                      </c:pt>
                      <c:pt idx="2" formatCode="#\ ##0.0">
                        <c:v>38.200000000000003</c:v>
                      </c:pt>
                      <c:pt idx="3" formatCode="#\ ##0.0">
                        <c:v>46.4</c:v>
                      </c:pt>
                      <c:pt idx="4" formatCode="#\ ##0.0">
                        <c:v>55.7</c:v>
                      </c:pt>
                      <c:pt idx="5" formatCode="#\ ##0.0">
                        <c:v>2489.5</c:v>
                      </c:pt>
                      <c:pt idx="6" formatCode="#\ ##0.0">
                        <c:v>33.1</c:v>
                      </c:pt>
                      <c:pt idx="7" formatCode="#\ ##0.0">
                        <c:v>81.5</c:v>
                      </c:pt>
                      <c:pt idx="8" formatCode="#\ ##0.0">
                        <c:v>267.89999999999998</c:v>
                      </c:pt>
                      <c:pt idx="9" formatCode="#\ ##0.0">
                        <c:v>332.3</c:v>
                      </c:pt>
                      <c:pt idx="10" formatCode="#\ ##0.0">
                        <c:v>24.6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сайт'!$B$173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сайт'!$A$174:$A$186</c15:sqref>
                  </c15:fullRef>
                </c:ext>
              </c:extLst>
              <c:f>'на сайт'!$A$176:$A$186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сайт'!$B$174:$B$186</c15:sqref>
                  </c15:fullRef>
                </c:ext>
              </c:extLst>
              <c:f>'на сайт'!$B$176:$B$186</c:f>
              <c:numCache>
                <c:formatCode>"₽"###\ ##0.00</c:formatCode>
                <c:ptCount val="11"/>
                <c:pt idx="0" formatCode="#\ ##0.0">
                  <c:v>145.80000000000001</c:v>
                </c:pt>
                <c:pt idx="1" formatCode="#\ ##0.0">
                  <c:v>0.3</c:v>
                </c:pt>
                <c:pt idx="2" formatCode="#\ ##0.0">
                  <c:v>21.3</c:v>
                </c:pt>
                <c:pt idx="3" formatCode="#\ ##0.0">
                  <c:v>25.5</c:v>
                </c:pt>
                <c:pt idx="4" formatCode="#\ ##0.0">
                  <c:v>96.8</c:v>
                </c:pt>
                <c:pt idx="5" formatCode="#\ ##0.0">
                  <c:v>1670.6</c:v>
                </c:pt>
                <c:pt idx="6" formatCode="#\ ##0.0">
                  <c:v>25</c:v>
                </c:pt>
                <c:pt idx="7" formatCode="#\ ##0.0">
                  <c:v>20.3</c:v>
                </c:pt>
                <c:pt idx="8" formatCode="#\ ##0.0">
                  <c:v>187.9</c:v>
                </c:pt>
                <c:pt idx="9" formatCode="#\ ##0.0">
                  <c:v>103.1</c:v>
                </c:pt>
                <c:pt idx="10" formatCode="#\ ##0.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сайт'!$D$173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сайт'!$A$174:$A$186</c15:sqref>
                  </c15:fullRef>
                </c:ext>
              </c:extLst>
              <c:f>'на сайт'!$A$176:$A$186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сайт'!$D$174:$D$186</c15:sqref>
                  </c15:fullRef>
                </c:ext>
              </c:extLst>
              <c:f>'на сайт'!$D$176:$D$186</c:f>
              <c:numCache>
                <c:formatCode>"₽"###\ ##0.00</c:formatCode>
                <c:ptCount val="11"/>
                <c:pt idx="0" formatCode="#\ ##0.0">
                  <c:v>187.9</c:v>
                </c:pt>
                <c:pt idx="1" formatCode="#\ ##0.0">
                  <c:v>0</c:v>
                </c:pt>
                <c:pt idx="2" formatCode="#\ ##0.0">
                  <c:v>27.1</c:v>
                </c:pt>
                <c:pt idx="3" formatCode="#\ ##0.0">
                  <c:v>26.3</c:v>
                </c:pt>
                <c:pt idx="4" formatCode="#\ ##0.0">
                  <c:v>27.5</c:v>
                </c:pt>
                <c:pt idx="5" formatCode="#\ ##0.0">
                  <c:v>1848.9</c:v>
                </c:pt>
                <c:pt idx="6" formatCode="#\ ##0.0">
                  <c:v>23.1</c:v>
                </c:pt>
                <c:pt idx="7" formatCode="#\ ##0.0">
                  <c:v>38</c:v>
                </c:pt>
                <c:pt idx="8" formatCode="#\ ##0.0">
                  <c:v>199.4</c:v>
                </c:pt>
                <c:pt idx="9" formatCode="#\ ##0.0">
                  <c:v>260.2</c:v>
                </c:pt>
                <c:pt idx="10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сайт'!$C$173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сайт'!$A$174:$A$186</c15:sqref>
                        </c15:fullRef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сайт'!$C$174:$C$186</c15:sqref>
                        </c15:fullRef>
                        <c15:formulaRef>
                          <c15:sqref>'на сайт'!$C$176:$C$186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292.3</c:v>
                      </c:pt>
                      <c:pt idx="1" formatCode="#\ ##0.0">
                        <c:v>0.4</c:v>
                      </c:pt>
                      <c:pt idx="2" formatCode="#\ ##0.0">
                        <c:v>38.200000000000003</c:v>
                      </c:pt>
                      <c:pt idx="3" formatCode="#\ ##0.0">
                        <c:v>46.4</c:v>
                      </c:pt>
                      <c:pt idx="4" formatCode="#\ ##0.0">
                        <c:v>55.7</c:v>
                      </c:pt>
                      <c:pt idx="5" formatCode="#\ ##0.0">
                        <c:v>2489.5</c:v>
                      </c:pt>
                      <c:pt idx="6" formatCode="#\ ##0.0">
                        <c:v>33.1</c:v>
                      </c:pt>
                      <c:pt idx="7" formatCode="#\ ##0.0">
                        <c:v>81.5</c:v>
                      </c:pt>
                      <c:pt idx="8" formatCode="#\ ##0.0">
                        <c:v>267.89999999999998</c:v>
                      </c:pt>
                      <c:pt idx="9" formatCode="#\ ##0.0">
                        <c:v>332.3</c:v>
                      </c:pt>
                      <c:pt idx="10" formatCode="#\ ##0.0">
                        <c:v>24.6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сайт'!$E$173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сайт'!$A$174:$A$186</c15:sqref>
                        </c15:fullRef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сайт'!$E$174:$E$186</c15:sqref>
                        </c15:fullRef>
                        <c15:formulaRef>
                          <c15:sqref>'на сайт'!$E$176:$E$186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64.283270612384527</c:v>
                      </c:pt>
                      <c:pt idx="1">
                        <c:v>0</c:v>
                      </c:pt>
                      <c:pt idx="2">
                        <c:v>70.942408376963343</c:v>
                      </c:pt>
                      <c:pt idx="3">
                        <c:v>56.681034482758619</c:v>
                      </c:pt>
                      <c:pt idx="4">
                        <c:v>49.371633752244165</c:v>
                      </c:pt>
                      <c:pt idx="5">
                        <c:v>74.267925286202043</c:v>
                      </c:pt>
                      <c:pt idx="6">
                        <c:v>69.78851963746223</c:v>
                      </c:pt>
                      <c:pt idx="7">
                        <c:v>46.625766871165645</c:v>
                      </c:pt>
                      <c:pt idx="8">
                        <c:v>74.4307577454274</c:v>
                      </c:pt>
                      <c:pt idx="9">
                        <c:v>78.30273848931688</c:v>
                      </c:pt>
                      <c:pt idx="10">
                        <c:v>78.455284552845526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сайт'!$F$173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сайт'!$A$174:$A$186</c15:sqref>
                        </c15:fullRef>
                        <c15:formulaRef>
                          <c15:sqref>'на сайт'!$A$176:$A$186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сайт'!$F$174:$F$186</c15:sqref>
                        </c15:fullRef>
                        <c15:formulaRef>
                          <c15:sqref>'на сайт'!$F$176:$F$186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128.87517146776406</c:v>
                      </c:pt>
                      <c:pt idx="1">
                        <c:v>0</c:v>
                      </c:pt>
                      <c:pt idx="2">
                        <c:v>127.2300469483568</c:v>
                      </c:pt>
                      <c:pt idx="3">
                        <c:v>103.13725490196079</c:v>
                      </c:pt>
                      <c:pt idx="4">
                        <c:v>28.40909090909091</c:v>
                      </c:pt>
                      <c:pt idx="5">
                        <c:v>110.67281216329464</c:v>
                      </c:pt>
                      <c:pt idx="6">
                        <c:v>92.4</c:v>
                      </c:pt>
                      <c:pt idx="7">
                        <c:v>187.19211822660097</c:v>
                      </c:pt>
                      <c:pt idx="8">
                        <c:v>106.12027674294838</c:v>
                      </c:pt>
                      <c:pt idx="9">
                        <c:v>252.37633365664405</c:v>
                      </c:pt>
                      <c:pt idx="10">
                        <c:v>63.278688524590166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доходам'!$F$62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доходам'!$A$63:$A$69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доходам'!$F$63:$F$69</c:f>
              <c:numCache>
                <c:formatCode>#\ ##0.0</c:formatCode>
                <c:ptCount val="7"/>
                <c:pt idx="0">
                  <c:v>52.173913043478265</c:v>
                </c:pt>
                <c:pt idx="1">
                  <c:v>95.239223117006162</c:v>
                </c:pt>
                <c:pt idx="2">
                  <c:v>100.41265474552959</c:v>
                </c:pt>
                <c:pt idx="3">
                  <c:v>210.61452513966483</c:v>
                </c:pt>
                <c:pt idx="4">
                  <c:v>77.287066246056781</c:v>
                </c:pt>
                <c:pt idx="5">
                  <c:v>60.189573459715639</c:v>
                </c:pt>
                <c:pt idx="6">
                  <c:v>66.929133858267718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доходам'!$B$63:$B$69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20.7</c:v>
                      </c:pt>
                      <c:pt idx="1">
                        <c:v>422.2</c:v>
                      </c:pt>
                      <c:pt idx="2">
                        <c:v>145.39999999999998</c:v>
                      </c:pt>
                      <c:pt idx="3">
                        <c:v>17.899999999999999</c:v>
                      </c:pt>
                      <c:pt idx="4">
                        <c:v>31.7</c:v>
                      </c:pt>
                      <c:pt idx="5">
                        <c:v>42.2</c:v>
                      </c:pt>
                      <c:pt idx="6">
                        <c:v>12.7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доходам'!$C$63:$C$69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доходам'!$D$63:$D$69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10.8</c:v>
                      </c:pt>
                      <c:pt idx="1">
                        <c:v>402.1</c:v>
                      </c:pt>
                      <c:pt idx="2">
                        <c:v>146</c:v>
                      </c:pt>
                      <c:pt idx="3">
                        <c:v>37.700000000000003</c:v>
                      </c:pt>
                      <c:pt idx="4">
                        <c:v>24.5</c:v>
                      </c:pt>
                      <c:pt idx="5">
                        <c:v>25.4</c:v>
                      </c:pt>
                      <c:pt idx="6">
                        <c:v>8.5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доходам'!$E$63:$E$69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43.2</c:v>
                      </c:pt>
                      <c:pt idx="1">
                        <c:v>63.764668569616234</c:v>
                      </c:pt>
                      <c:pt idx="2">
                        <c:v>101.74216027874564</c:v>
                      </c:pt>
                      <c:pt idx="3">
                        <c:v>98.950131233595812</c:v>
                      </c:pt>
                      <c:pt idx="4">
                        <c:v>55.808656036446472</c:v>
                      </c:pt>
                      <c:pt idx="5">
                        <c:v>317.5</c:v>
                      </c:pt>
                      <c:pt idx="6">
                        <c:v>354.16666666666669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983.4</c:v>
                </c:pt>
                <c:pt idx="1">
                  <c:v>2228.8000000000002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1397.3</c:v>
                      </c:pt>
                      <c:pt idx="1">
                        <c:v>2990.4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доходам'!$B$62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доходам'!$A$63:$A$69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доходам'!$B$63:$B$69</c:f>
              <c:numCache>
                <c:formatCode>#\ ##0.0</c:formatCode>
                <c:ptCount val="7"/>
                <c:pt idx="0">
                  <c:v>20.7</c:v>
                </c:pt>
                <c:pt idx="1">
                  <c:v>422.2</c:v>
                </c:pt>
                <c:pt idx="2">
                  <c:v>145.39999999999998</c:v>
                </c:pt>
                <c:pt idx="3">
                  <c:v>17.899999999999999</c:v>
                </c:pt>
                <c:pt idx="4">
                  <c:v>31.7</c:v>
                </c:pt>
                <c:pt idx="5">
                  <c:v>42.2</c:v>
                </c:pt>
                <c:pt idx="6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доходам'!$D$62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доходам'!$A$63:$A$69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доходам'!$D$63:$D$69</c:f>
              <c:numCache>
                <c:formatCode>#\ ##0.0</c:formatCode>
                <c:ptCount val="7"/>
                <c:pt idx="0">
                  <c:v>10.8</c:v>
                </c:pt>
                <c:pt idx="1">
                  <c:v>402.1</c:v>
                </c:pt>
                <c:pt idx="2">
                  <c:v>146</c:v>
                </c:pt>
                <c:pt idx="3">
                  <c:v>37.700000000000003</c:v>
                </c:pt>
                <c:pt idx="4">
                  <c:v>24.5</c:v>
                </c:pt>
                <c:pt idx="5">
                  <c:v>25.4</c:v>
                </c:pt>
                <c:pt idx="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доходам'!$C$63:$C$69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доходам'!$E$63:$E$69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43.2</c:v>
                      </c:pt>
                      <c:pt idx="1">
                        <c:v>63.764668569616234</c:v>
                      </c:pt>
                      <c:pt idx="2">
                        <c:v>101.74216027874564</c:v>
                      </c:pt>
                      <c:pt idx="3">
                        <c:v>98.950131233595812</c:v>
                      </c:pt>
                      <c:pt idx="4">
                        <c:v>55.808656036446472</c:v>
                      </c:pt>
                      <c:pt idx="5">
                        <c:v>317.5</c:v>
                      </c:pt>
                      <c:pt idx="6">
                        <c:v>354.16666666666669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доходам'!$A$63:$A$69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доходам'!$F$63:$F$69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52.173913043478265</c:v>
                      </c:pt>
                      <c:pt idx="1">
                        <c:v>95.239223117006162</c:v>
                      </c:pt>
                      <c:pt idx="2">
                        <c:v>100.41265474552959</c:v>
                      </c:pt>
                      <c:pt idx="3">
                        <c:v>210.61452513966483</c:v>
                      </c:pt>
                      <c:pt idx="4">
                        <c:v>77.287066246056781</c:v>
                      </c:pt>
                      <c:pt idx="5">
                        <c:v>60.189573459715639</c:v>
                      </c:pt>
                      <c:pt idx="6">
                        <c:v>66.929133858267718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4387.7</c:v>
                </c:pt>
                <c:pt idx="1">
                  <c:v>4707.5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3212.2000000000003</c:v>
                </c:pt>
                <c:pt idx="1">
                  <c:v>3296.2000000000003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3047.7</c:v>
                      </c:pt>
                      <c:pt idx="1">
                        <c:v>2872.5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0"/>
          <c:tx>
            <c:strRef>
              <c:f>'по расходам'!$B$31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1671.2</c:v>
                </c:pt>
                <c:pt idx="1">
                  <c:v>164.4</c:v>
                </c:pt>
                <c:pt idx="2">
                  <c:v>20.3</c:v>
                </c:pt>
                <c:pt idx="3">
                  <c:v>205.1</c:v>
                </c:pt>
                <c:pt idx="4">
                  <c:v>103.6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3-7E3C-4D9D-9C92-2DAA3120D465}"/>
            </c:ext>
          </c:extLst>
        </c:ser>
        <c:ser>
          <c:idx val="3"/>
          <c:order val="1"/>
          <c:tx>
            <c:strRef>
              <c:f>'по расходам'!$C$31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1849.5</c:v>
                </c:pt>
                <c:pt idx="1">
                  <c:v>211.9</c:v>
                </c:pt>
                <c:pt idx="2">
                  <c:v>38</c:v>
                </c:pt>
                <c:pt idx="3">
                  <c:v>213.1</c:v>
                </c:pt>
                <c:pt idx="4">
                  <c:v>278.89999999999998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8-7E3C-4D9D-9C92-2DAA3120D465}"/>
            </c:ext>
          </c:extLst>
        </c:ser>
        <c:ser>
          <c:idx val="0"/>
          <c:order val="2"/>
          <c:tx>
            <c:strRef>
              <c:f>'по расходам'!$B$31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1671.2</c:v>
                </c:pt>
                <c:pt idx="1">
                  <c:v>164.4</c:v>
                </c:pt>
                <c:pt idx="2">
                  <c:v>20.3</c:v>
                </c:pt>
                <c:pt idx="3">
                  <c:v>205.1</c:v>
                </c:pt>
                <c:pt idx="4">
                  <c:v>103.6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расходам'!$B$32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4-7E3C-4D9D-9C92-2DAA3120D465}"/>
            </c:ext>
          </c:extLst>
        </c:ser>
        <c:ser>
          <c:idx val="1"/>
          <c:order val="3"/>
          <c:tx>
            <c:strRef>
              <c:f>'по расходам'!$C$31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1849.5</c:v>
                </c:pt>
                <c:pt idx="1">
                  <c:v>211.9</c:v>
                </c:pt>
                <c:pt idx="2">
                  <c:v>38</c:v>
                </c:pt>
                <c:pt idx="3">
                  <c:v>213.1</c:v>
                </c:pt>
                <c:pt idx="4">
                  <c:v>278.89999999999998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2-7E3C-4D9D-9C92-2DAA3120D4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CDCF-4E7E-83D5-AF6A643E1A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CDCF-4E7E-83D5-AF6A643E1A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CDCF-4E7E-83D5-AF6A643E1A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DCF-4E7E-83D5-AF6A643E1A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DCF-4E7E-83D5-AF6A643E1A9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1849.5</c:v>
                </c:pt>
                <c:pt idx="1">
                  <c:v>211.9</c:v>
                </c:pt>
                <c:pt idx="2">
                  <c:v>38</c:v>
                </c:pt>
                <c:pt idx="3">
                  <c:v>213.1</c:v>
                </c:pt>
                <c:pt idx="4">
                  <c:v>278.89999999999998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9-CDCF-4E7E-83D5-AF6A643E1A9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3-CDCF-4E7E-83D5-AF6A643E1A9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CDCF-4E7E-83D5-AF6A643E1A9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CDCF-4E7E-83D5-AF6A643E1A9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9-CDCF-4E7E-83D5-AF6A643E1A9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B-CDCF-4E7E-83D5-AF6A643E1A95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расходам'!$A$32:$A$37</c15:sqref>
                        </c15:fullRef>
                        <c15:formulaRef>
                          <c15:sqref>'по расходам'!$A$33:$A$37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расходам'!$B$32:$B$37</c15:sqref>
                        </c15:fullRef>
                        <c15:formulaRef>
                          <c15:sqref>'по расходам'!$B$33:$B$37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1671.2</c:v>
                      </c:pt>
                      <c:pt idx="1">
                        <c:v>164.4</c:v>
                      </c:pt>
                      <c:pt idx="2">
                        <c:v>20.3</c:v>
                      </c:pt>
                      <c:pt idx="3">
                        <c:v>205.1</c:v>
                      </c:pt>
                      <c:pt idx="4">
                        <c:v>103.6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'по расходам'!$B$32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C-CDCF-4E7E-83D5-AF6A643E1A9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'по доходам'!$D$30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06-4C3C-9C09-73F2AF8642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06-4C3C-9C09-73F2AF8642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06-4C3C-9C09-73F2AF8642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06-4C3C-9C09-73F2AF8642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06-4C3C-9C09-73F2AF8642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06-4C3C-9C09-73F2AF864281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доходам'!$D$31:$D$36</c:f>
              <c:numCache>
                <c:formatCode>#\ ##0.0</c:formatCode>
                <c:ptCount val="6"/>
                <c:pt idx="0">
                  <c:v>547.20000000000005</c:v>
                </c:pt>
                <c:pt idx="1">
                  <c:v>57.7</c:v>
                </c:pt>
                <c:pt idx="2">
                  <c:v>171.39999999999998</c:v>
                </c:pt>
                <c:pt idx="3">
                  <c:v>80.099999999999994</c:v>
                </c:pt>
                <c:pt idx="4">
                  <c:v>38.700000000000003</c:v>
                </c:pt>
                <c:pt idx="5">
                  <c:v>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06-4C3C-9C09-73F2AF8642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E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0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доходам'!$B$31:$B$36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574.29999999999995</c:v>
                      </c:pt>
                      <c:pt idx="1">
                        <c:v>49.3</c:v>
                      </c:pt>
                      <c:pt idx="2">
                        <c:v>168.1</c:v>
                      </c:pt>
                      <c:pt idx="3">
                        <c:v>70.7</c:v>
                      </c:pt>
                      <c:pt idx="4">
                        <c:v>30.2</c:v>
                      </c:pt>
                      <c:pt idx="5">
                        <c:v>136.80000000000001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B706-4C3C-9C09-73F2AF86428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B706-4C3C-9C09-73F2AF86428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сайт'!$A$135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solidFill>
                  <a:srgbClr val="CCECFF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B7A-4D5C-9968-011072A5B98B}"/>
              </c:ext>
            </c:extLst>
          </c:dPt>
          <c:dPt>
            <c:idx val="1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7A-4D5C-9968-011072A5B9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сайт'!$B$134:$D$134</c15:sqref>
                  </c15:fullRef>
                </c:ext>
              </c:extLst>
              <c:f>('на сайт'!$B$134,'на сайт'!$D$134)</c:f>
              <c:strCache>
                <c:ptCount val="2"/>
                <c:pt idx="0">
                  <c:v>факт за январь-сентябрь 2024 года</c:v>
                </c:pt>
                <c:pt idx="1">
                  <c:v>факт за январь-сентябрь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сайт'!$B$135:$D$135</c15:sqref>
                  </c15:fullRef>
                </c:ext>
              </c:extLst>
              <c:f>('на сайт'!$B$135,'на сайт'!$D$135)</c:f>
              <c:numCache>
                <c:formatCode>#\ ##0.0</c:formatCode>
                <c:ptCount val="2"/>
                <c:pt idx="0">
                  <c:v>692.7</c:v>
                </c:pt>
                <c:pt idx="1">
                  <c:v>654.9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A-4D5C-9968-011072A5B9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73056447"/>
        <c:axId val="173062687"/>
      </c:barChart>
      <c:catAx>
        <c:axId val="17305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3062687"/>
        <c:crosses val="autoZero"/>
        <c:auto val="1"/>
        <c:lblAlgn val="ctr"/>
        <c:lblOffset val="100"/>
        <c:noMultiLvlLbl val="0"/>
      </c:catAx>
      <c:valAx>
        <c:axId val="173062687"/>
        <c:scaling>
          <c:orientation val="minMax"/>
          <c:max val="400"/>
          <c:min val="50"/>
        </c:scaling>
        <c:delete val="1"/>
        <c:axPos val="l"/>
        <c:numFmt formatCode="#\ ##0.0" sourceLinked="1"/>
        <c:majorTickMark val="none"/>
        <c:minorTickMark val="none"/>
        <c:tickLblPos val="nextTo"/>
        <c:crossAx val="17305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НАЛОГОВЫЕ И НЕНАЛОГОВЫЕ ДОХОДЫ,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доходам'!$B$30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доходам'!$B$31:$B$36</c:f>
              <c:numCache>
                <c:formatCode>#\ ##0.0</c:formatCode>
                <c:ptCount val="6"/>
                <c:pt idx="0">
                  <c:v>574.29999999999995</c:v>
                </c:pt>
                <c:pt idx="1">
                  <c:v>49.3</c:v>
                </c:pt>
                <c:pt idx="2">
                  <c:v>168.1</c:v>
                </c:pt>
                <c:pt idx="3">
                  <c:v>70.7</c:v>
                </c:pt>
                <c:pt idx="4">
                  <c:v>30.2</c:v>
                </c:pt>
                <c:pt idx="5">
                  <c:v>136.80000000000001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4CBD-9B09-394479694829}"/>
            </c:ext>
          </c:extLst>
        </c:ser>
        <c:ser>
          <c:idx val="2"/>
          <c:order val="2"/>
          <c:tx>
            <c:strRef>
              <c:f>'по доходам'!$D$30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доходам'!$D$31:$D$36</c:f>
              <c:numCache>
                <c:formatCode>#\ ##0.0</c:formatCode>
                <c:ptCount val="6"/>
                <c:pt idx="0">
                  <c:v>547.20000000000005</c:v>
                </c:pt>
                <c:pt idx="1">
                  <c:v>57.7</c:v>
                </c:pt>
                <c:pt idx="2">
                  <c:v>171.39999999999998</c:v>
                </c:pt>
                <c:pt idx="3">
                  <c:v>80.099999999999994</c:v>
                </c:pt>
                <c:pt idx="4">
                  <c:v>38.700000000000003</c:v>
                </c:pt>
                <c:pt idx="5">
                  <c:v>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4CBD-9B09-39447969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28023968"/>
        <c:axId val="18280302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D9E-4CBD-9B09-39447969482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доходам'!$E$31:$E$36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64.097458123462573</c:v>
                      </c:pt>
                      <c:pt idx="1">
                        <c:v>73.8796414852753</c:v>
                      </c:pt>
                      <c:pt idx="2">
                        <c:v>102.51196172248801</c:v>
                      </c:pt>
                      <c:pt idx="3">
                        <c:v>54.564032697547674</c:v>
                      </c:pt>
                      <c:pt idx="4">
                        <c:v>76.482213438735187</c:v>
                      </c:pt>
                      <c:pt idx="5">
                        <c:v>87.029702970297024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D9E-4CBD-9B09-39447969482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доходам'!$F$30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доходам'!$F$31:$F$36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95.281211910151512</c:v>
                      </c:pt>
                      <c:pt idx="1">
                        <c:v>117.03853955375254</c:v>
                      </c:pt>
                      <c:pt idx="2">
                        <c:v>101.96311719214751</c:v>
                      </c:pt>
                      <c:pt idx="3">
                        <c:v>113.29561527581328</c:v>
                      </c:pt>
                      <c:pt idx="4">
                        <c:v>128.14569536423843</c:v>
                      </c:pt>
                      <c:pt idx="5">
                        <c:v>64.254385964912274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D9E-4CBD-9B09-394479694829}"/>
                  </c:ext>
                </c:extLst>
              </c15:ser>
            </c15:filteredBarSeries>
          </c:ext>
        </c:extLst>
      </c:barChart>
      <c:catAx>
        <c:axId val="18280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30208"/>
        <c:crosses val="autoZero"/>
        <c:auto val="1"/>
        <c:lblAlgn val="ctr"/>
        <c:lblOffset val="100"/>
        <c:noMultiLvlLbl val="0"/>
      </c:catAx>
      <c:valAx>
        <c:axId val="182803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4"/>
          <c:order val="4"/>
          <c:tx>
            <c:strRef>
              <c:f>'по доходам'!$F$30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доходам'!$A$31:$A$36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доходам'!$F$31:$F$36</c:f>
              <c:numCache>
                <c:formatCode>#\ ##0.0</c:formatCode>
                <c:ptCount val="6"/>
                <c:pt idx="0">
                  <c:v>95.281211910151512</c:v>
                </c:pt>
                <c:pt idx="1">
                  <c:v>117.03853955375254</c:v>
                </c:pt>
                <c:pt idx="2">
                  <c:v>101.96311719214751</c:v>
                </c:pt>
                <c:pt idx="3">
                  <c:v>113.29561527581328</c:v>
                </c:pt>
                <c:pt idx="4">
                  <c:v>128.14569536423843</c:v>
                </c:pt>
                <c:pt idx="5">
                  <c:v>64.254385964912274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A9-4BFB-9FE5-7DFE7E4951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44394928"/>
        <c:axId val="20443916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доходам'!$B$31:$B$36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574.29999999999995</c:v>
                      </c:pt>
                      <c:pt idx="1">
                        <c:v>49.3</c:v>
                      </c:pt>
                      <c:pt idx="2">
                        <c:v>168.1</c:v>
                      </c:pt>
                      <c:pt idx="3">
                        <c:v>70.7</c:v>
                      </c:pt>
                      <c:pt idx="4">
                        <c:v>30.2</c:v>
                      </c:pt>
                      <c:pt idx="5">
                        <c:v>136.80000000000001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0A9-4BFB-9FE5-7DFE7E4951E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доходам'!$C$31:$C$36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146.80000000000001</c:v>
                      </c:pt>
                      <c:pt idx="4">
                        <c:v>50.6</c:v>
                      </c:pt>
                      <c:pt idx="5">
                        <c:v>101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0A9-4BFB-9FE5-7DFE7E4951E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доходам'!$D$31:$D$36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547.20000000000005</c:v>
                      </c:pt>
                      <c:pt idx="1">
                        <c:v>57.7</c:v>
                      </c:pt>
                      <c:pt idx="2">
                        <c:v>171.39999999999998</c:v>
                      </c:pt>
                      <c:pt idx="3">
                        <c:v>80.099999999999994</c:v>
                      </c:pt>
                      <c:pt idx="4">
                        <c:v>38.700000000000003</c:v>
                      </c:pt>
                      <c:pt idx="5">
                        <c:v>87.9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0A9-4BFB-9FE5-7DFE7E4951E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доходам'!$A$31:$A$36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доходам'!$E$31:$E$36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64.097458123462573</c:v>
                      </c:pt>
                      <c:pt idx="1">
                        <c:v>73.8796414852753</c:v>
                      </c:pt>
                      <c:pt idx="2">
                        <c:v>102.51196172248801</c:v>
                      </c:pt>
                      <c:pt idx="3">
                        <c:v>54.564032697547674</c:v>
                      </c:pt>
                      <c:pt idx="4">
                        <c:v>76.482213438735187</c:v>
                      </c:pt>
                      <c:pt idx="5">
                        <c:v>87.029702970297024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0A9-4BFB-9FE5-7DFE7E4951E7}"/>
                  </c:ext>
                </c:extLst>
              </c15:ser>
            </c15:filteredLineSeries>
          </c:ext>
        </c:extLst>
      </c:lineChart>
      <c:catAx>
        <c:axId val="20443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391600"/>
        <c:crosses val="autoZero"/>
        <c:auto val="1"/>
        <c:lblAlgn val="ctr"/>
        <c:lblOffset val="100"/>
        <c:noMultiLvlLbl val="0"/>
      </c:catAx>
      <c:valAx>
        <c:axId val="204439160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4439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ДИНАМИКА</a:t>
            </a:r>
            <a:r>
              <a:rPr lang="ru-RU" baseline="0"/>
              <a:t> РОСТА РАСХОДОВ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6"/>
                <c:pt idx="0">
                  <c:v>всего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Здравоохранение</c:v>
                </c:pt>
                <c:pt idx="4">
                  <c:v>Социальная политика</c:v>
                </c:pt>
                <c:pt idx="5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6"/>
                <c:pt idx="0">
                  <c:v>119.71726877945117</c:v>
                </c:pt>
                <c:pt idx="1">
                  <c:v>10.6689803733844</c:v>
                </c:pt>
                <c:pt idx="2">
                  <c:v>28.892944038929443</c:v>
                </c:pt>
                <c:pt idx="3">
                  <c:v>87.192118226600968</c:v>
                </c:pt>
                <c:pt idx="4">
                  <c:v>3.9005363237445181</c:v>
                </c:pt>
                <c:pt idx="5">
                  <c:v>169.20849420849419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2024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2164.6</c:v>
                      </c:pt>
                      <c:pt idx="1">
                        <c:v>1671.2</c:v>
                      </c:pt>
                      <c:pt idx="2">
                        <c:v>164.4</c:v>
                      </c:pt>
                      <c:pt idx="3">
                        <c:v>20.3</c:v>
                      </c:pt>
                      <c:pt idx="4">
                        <c:v>205.1</c:v>
                      </c:pt>
                      <c:pt idx="5">
                        <c:v>103.6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2025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2591.4</c:v>
                      </c:pt>
                      <c:pt idx="1">
                        <c:v>1849.5</c:v>
                      </c:pt>
                      <c:pt idx="2">
                        <c:v>211.9</c:v>
                      </c:pt>
                      <c:pt idx="3">
                        <c:v>38</c:v>
                      </c:pt>
                      <c:pt idx="4">
                        <c:v>213.1</c:v>
                      </c:pt>
                      <c:pt idx="5">
                        <c:v>278.89999999999998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298.8</c:v>
                </c:pt>
                <c:pt idx="1">
                  <c:v>383</c:v>
                </c:pt>
                <c:pt idx="2">
                  <c:v>1484.1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272.89999999999998</c:v>
                </c:pt>
                <c:pt idx="1">
                  <c:v>425.7</c:v>
                </c:pt>
                <c:pt idx="2">
                  <c:v>1262.5</c:v>
                </c:pt>
                <c:pt idx="3">
                  <c:v>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373.3</c:v>
                      </c:pt>
                      <c:pt idx="1">
                        <c:v>594.5</c:v>
                      </c:pt>
                      <c:pt idx="2">
                        <c:v>1959.8</c:v>
                      </c:pt>
                      <c:pt idx="3">
                        <c:v>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ОБЩИЙ ОБЪЕМ,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ДОХОДЫ!$B$46</c:f>
              <c:strCache>
                <c:ptCount val="1"/>
                <c:pt idx="0">
                  <c:v>Налоговые и неналоговые доходы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ДОХОДЫ!$C$45:$E$45</c15:sqref>
                  </c15:fullRef>
                </c:ext>
              </c:extLst>
              <c:f>(ДОХОДЫ!$C$45,ДОХОДЫ!$E$45)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ДОХОДЫ!$C$46:$E$46</c15:sqref>
                  </c15:fullRef>
                </c:ext>
              </c:extLst>
              <c:f>(ДОХОДЫ!$C$46,ДОХОДЫ!$E$46)</c:f>
              <c:numCache>
                <c:formatCode>#\ ##0.0</c:formatCode>
                <c:ptCount val="2"/>
                <c:pt idx="0">
                  <c:v>1029.2654000000002</c:v>
                </c:pt>
                <c:pt idx="1">
                  <c:v>983.37317745999997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C-43A2-8BC7-4DE48648FB14}"/>
            </c:ext>
          </c:extLst>
        </c:ser>
        <c:ser>
          <c:idx val="1"/>
          <c:order val="1"/>
          <c:tx>
            <c:strRef>
              <c:f>ДОХОДЫ!$B$47</c:f>
              <c:strCache>
                <c:ptCount val="1"/>
                <c:pt idx="0">
                  <c:v>Безвозмездные поступления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ДОХОДЫ!$C$45:$E$45</c15:sqref>
                  </c15:fullRef>
                </c:ext>
              </c:extLst>
              <c:f>(ДОХОДЫ!$C$45,ДОХОДЫ!$E$45)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ДОХОДЫ!$C$47:$E$47</c15:sqref>
                  </c15:fullRef>
                </c:ext>
              </c:extLst>
              <c:f>(ДОХОДЫ!$C$47,ДОХОДЫ!$E$47)</c:f>
              <c:numCache>
                <c:formatCode>#\ ##0.0</c:formatCode>
                <c:ptCount val="2"/>
                <c:pt idx="0">
                  <c:v>2018.4486999999999</c:v>
                </c:pt>
                <c:pt idx="1">
                  <c:v>2228.7804558500006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C-43A2-8BC7-4DE48648FB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5564016"/>
        <c:axId val="405562768"/>
      </c:barChart>
      <c:catAx>
        <c:axId val="40556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5562768"/>
        <c:crosses val="autoZero"/>
        <c:auto val="1"/>
        <c:lblAlgn val="ctr"/>
        <c:lblOffset val="100"/>
        <c:noMultiLvlLbl val="0"/>
      </c:catAx>
      <c:valAx>
        <c:axId val="405562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0556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9817064086722582E-2"/>
          <c:y val="0.23752850425867064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3047.7</c:v>
                </c:pt>
                <c:pt idx="1">
                  <c:v>2872.5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3212.2000000000003</c:v>
                </c:pt>
                <c:pt idx="1">
                  <c:v>3296.2000000000003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4387.7</c:v>
                      </c:pt>
                      <c:pt idx="1">
                        <c:v>4707.5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январь-сентябрь 2024 года</c:v>
                </c:pt>
                <c:pt idx="1">
                  <c:v>факт за январь-сентябрь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1029.3</c:v>
                </c:pt>
                <c:pt idx="1">
                  <c:v>983.4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сайт'!$B$214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сайт'!$B$215:$B$221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сайт'!$C$214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сайт'!$C$215:$C$221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сайт'!$D$214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сайт'!$D$215:$D$221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сайт'!$B$214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сайт'!$B$215:$B$221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сайт'!$C$214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сайт'!$C$215:$C$221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сайт'!$D$214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сайт'!$A$215:$A$221</c:f>
            </c:multiLvlStrRef>
          </c:cat>
          <c:val>
            <c:numRef>
              <c:f>'на сайт'!$D$215:$D$221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январь-сентябрь 2025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B-0365-4443-9972-8FAB1FFF67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2591.4</c:v>
                      </c:pt>
                      <c:pt idx="1">
                        <c:v>1849.5</c:v>
                      </c:pt>
                      <c:pt idx="2">
                        <c:v>211.9</c:v>
                      </c:pt>
                      <c:pt idx="3">
                        <c:v>38</c:v>
                      </c:pt>
                      <c:pt idx="4">
                        <c:v>213.1</c:v>
                      </c:pt>
                      <c:pt idx="5">
                        <c:v>278.89999999999998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6385043509123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сайт'!$B$123</c:f>
              <c:strCache>
                <c:ptCount val="1"/>
                <c:pt idx="0">
                  <c:v>факт за январь-сентябрь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сайт'!$A$124:$A$128</c15:sqref>
                  </c15:fullRef>
                </c:ext>
              </c:extLst>
              <c:f>('на сайт'!$A$124,'на сайт'!$A$127)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сайт'!$B$124:$B$128</c15:sqref>
                  </c15:fullRef>
                </c:ext>
              </c:extLst>
              <c:f>('на сайт'!$B$124,'на сайт'!$B$127)</c:f>
              <c:numCache>
                <c:formatCode>#\ ##0.0</c:formatCode>
                <c:ptCount val="2"/>
                <c:pt idx="0">
                  <c:v>2491.3000000000002</c:v>
                </c:pt>
                <c:pt idx="1">
                  <c:v>2327.1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сайт'!$D$123</c:f>
              <c:strCache>
                <c:ptCount val="1"/>
                <c:pt idx="0">
                  <c:v>факт за январь-сентябрь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сайт'!$A$124:$A$128</c15:sqref>
                  </c15:fullRef>
                </c:ext>
              </c:extLst>
              <c:f>('на сайт'!$A$124,'на сайт'!$A$127)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сайт'!$D$124:$D$128</c15:sqref>
                  </c15:fullRef>
                </c:ext>
              </c:extLst>
              <c:f>('на сайт'!$D$124,'на сайт'!$D$127)</c:f>
              <c:numCache>
                <c:formatCode>#\ ##0.0</c:formatCode>
                <c:ptCount val="2"/>
                <c:pt idx="0">
                  <c:v>2605.8000000000002</c:v>
                </c:pt>
                <c:pt idx="1">
                  <c:v>2657.7000000000003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сайт'!$C$123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сайт'!$A$124:$A$128</c15:sqref>
                        </c15:fullRef>
                        <c15:formulaRef>
                          <c15:sqref>('на сайт'!$A$124,'на сайт'!$A$127)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сайт'!$C$124:$C$128</c15:sqref>
                        </c15:fullRef>
                        <c15:formulaRef>
                          <c15:sqref>('на сайт'!$C$124,'на сайт'!$C$127)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3422.4</c:v>
                      </c:pt>
                      <c:pt idx="1">
                        <c:v>3661.9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0.11921968657507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187</xdr:row>
      <xdr:rowOff>15478</xdr:rowOff>
    </xdr:from>
    <xdr:to>
      <xdr:col>16</xdr:col>
      <xdr:colOff>511968</xdr:colOff>
      <xdr:row>199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35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211</xdr:row>
      <xdr:rowOff>116419</xdr:rowOff>
    </xdr:from>
    <xdr:to>
      <xdr:col>19</xdr:col>
      <xdr:colOff>444499</xdr:colOff>
      <xdr:row>221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211</xdr:row>
      <xdr:rowOff>99484</xdr:rowOff>
    </xdr:from>
    <xdr:to>
      <xdr:col>13</xdr:col>
      <xdr:colOff>169333</xdr:colOff>
      <xdr:row>221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179</xdr:row>
      <xdr:rowOff>76200</xdr:rowOff>
    </xdr:from>
    <xdr:to>
      <xdr:col>11</xdr:col>
      <xdr:colOff>168487</xdr:colOff>
      <xdr:row>186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117</xdr:row>
      <xdr:rowOff>23812</xdr:rowOff>
    </xdr:from>
    <xdr:to>
      <xdr:col>17</xdr:col>
      <xdr:colOff>381000</xdr:colOff>
      <xdr:row>117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120</xdr:row>
      <xdr:rowOff>217714</xdr:rowOff>
    </xdr:from>
    <xdr:to>
      <xdr:col>18</xdr:col>
      <xdr:colOff>107156</xdr:colOff>
      <xdr:row>130</xdr:row>
      <xdr:rowOff>27215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789214</xdr:colOff>
      <xdr:row>26</xdr:row>
      <xdr:rowOff>-1</xdr:rowOff>
    </xdr:from>
    <xdr:to>
      <xdr:col>12</xdr:col>
      <xdr:colOff>202405</xdr:colOff>
      <xdr:row>36</xdr:row>
      <xdr:rowOff>40821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35</xdr:row>
      <xdr:rowOff>297656</xdr:rowOff>
    </xdr:from>
    <xdr:to>
      <xdr:col>18</xdr:col>
      <xdr:colOff>35717</xdr:colOff>
      <xdr:row>46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38</xdr:row>
      <xdr:rowOff>11906</xdr:rowOff>
    </xdr:from>
    <xdr:to>
      <xdr:col>18</xdr:col>
      <xdr:colOff>166686</xdr:colOff>
      <xdr:row>46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437980</xdr:colOff>
      <xdr:row>120</xdr:row>
      <xdr:rowOff>226786</xdr:rowOff>
    </xdr:from>
    <xdr:to>
      <xdr:col>12</xdr:col>
      <xdr:colOff>372496</xdr:colOff>
      <xdr:row>129</xdr:row>
      <xdr:rowOff>179161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381000</xdr:colOff>
      <xdr:row>48</xdr:row>
      <xdr:rowOff>158185</xdr:rowOff>
    </xdr:from>
    <xdr:to>
      <xdr:col>16</xdr:col>
      <xdr:colOff>340179</xdr:colOff>
      <xdr:row>63</xdr:row>
      <xdr:rowOff>108858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65</xdr:row>
      <xdr:rowOff>35718</xdr:rowOff>
    </xdr:from>
    <xdr:to>
      <xdr:col>7</xdr:col>
      <xdr:colOff>31750</xdr:colOff>
      <xdr:row>105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476250</xdr:colOff>
      <xdr:row>107</xdr:row>
      <xdr:rowOff>47625</xdr:rowOff>
    </xdr:from>
    <xdr:to>
      <xdr:col>16</xdr:col>
      <xdr:colOff>793750</xdr:colOff>
      <xdr:row>115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25212</xdr:colOff>
      <xdr:row>170</xdr:row>
      <xdr:rowOff>123265</xdr:rowOff>
    </xdr:from>
    <xdr:to>
      <xdr:col>17</xdr:col>
      <xdr:colOff>415018</xdr:colOff>
      <xdr:row>185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188</xdr:row>
      <xdr:rowOff>3572</xdr:rowOff>
    </xdr:from>
    <xdr:to>
      <xdr:col>16</xdr:col>
      <xdr:colOff>809624</xdr:colOff>
      <xdr:row>208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47625</xdr:colOff>
      <xdr:row>147</xdr:row>
      <xdr:rowOff>95250</xdr:rowOff>
    </xdr:from>
    <xdr:to>
      <xdr:col>18</xdr:col>
      <xdr:colOff>253999</xdr:colOff>
      <xdr:row>166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153</xdr:row>
      <xdr:rowOff>149679</xdr:rowOff>
    </xdr:from>
    <xdr:to>
      <xdr:col>17</xdr:col>
      <xdr:colOff>571500</xdr:colOff>
      <xdr:row>166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108856</xdr:colOff>
      <xdr:row>86</xdr:row>
      <xdr:rowOff>163286</xdr:rowOff>
    </xdr:from>
    <xdr:to>
      <xdr:col>14</xdr:col>
      <xdr:colOff>258536</xdr:colOff>
      <xdr:row>105</xdr:row>
      <xdr:rowOff>176893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BE0E64F2-F94A-4E28-B42D-A9915B019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217713</xdr:colOff>
      <xdr:row>67</xdr:row>
      <xdr:rowOff>136071</xdr:rowOff>
    </xdr:from>
    <xdr:to>
      <xdr:col>14</xdr:col>
      <xdr:colOff>299357</xdr:colOff>
      <xdr:row>85</xdr:row>
      <xdr:rowOff>149678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3C46C0B1-E991-4477-91C9-3781144EB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136071</xdr:colOff>
      <xdr:row>66</xdr:row>
      <xdr:rowOff>789215</xdr:rowOff>
    </xdr:from>
    <xdr:to>
      <xdr:col>8</xdr:col>
      <xdr:colOff>217714</xdr:colOff>
      <xdr:row>105</xdr:row>
      <xdr:rowOff>176893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A4DAEA29-2E54-40DE-A86B-71FFDC2B1E1F}"/>
            </a:ext>
          </a:extLst>
        </xdr:cNvPr>
        <xdr:cNvCxnSpPr/>
      </xdr:nvCxnSpPr>
      <xdr:spPr>
        <a:xfrm flipH="1">
          <a:off x="9239250" y="19294929"/>
          <a:ext cx="81643" cy="797378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133</xdr:row>
      <xdr:rowOff>81643</xdr:rowOff>
    </xdr:from>
    <xdr:to>
      <xdr:col>12</xdr:col>
      <xdr:colOff>830036</xdr:colOff>
      <xdr:row>149</xdr:row>
      <xdr:rowOff>54429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073FB34-BC1D-4AF0-B840-CC2F19D1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598715</xdr:colOff>
      <xdr:row>133</xdr:row>
      <xdr:rowOff>70757</xdr:rowOff>
    </xdr:from>
    <xdr:to>
      <xdr:col>19</xdr:col>
      <xdr:colOff>353787</xdr:colOff>
      <xdr:row>149</xdr:row>
      <xdr:rowOff>54429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EEE2578-49FD-49A7-AF6B-90CB66162E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369094</xdr:colOff>
      <xdr:row>39</xdr:row>
      <xdr:rowOff>170259</xdr:rowOff>
    </xdr:from>
    <xdr:to>
      <xdr:col>15</xdr:col>
      <xdr:colOff>83344</xdr:colOff>
      <xdr:row>49</xdr:row>
      <xdr:rowOff>317896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5D76BBC-DED8-4D73-A4CE-E64AD89BDA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488156</xdr:colOff>
      <xdr:row>21</xdr:row>
      <xdr:rowOff>170259</xdr:rowOff>
    </xdr:from>
    <xdr:to>
      <xdr:col>21</xdr:col>
      <xdr:colOff>202406</xdr:colOff>
      <xdr:row>35</xdr:row>
      <xdr:rowOff>20240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BEF59DC-50B9-40C6-8899-01E1C63643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296333</xdr:colOff>
      <xdr:row>14</xdr:row>
      <xdr:rowOff>31750</xdr:rowOff>
    </xdr:from>
    <xdr:to>
      <xdr:col>26</xdr:col>
      <xdr:colOff>323851</xdr:colOff>
      <xdr:row>35</xdr:row>
      <xdr:rowOff>148167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149687</xdr:colOff>
      <xdr:row>42</xdr:row>
      <xdr:rowOff>57150</xdr:rowOff>
    </xdr:from>
    <xdr:to>
      <xdr:col>10</xdr:col>
      <xdr:colOff>503473</xdr:colOff>
      <xdr:row>56</xdr:row>
      <xdr:rowOff>133350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AAABD0E-D1A9-431E-9446-008AF902D8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5"/>
  <sheetViews>
    <sheetView showGridLines="0" tabSelected="1" zoomScale="70" zoomScaleNormal="70" workbookViewId="0">
      <pane ySplit="3" topLeftCell="A39" activePane="bottomLeft" state="frozen"/>
      <selection activeCell="G4" sqref="G4"/>
      <selection pane="bottomLeft" activeCell="E8" sqref="E8"/>
    </sheetView>
  </sheetViews>
  <sheetFormatPr defaultRowHeight="15" outlineLevelRow="1" x14ac:dyDescent="0.25"/>
  <cols>
    <col min="1" max="1" width="38.42578125" style="169" customWidth="1"/>
    <col min="2" max="2" width="16.85546875" style="169" customWidth="1"/>
    <col min="3" max="3" width="13.42578125" style="169" customWidth="1"/>
    <col min="4" max="4" width="13.85546875" style="169" customWidth="1"/>
    <col min="5" max="17" width="13.42578125" style="169" customWidth="1"/>
    <col min="18" max="20" width="9.140625" style="169"/>
  </cols>
  <sheetData>
    <row r="1" spans="1:20" s="3" customFormat="1" x14ac:dyDescent="0.25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</row>
    <row r="2" spans="1:20" s="3" customFormat="1" ht="26.25" x14ac:dyDescent="0.4">
      <c r="A2" s="376" t="s">
        <v>454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7" t="s">
        <v>1115</v>
      </c>
      <c r="N2" s="259" t="s">
        <v>729</v>
      </c>
      <c r="O2" s="169"/>
      <c r="P2" s="169"/>
      <c r="Q2" s="169"/>
      <c r="R2" s="169"/>
      <c r="S2" s="169"/>
      <c r="T2" s="169"/>
    </row>
    <row r="3" spans="1:20" s="3" customFormat="1" x14ac:dyDescent="0.25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</row>
    <row r="4" spans="1:20" s="3" customFormat="1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 ht="49.5" customHeight="1" x14ac:dyDescent="0.25">
      <c r="A5" s="442" t="s">
        <v>453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</row>
    <row r="6" spans="1:20" ht="18.75" x14ac:dyDescent="0.25">
      <c r="A6" s="437" t="s">
        <v>427</v>
      </c>
      <c r="B6" s="437"/>
      <c r="C6" s="437"/>
      <c r="D6" s="437"/>
      <c r="E6" s="437"/>
      <c r="F6" s="437"/>
    </row>
    <row r="7" spans="1:20" s="3" customFormat="1" x14ac:dyDescent="0.25">
      <c r="A7" s="222"/>
      <c r="B7" s="222"/>
      <c r="C7" s="222"/>
      <c r="D7" s="222"/>
      <c r="E7" s="222"/>
      <c r="F7" s="222" t="s">
        <v>428</v>
      </c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</row>
    <row r="8" spans="1:20" ht="38.25" customHeight="1" x14ac:dyDescent="0.25">
      <c r="A8" s="223" t="s">
        <v>422</v>
      </c>
      <c r="B8" s="260" t="s">
        <v>1117</v>
      </c>
      <c r="C8" s="261" t="s">
        <v>923</v>
      </c>
      <c r="D8" s="260" t="s">
        <v>1116</v>
      </c>
      <c r="E8" s="224" t="s">
        <v>423</v>
      </c>
      <c r="F8" s="224" t="s">
        <v>424</v>
      </c>
    </row>
    <row r="9" spans="1:20" x14ac:dyDescent="0.25">
      <c r="A9" s="225" t="s">
        <v>21</v>
      </c>
      <c r="B9" s="225">
        <f ca="1">B10+B11</f>
        <v>3047.7</v>
      </c>
      <c r="C9" s="225">
        <f ca="1">C10+C11</f>
        <v>4387.7</v>
      </c>
      <c r="D9" s="225">
        <f t="shared" ref="D9" ca="1" si="0">D10+D11</f>
        <v>3212.2000000000003</v>
      </c>
      <c r="E9" s="226">
        <f ca="1">D9*100/C9</f>
        <v>73.209198441096703</v>
      </c>
      <c r="F9" s="226">
        <f ca="1">D9*100/B9</f>
        <v>105.39751287856417</v>
      </c>
    </row>
    <row r="10" spans="1:20" x14ac:dyDescent="0.25">
      <c r="A10" s="227" t="s">
        <v>237</v>
      </c>
      <c r="B10" s="228">
        <f ca="1">ROUND(ДОХОДЫ!M11/1000,1)</f>
        <v>1029.3</v>
      </c>
      <c r="C10" s="227">
        <f ca="1">ROUND(ДОХОДЫ!C11/1000,1)</f>
        <v>1397.3</v>
      </c>
      <c r="D10" s="228">
        <f ca="1">ROUND(ДОХОДЫ!H11/1000,1)</f>
        <v>983.4</v>
      </c>
      <c r="E10" s="228">
        <f t="shared" ref="E10:E12" ca="1" si="1">D10*100/C10</f>
        <v>70.378587275459822</v>
      </c>
      <c r="F10" s="228">
        <f ca="1">D10*100/B10</f>
        <v>95.540658700087448</v>
      </c>
    </row>
    <row r="11" spans="1:20" x14ac:dyDescent="0.25">
      <c r="A11" s="227" t="s">
        <v>245</v>
      </c>
      <c r="B11" s="228">
        <f ca="1">ROUND(ДОХОДЫ!M31/1000,1)</f>
        <v>2018.4</v>
      </c>
      <c r="C11" s="227">
        <f ca="1">ROUND(ДОХОДЫ!C31/1000,1)</f>
        <v>2990.4</v>
      </c>
      <c r="D11" s="228">
        <f ca="1">ROUND(ДОХОДЫ!H31/1000,1)</f>
        <v>2228.8000000000002</v>
      </c>
      <c r="E11" s="228">
        <f t="shared" ca="1" si="1"/>
        <v>74.531835205992522</v>
      </c>
      <c r="F11" s="228">
        <f ca="1">D11*100/B11</f>
        <v>110.42409829567976</v>
      </c>
    </row>
    <row r="12" spans="1:20" x14ac:dyDescent="0.25">
      <c r="A12" s="225" t="s">
        <v>425</v>
      </c>
      <c r="B12" s="226">
        <f>B51</f>
        <v>2872.5</v>
      </c>
      <c r="C12" s="226">
        <f t="shared" ref="C12:D12" si="2">C51</f>
        <v>4707.5</v>
      </c>
      <c r="D12" s="226">
        <f t="shared" si="2"/>
        <v>3296.2000000000003</v>
      </c>
      <c r="E12" s="226">
        <f t="shared" si="1"/>
        <v>70.020180562931486</v>
      </c>
      <c r="F12" s="226">
        <f>D12*100/B12</f>
        <v>114.75021758050478</v>
      </c>
    </row>
    <row r="13" spans="1:20" x14ac:dyDescent="0.25">
      <c r="A13" s="225" t="s">
        <v>426</v>
      </c>
      <c r="B13" s="225">
        <f ca="1">B9-B12</f>
        <v>175.19999999999982</v>
      </c>
      <c r="C13" s="225">
        <f ca="1">C9-C12</f>
        <v>-319.80000000000018</v>
      </c>
      <c r="D13" s="225">
        <f t="shared" ref="D13" ca="1" si="3">D9-D12</f>
        <v>-84</v>
      </c>
      <c r="E13" s="229" t="s">
        <v>430</v>
      </c>
      <c r="F13" s="229" t="s">
        <v>430</v>
      </c>
    </row>
    <row r="15" spans="1:20" x14ac:dyDescent="0.25">
      <c r="A15" s="230"/>
      <c r="B15" s="230"/>
      <c r="C15" s="230"/>
      <c r="D15" s="230"/>
      <c r="E15" s="230"/>
      <c r="F15" s="230"/>
    </row>
    <row r="16" spans="1:20" ht="15" customHeight="1" x14ac:dyDescent="0.25">
      <c r="A16" s="437" t="s">
        <v>159</v>
      </c>
      <c r="B16" s="437"/>
      <c r="C16" s="437"/>
      <c r="D16" s="437"/>
      <c r="E16" s="437"/>
      <c r="F16" s="437"/>
    </row>
    <row r="17" spans="1:20" x14ac:dyDescent="0.25">
      <c r="A17" s="231"/>
      <c r="B17" s="231"/>
      <c r="C17" s="231"/>
      <c r="D17" s="231"/>
      <c r="E17" s="231"/>
      <c r="F17" s="231" t="s">
        <v>428</v>
      </c>
    </row>
    <row r="18" spans="1:20" ht="62.25" customHeight="1" x14ac:dyDescent="0.25">
      <c r="A18" s="223" t="s">
        <v>422</v>
      </c>
      <c r="B18" s="223" t="str">
        <f>B8</f>
        <v>факт за январь-сентябрь 2024 года</v>
      </c>
      <c r="C18" s="223" t="str">
        <f>C8</f>
        <v>План на 2025 год</v>
      </c>
      <c r="D18" s="223" t="str">
        <f t="shared" ref="D18" si="4">D8</f>
        <v>факт за январь-сентябрь 2025 года</v>
      </c>
      <c r="E18" s="223" t="s">
        <v>423</v>
      </c>
      <c r="F18" s="223" t="s">
        <v>424</v>
      </c>
    </row>
    <row r="19" spans="1:20" ht="38.25" x14ac:dyDescent="0.25">
      <c r="A19" s="225" t="s">
        <v>429</v>
      </c>
      <c r="B19" s="225">
        <f ca="1">SUM(B20:B23)</f>
        <v>2017.3</v>
      </c>
      <c r="C19" s="225">
        <f ca="1">SUM(C20:C23)</f>
        <v>2990.6</v>
      </c>
      <c r="D19" s="225">
        <f t="shared" ref="D19" ca="1" si="5">SUM(D20:D23)</f>
        <v>2222.8999999999996</v>
      </c>
      <c r="E19" s="232">
        <f ca="1">IFERROR(D19*100/C19,"-")</f>
        <v>74.329565973383254</v>
      </c>
      <c r="F19" s="232">
        <f ca="1">IFERROR(D19*100/B19,"-")</f>
        <v>110.19184057899172</v>
      </c>
    </row>
    <row r="20" spans="1:20" x14ac:dyDescent="0.25">
      <c r="A20" s="227" t="s">
        <v>431</v>
      </c>
      <c r="B20" s="227">
        <f ca="1">ROUND(ДОХОДЫ!M33/1000,1)</f>
        <v>272.89999999999998</v>
      </c>
      <c r="C20" s="227">
        <f ca="1">ROUND(ДОХОДЫ!C33/1000,1)</f>
        <v>373.3</v>
      </c>
      <c r="D20" s="227">
        <f ca="1">ROUND(ДОХОДЫ!H33/1000,1)</f>
        <v>298.8</v>
      </c>
      <c r="E20" s="233">
        <f t="shared" ref="E20:E23" ca="1" si="6">IFERROR(D20*100/C20,"-")</f>
        <v>80.042860969729432</v>
      </c>
      <c r="F20" s="233">
        <f ca="1">IFERROR(D20*100/B20,"-")</f>
        <v>109.49065591791866</v>
      </c>
    </row>
    <row r="21" spans="1:20" x14ac:dyDescent="0.25">
      <c r="A21" s="227" t="s">
        <v>432</v>
      </c>
      <c r="B21" s="227">
        <f ca="1">ROUND(ДОХОДЫ!M34/1000,1)</f>
        <v>425.7</v>
      </c>
      <c r="C21" s="227">
        <f ca="1">ROUND(ДОХОДЫ!C34/1000,1)</f>
        <v>594.5</v>
      </c>
      <c r="D21" s="227">
        <f ca="1">ROUND(ДОХОДЫ!H34/1000,1)</f>
        <v>383</v>
      </c>
      <c r="E21" s="233">
        <f t="shared" ca="1" si="6"/>
        <v>64.423885618166523</v>
      </c>
      <c r="F21" s="233">
        <f ca="1">IFERROR(D21*100/B21,"-")</f>
        <v>89.96946206248532</v>
      </c>
    </row>
    <row r="22" spans="1:20" x14ac:dyDescent="0.25">
      <c r="A22" s="227" t="s">
        <v>433</v>
      </c>
      <c r="B22" s="227">
        <f ca="1">ROUND(ДОХОДЫ!M35/1000,1)</f>
        <v>1262.5</v>
      </c>
      <c r="C22" s="227">
        <f ca="1">ROUND(ДОХОДЫ!C35/1000,1)</f>
        <v>1959.8</v>
      </c>
      <c r="D22" s="227">
        <f ca="1">ROUND(ДОХОДЫ!H35/1000,1)</f>
        <v>1484.1</v>
      </c>
      <c r="E22" s="233">
        <f t="shared" ca="1" si="6"/>
        <v>75.72711501173589</v>
      </c>
      <c r="F22" s="233">
        <f ca="1">IFERROR(D22*100/B22,"-")</f>
        <v>117.55247524752475</v>
      </c>
    </row>
    <row r="23" spans="1:20" x14ac:dyDescent="0.25">
      <c r="A23" s="227" t="s">
        <v>208</v>
      </c>
      <c r="B23" s="227">
        <f ca="1">ROUND(ДОХОДЫ!M36/1000,1)</f>
        <v>56.2</v>
      </c>
      <c r="C23" s="227">
        <f ca="1">ROUND(ДОХОДЫ!C36/1000,1)</f>
        <v>63</v>
      </c>
      <c r="D23" s="227">
        <f ca="1">ROUND(ДОХОДЫ!H36/1000,1)</f>
        <v>57</v>
      </c>
      <c r="E23" s="233">
        <f t="shared" ca="1" si="6"/>
        <v>90.476190476190482</v>
      </c>
      <c r="F23" s="233">
        <f ca="1">IFERROR(D23*100/B23,"-")</f>
        <v>101.42348754448398</v>
      </c>
    </row>
    <row r="24" spans="1:20" x14ac:dyDescent="0.25">
      <c r="A24" s="230"/>
      <c r="B24" s="230"/>
      <c r="C24" s="230"/>
      <c r="D24" s="230"/>
      <c r="E24" s="230"/>
      <c r="F24" s="230"/>
    </row>
    <row r="25" spans="1:20" ht="40.5" customHeight="1" x14ac:dyDescent="0.25">
      <c r="A25" s="437" t="s">
        <v>464</v>
      </c>
      <c r="B25" s="437"/>
      <c r="C25" s="437"/>
      <c r="D25" s="437"/>
      <c r="E25" s="437"/>
      <c r="F25" s="437"/>
    </row>
    <row r="26" spans="1:20" x14ac:dyDescent="0.25">
      <c r="A26" s="230"/>
      <c r="B26" s="230"/>
      <c r="C26" s="230"/>
      <c r="D26" s="230"/>
      <c r="E26" s="230"/>
      <c r="F26" s="231" t="s">
        <v>428</v>
      </c>
    </row>
    <row r="27" spans="1:20" ht="54.75" customHeight="1" x14ac:dyDescent="0.25">
      <c r="A27" s="223" t="s">
        <v>422</v>
      </c>
      <c r="B27" s="223" t="str">
        <f>B18</f>
        <v>факт за январь-сентябрь 2024 года</v>
      </c>
      <c r="C27" s="223" t="str">
        <f t="shared" ref="C27:F27" si="7">C18</f>
        <v>План на 2025 год</v>
      </c>
      <c r="D27" s="223" t="str">
        <f t="shared" si="7"/>
        <v>факт за январь-сентябрь 2025 года</v>
      </c>
      <c r="E27" s="223" t="str">
        <f t="shared" si="7"/>
        <v>% исполнения плана</v>
      </c>
      <c r="F27" s="223" t="str">
        <f t="shared" si="7"/>
        <v>Динамика, %</v>
      </c>
      <c r="T27" s="169">
        <v>1</v>
      </c>
    </row>
    <row r="28" spans="1:20" x14ac:dyDescent="0.25">
      <c r="A28" s="217" t="s">
        <v>435</v>
      </c>
      <c r="B28" s="225">
        <f ca="1">SUM(B29:B46)</f>
        <v>1029.3</v>
      </c>
      <c r="C28" s="225">
        <f ca="1">SUM(C29:C46)</f>
        <v>1397.3</v>
      </c>
      <c r="D28" s="225">
        <f ca="1">SUM(D29:D46)</f>
        <v>983.4</v>
      </c>
      <c r="E28" s="229">
        <f t="shared" ref="E28:E45" ca="1" si="8">IFERROR(D28*100/C28,"-")</f>
        <v>70.378587275459822</v>
      </c>
      <c r="F28" s="229">
        <f t="shared" ref="F28:F46" ca="1" si="9">IFERROR(D28*100/B28,"-")</f>
        <v>95.540658700087448</v>
      </c>
    </row>
    <row r="29" spans="1:20" x14ac:dyDescent="0.25">
      <c r="A29" s="221" t="s">
        <v>26</v>
      </c>
      <c r="B29" s="228">
        <f ca="1">'по доходам'!B5</f>
        <v>20.7</v>
      </c>
      <c r="C29" s="228">
        <f ca="1">'по доходам'!C5</f>
        <v>25</v>
      </c>
      <c r="D29" s="228">
        <f ca="1">'по доходам'!D5</f>
        <v>10.8</v>
      </c>
      <c r="E29" s="234">
        <f t="shared" ca="1" si="8"/>
        <v>43.2</v>
      </c>
      <c r="F29" s="234">
        <f t="shared" ca="1" si="9"/>
        <v>52.173913043478265</v>
      </c>
    </row>
    <row r="30" spans="1:20" x14ac:dyDescent="0.25">
      <c r="A30" s="221" t="s">
        <v>29</v>
      </c>
      <c r="B30" s="228">
        <f ca="1">'по доходам'!B6</f>
        <v>574.29999999999995</v>
      </c>
      <c r="C30" s="228">
        <f ca="1">'по доходам'!C6</f>
        <v>853.7</v>
      </c>
      <c r="D30" s="228">
        <f ca="1">'по доходам'!D6</f>
        <v>547.20000000000005</v>
      </c>
      <c r="E30" s="234">
        <f t="shared" ca="1" si="8"/>
        <v>64.097458123462573</v>
      </c>
      <c r="F30" s="234">
        <f t="shared" ca="1" si="9"/>
        <v>95.281211910151512</v>
      </c>
    </row>
    <row r="31" spans="1:20" ht="38.25" x14ac:dyDescent="0.25">
      <c r="A31" s="221" t="s">
        <v>238</v>
      </c>
      <c r="B31" s="228">
        <f ca="1">'по доходам'!B7</f>
        <v>49.3</v>
      </c>
      <c r="C31" s="228">
        <f ca="1">'по доходам'!C7</f>
        <v>78.099999999999994</v>
      </c>
      <c r="D31" s="228">
        <f ca="1">'по доходам'!D7</f>
        <v>57.7</v>
      </c>
      <c r="E31" s="234">
        <f t="shared" ca="1" si="8"/>
        <v>73.8796414852753</v>
      </c>
      <c r="F31" s="234">
        <f t="shared" ca="1" si="9"/>
        <v>117.03853955375254</v>
      </c>
    </row>
    <row r="32" spans="1:20" s="3" customFormat="1" x14ac:dyDescent="0.25">
      <c r="A32" s="221" t="s">
        <v>1057</v>
      </c>
      <c r="B32" s="228">
        <f ca="1">'по доходам'!B8</f>
        <v>0</v>
      </c>
      <c r="C32" s="228">
        <f ca="1">'по доходам'!C8</f>
        <v>0</v>
      </c>
      <c r="D32" s="228">
        <f ca="1">'по доходам'!D8</f>
        <v>0.3</v>
      </c>
      <c r="E32" s="234" t="str">
        <f t="shared" ca="1" si="8"/>
        <v>-</v>
      </c>
      <c r="F32" s="234" t="str">
        <f t="shared" ca="1" si="9"/>
        <v>-</v>
      </c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</row>
    <row r="33" spans="1:20" ht="25.5" x14ac:dyDescent="0.25">
      <c r="A33" s="221" t="s">
        <v>48</v>
      </c>
      <c r="B33" s="228">
        <f ca="1">'по доходам'!B9</f>
        <v>98</v>
      </c>
      <c r="C33" s="228">
        <f ca="1">'по доходам'!C9</f>
        <v>95.9</v>
      </c>
      <c r="D33" s="228">
        <f ca="1">'по доходам'!D9</f>
        <v>94</v>
      </c>
      <c r="E33" s="234">
        <f t="shared" ca="1" si="8"/>
        <v>98.018769551616259</v>
      </c>
      <c r="F33" s="234">
        <f t="shared" ca="1" si="9"/>
        <v>95.91836734693878</v>
      </c>
    </row>
    <row r="34" spans="1:20" ht="25.5" x14ac:dyDescent="0.25">
      <c r="A34" s="221" t="s">
        <v>52</v>
      </c>
      <c r="B34" s="228">
        <f ca="1">'по доходам'!B10</f>
        <v>0.1</v>
      </c>
      <c r="C34" s="228">
        <f ca="1">'по доходам'!C10</f>
        <v>0.1</v>
      </c>
      <c r="D34" s="228">
        <f ca="1">'по доходам'!D10</f>
        <v>0.1</v>
      </c>
      <c r="E34" s="234">
        <f t="shared" ca="1" si="8"/>
        <v>100</v>
      </c>
      <c r="F34" s="234">
        <f t="shared" ca="1" si="9"/>
        <v>100</v>
      </c>
    </row>
    <row r="35" spans="1:20" x14ac:dyDescent="0.25">
      <c r="A35" s="221" t="s">
        <v>53</v>
      </c>
      <c r="B35" s="228">
        <f ca="1">'по доходам'!B11</f>
        <v>45.5</v>
      </c>
      <c r="C35" s="228">
        <f ca="1">'по доходам'!C11</f>
        <v>46.9</v>
      </c>
      <c r="D35" s="228">
        <f ca="1">'по доходам'!D11</f>
        <v>50.8</v>
      </c>
      <c r="E35" s="234">
        <f t="shared" ca="1" si="8"/>
        <v>108.31556503198294</v>
      </c>
      <c r="F35" s="234">
        <f t="shared" ca="1" si="9"/>
        <v>111.64835164835165</v>
      </c>
    </row>
    <row r="36" spans="1:20" ht="25.5" x14ac:dyDescent="0.25">
      <c r="A36" s="221" t="s">
        <v>54</v>
      </c>
      <c r="B36" s="228">
        <f ca="1">'по доходам'!B12</f>
        <v>24.5</v>
      </c>
      <c r="C36" s="228">
        <f ca="1">'по доходам'!C12</f>
        <v>24.3</v>
      </c>
      <c r="D36" s="228">
        <f ca="1">'по доходам'!D12</f>
        <v>26.5</v>
      </c>
      <c r="E36" s="234">
        <f t="shared" ca="1" si="8"/>
        <v>109.05349794238683</v>
      </c>
      <c r="F36" s="234">
        <f t="shared" ca="1" si="9"/>
        <v>108.16326530612245</v>
      </c>
    </row>
    <row r="37" spans="1:20" x14ac:dyDescent="0.25">
      <c r="A37" s="221" t="s">
        <v>57</v>
      </c>
      <c r="B37" s="228">
        <f ca="1">'по доходам'!B13</f>
        <v>17.100000000000001</v>
      </c>
      <c r="C37" s="228">
        <f ca="1">'по доходам'!C13</f>
        <v>52.4</v>
      </c>
      <c r="D37" s="228">
        <f ca="1">'по доходам'!D13</f>
        <v>20.8</v>
      </c>
      <c r="E37" s="234">
        <f t="shared" ca="1" si="8"/>
        <v>39.694656488549619</v>
      </c>
      <c r="F37" s="234">
        <f t="shared" ca="1" si="9"/>
        <v>121.63742690058479</v>
      </c>
    </row>
    <row r="38" spans="1:20" x14ac:dyDescent="0.25">
      <c r="A38" s="221" t="s">
        <v>60</v>
      </c>
      <c r="B38" s="228">
        <f ca="1">'по доходам'!B14</f>
        <v>2.2000000000000002</v>
      </c>
      <c r="C38" s="228">
        <f ca="1">'по доходам'!C14</f>
        <v>2.7</v>
      </c>
      <c r="D38" s="228">
        <f ca="1">'по доходам'!D14</f>
        <v>2.5</v>
      </c>
      <c r="E38" s="234">
        <f t="shared" ca="1" si="8"/>
        <v>92.592592592592581</v>
      </c>
      <c r="F38" s="234">
        <f t="shared" ca="1" si="9"/>
        <v>113.63636363636363</v>
      </c>
    </row>
    <row r="39" spans="1:20" x14ac:dyDescent="0.25">
      <c r="A39" s="221" t="s">
        <v>62</v>
      </c>
      <c r="B39" s="228">
        <f ca="1">'по доходам'!B15</f>
        <v>51.4</v>
      </c>
      <c r="C39" s="228">
        <f ca="1">'по доходам'!C15</f>
        <v>91.7</v>
      </c>
      <c r="D39" s="228">
        <f ca="1">'по доходам'!D15</f>
        <v>56.8</v>
      </c>
      <c r="E39" s="234">
        <f t="shared" ca="1" si="8"/>
        <v>61.94111232279171</v>
      </c>
      <c r="F39" s="234">
        <f t="shared" ca="1" si="9"/>
        <v>110.50583657587549</v>
      </c>
    </row>
    <row r="40" spans="1:20" x14ac:dyDescent="0.25">
      <c r="A40" s="221" t="s">
        <v>239</v>
      </c>
      <c r="B40" s="228">
        <f ca="1">'по доходам'!B16</f>
        <v>9.5</v>
      </c>
      <c r="C40" s="228">
        <f ca="1">'по доходам'!C16</f>
        <v>25.6</v>
      </c>
      <c r="D40" s="228">
        <f ca="1">'по доходам'!D16</f>
        <v>27.9</v>
      </c>
      <c r="E40" s="234">
        <f t="shared" ca="1" si="8"/>
        <v>108.984375</v>
      </c>
      <c r="F40" s="234">
        <f t="shared" ca="1" si="9"/>
        <v>293.68421052631578</v>
      </c>
    </row>
    <row r="41" spans="1:20" ht="38.25" x14ac:dyDescent="0.25">
      <c r="A41" s="221" t="s">
        <v>240</v>
      </c>
      <c r="B41" s="228">
        <f ca="1">'по доходам'!B17</f>
        <v>56.2</v>
      </c>
      <c r="C41" s="228">
        <f ca="1">'по доходам'!C17</f>
        <v>75</v>
      </c>
      <c r="D41" s="228">
        <f ca="1">'по доходам'!D17</f>
        <v>41.3</v>
      </c>
      <c r="E41" s="234">
        <f t="shared" ca="1" si="8"/>
        <v>55.06666666666667</v>
      </c>
      <c r="F41" s="234">
        <f t="shared" ca="1" si="9"/>
        <v>73.487544483985758</v>
      </c>
    </row>
    <row r="42" spans="1:20" ht="25.5" x14ac:dyDescent="0.25">
      <c r="A42" s="221" t="s">
        <v>94</v>
      </c>
      <c r="B42" s="228">
        <f ca="1">'по доходам'!B18</f>
        <v>0.5</v>
      </c>
      <c r="C42" s="228">
        <f ca="1">'по доходам'!C18</f>
        <v>0.7</v>
      </c>
      <c r="D42" s="228">
        <f ca="1">'по доходам'!D18</f>
        <v>0.4</v>
      </c>
      <c r="E42" s="234">
        <f t="shared" ca="1" si="8"/>
        <v>57.142857142857146</v>
      </c>
      <c r="F42" s="234">
        <f t="shared" ca="1" si="9"/>
        <v>80</v>
      </c>
    </row>
    <row r="43" spans="1:20" ht="25.5" x14ac:dyDescent="0.25">
      <c r="A43" s="221" t="s">
        <v>241</v>
      </c>
      <c r="B43" s="228">
        <f ca="1">'по доходам'!B19</f>
        <v>14.8</v>
      </c>
      <c r="C43" s="228">
        <f ca="1">'по доходам'!C19</f>
        <v>6.3</v>
      </c>
      <c r="D43" s="228">
        <f ca="1">'по доходам'!D19</f>
        <v>5.9</v>
      </c>
      <c r="E43" s="234">
        <f t="shared" ca="1" si="8"/>
        <v>93.650793650793659</v>
      </c>
      <c r="F43" s="234">
        <f t="shared" ca="1" si="9"/>
        <v>39.864864864864863</v>
      </c>
    </row>
    <row r="44" spans="1:20" ht="25.5" x14ac:dyDescent="0.25">
      <c r="A44" s="221" t="s">
        <v>242</v>
      </c>
      <c r="B44" s="228">
        <f ca="1">'по доходам'!B20</f>
        <v>54.4</v>
      </c>
      <c r="C44" s="228">
        <f ca="1">'по доходам'!C20</f>
        <v>17.100000000000001</v>
      </c>
      <c r="D44" s="228">
        <f ca="1">'по доходам'!D20</f>
        <v>32.5</v>
      </c>
      <c r="E44" s="234">
        <f t="shared" ca="1" si="8"/>
        <v>190.05847953216372</v>
      </c>
      <c r="F44" s="234">
        <f t="shared" ca="1" si="9"/>
        <v>59.742647058823529</v>
      </c>
    </row>
    <row r="45" spans="1:20" x14ac:dyDescent="0.25">
      <c r="A45" s="221" t="s">
        <v>243</v>
      </c>
      <c r="B45" s="228">
        <f ca="1">'по доходам'!B21</f>
        <v>10.8</v>
      </c>
      <c r="C45" s="228">
        <f ca="1">'по доходам'!C21</f>
        <v>1.9</v>
      </c>
      <c r="D45" s="228">
        <f ca="1">'по доходам'!D21</f>
        <v>4.4000000000000004</v>
      </c>
      <c r="E45" s="234">
        <f t="shared" ca="1" si="8"/>
        <v>231.5789473684211</v>
      </c>
      <c r="F45" s="234">
        <f t="shared" ca="1" si="9"/>
        <v>40.74074074074074</v>
      </c>
    </row>
    <row r="46" spans="1:20" x14ac:dyDescent="0.25">
      <c r="A46" s="221" t="s">
        <v>244</v>
      </c>
      <c r="B46" s="228">
        <f ca="1">'по доходам'!B22+B10-'по доходам'!B4</f>
        <v>0</v>
      </c>
      <c r="C46" s="228">
        <f ca="1">'по доходам'!C22+C10-'по доходам'!C4</f>
        <v>-0.10000000000013642</v>
      </c>
      <c r="D46" s="228">
        <f ca="1">'по доходам'!D22+D10-'по доходам'!D4</f>
        <v>3.5000000000002274</v>
      </c>
      <c r="E46" s="234">
        <f ca="1">IFERROR(D46*100/C46,"-")</f>
        <v>-3499.9999999954525</v>
      </c>
      <c r="F46" s="234" t="str">
        <f t="shared" ca="1" si="9"/>
        <v>-</v>
      </c>
    </row>
    <row r="47" spans="1:20" ht="21.75" customHeight="1" x14ac:dyDescent="0.25"/>
    <row r="48" spans="1:20" s="3" customFormat="1" ht="18.75" x14ac:dyDescent="0.25">
      <c r="A48" s="440" t="s">
        <v>477</v>
      </c>
      <c r="B48" s="440"/>
      <c r="C48" s="440"/>
      <c r="D48" s="440"/>
      <c r="E48" s="440"/>
      <c r="F48" s="440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</row>
    <row r="49" spans="1:20" s="3" customFormat="1" x14ac:dyDescent="0.25">
      <c r="A49" s="235"/>
      <c r="B49" s="235"/>
      <c r="C49" s="235"/>
      <c r="D49" s="235"/>
      <c r="E49" s="235"/>
      <c r="F49" s="235" t="s">
        <v>428</v>
      </c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</row>
    <row r="50" spans="1:20" s="3" customFormat="1" ht="60" x14ac:dyDescent="0.25">
      <c r="A50" s="236" t="str">
        <f t="shared" ref="A50:F50" si="10">A134</f>
        <v xml:space="preserve">Наименование показателя </v>
      </c>
      <c r="B50" s="236" t="str">
        <f t="shared" si="10"/>
        <v>факт за январь-сентябрь 2024 года</v>
      </c>
      <c r="C50" s="236" t="str">
        <f t="shared" si="10"/>
        <v>План на 2025 год</v>
      </c>
      <c r="D50" s="236" t="str">
        <f t="shared" si="10"/>
        <v>факт за январь-сентябрь 2025 года</v>
      </c>
      <c r="E50" s="236" t="str">
        <f t="shared" si="10"/>
        <v>% исполнения плана</v>
      </c>
      <c r="F50" s="236" t="str">
        <f t="shared" si="10"/>
        <v>Динамика, %</v>
      </c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</row>
    <row r="51" spans="1:20" s="4" customFormat="1" ht="21" customHeight="1" x14ac:dyDescent="0.25">
      <c r="A51" s="237" t="s">
        <v>255</v>
      </c>
      <c r="B51" s="379">
        <f>SUM(B52:B64)</f>
        <v>2872.5</v>
      </c>
      <c r="C51" s="379">
        <f>SUM(C52:C64)</f>
        <v>4707.5</v>
      </c>
      <c r="D51" s="379">
        <f>SUM(D52:D64)</f>
        <v>3296.2000000000003</v>
      </c>
      <c r="E51" s="380">
        <f>IFERROR(D51*100/C51,"-")</f>
        <v>70.020180562931486</v>
      </c>
      <c r="F51" s="380">
        <f>D51/B51*100</f>
        <v>114.75021758050478</v>
      </c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</row>
    <row r="52" spans="1:20" s="4" customFormat="1" ht="21" customHeight="1" x14ac:dyDescent="0.25">
      <c r="A52" s="239" t="s">
        <v>23</v>
      </c>
      <c r="B52" s="240"/>
      <c r="C52" s="240"/>
      <c r="D52" s="240"/>
      <c r="E52" s="240"/>
      <c r="F52" s="241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</row>
    <row r="53" spans="1:20" s="4" customFormat="1" ht="21" customHeight="1" x14ac:dyDescent="0.25">
      <c r="A53" s="242" t="s">
        <v>257</v>
      </c>
      <c r="B53" s="238">
        <f>'по расходам'!B6</f>
        <v>251.6</v>
      </c>
      <c r="C53" s="238">
        <f>'по расходам'!C6</f>
        <v>465.8</v>
      </c>
      <c r="D53" s="238">
        <f>'по расходам'!D6</f>
        <v>309.60000000000002</v>
      </c>
      <c r="E53" s="234">
        <f t="shared" ref="E53:E64" si="11">IFERROR(D53*100/C53,"-")</f>
        <v>66.466294547015892</v>
      </c>
      <c r="F53" s="234">
        <f t="shared" ref="F53:F64" si="12">IFERROR(D53*100/B53,"-")</f>
        <v>123.05246422893484</v>
      </c>
      <c r="G53" s="24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</row>
    <row r="54" spans="1:20" s="4" customFormat="1" ht="21" customHeight="1" x14ac:dyDescent="0.25">
      <c r="A54" s="242" t="s">
        <v>292</v>
      </c>
      <c r="B54" s="238">
        <f>'по расходам'!B7</f>
        <v>4.5</v>
      </c>
      <c r="C54" s="238">
        <f>'по расходам'!C7</f>
        <v>9.1999999999999993</v>
      </c>
      <c r="D54" s="238">
        <f>'по расходам'!D7</f>
        <v>5.4</v>
      </c>
      <c r="E54" s="234">
        <f t="shared" si="11"/>
        <v>58.695652173913047</v>
      </c>
      <c r="F54" s="234">
        <f t="shared" si="12"/>
        <v>120</v>
      </c>
      <c r="G54" s="243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</row>
    <row r="55" spans="1:20" s="4" customFormat="1" ht="29.25" customHeight="1" x14ac:dyDescent="0.25">
      <c r="A55" s="242" t="s">
        <v>295</v>
      </c>
      <c r="B55" s="238">
        <f>'по расходам'!B8</f>
        <v>33</v>
      </c>
      <c r="C55" s="238">
        <f>'по расходам'!C8</f>
        <v>50.3</v>
      </c>
      <c r="D55" s="238">
        <f>'по расходам'!D8</f>
        <v>34.799999999999997</v>
      </c>
      <c r="E55" s="234">
        <f t="shared" si="11"/>
        <v>69.184890656063615</v>
      </c>
      <c r="F55" s="234">
        <f t="shared" si="12"/>
        <v>105.45454545454544</v>
      </c>
      <c r="G55" s="24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</row>
    <row r="56" spans="1:20" s="4" customFormat="1" ht="21" customHeight="1" x14ac:dyDescent="0.25">
      <c r="A56" s="242" t="s">
        <v>301</v>
      </c>
      <c r="B56" s="238">
        <f>'по расходам'!B9</f>
        <v>90.5</v>
      </c>
      <c r="C56" s="238">
        <f>'по расходам'!C9</f>
        <v>233.5</v>
      </c>
      <c r="D56" s="238">
        <f>'по расходам'!D9</f>
        <v>127.5</v>
      </c>
      <c r="E56" s="234">
        <f t="shared" si="11"/>
        <v>54.603854389721626</v>
      </c>
      <c r="F56" s="234">
        <f t="shared" si="12"/>
        <v>140.88397790055248</v>
      </c>
      <c r="G56" s="24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spans="1:20" s="4" customFormat="1" ht="21" customHeight="1" x14ac:dyDescent="0.25">
      <c r="A57" s="242" t="s">
        <v>310</v>
      </c>
      <c r="B57" s="238">
        <f>'по расходам'!B10</f>
        <v>296.89999999999998</v>
      </c>
      <c r="C57" s="238">
        <f>'по расходам'!C10</f>
        <v>433.2</v>
      </c>
      <c r="D57" s="238">
        <f>'по расходам'!D10</f>
        <v>208</v>
      </c>
      <c r="E57" s="234">
        <f t="shared" si="11"/>
        <v>48.014773776546633</v>
      </c>
      <c r="F57" s="234">
        <f t="shared" si="12"/>
        <v>70.057258336140123</v>
      </c>
      <c r="G57" s="243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spans="1:20" s="4" customFormat="1" ht="21" customHeight="1" x14ac:dyDescent="0.25">
      <c r="A58" s="242" t="s">
        <v>318</v>
      </c>
      <c r="B58" s="238">
        <f>'по расходам'!B11</f>
        <v>1671.2</v>
      </c>
      <c r="C58" s="238">
        <f>'по расходам'!C11</f>
        <v>2490.9</v>
      </c>
      <c r="D58" s="238">
        <f>'по расходам'!D11</f>
        <v>1849.5</v>
      </c>
      <c r="E58" s="234">
        <f t="shared" si="11"/>
        <v>74.250270986390461</v>
      </c>
      <c r="F58" s="234">
        <f t="shared" si="12"/>
        <v>110.66898037338439</v>
      </c>
      <c r="G58" s="243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spans="1:20" s="4" customFormat="1" ht="21" customHeight="1" x14ac:dyDescent="0.25">
      <c r="A59" s="242" t="s">
        <v>330</v>
      </c>
      <c r="B59" s="238">
        <f>'по расходам'!B12</f>
        <v>164.4</v>
      </c>
      <c r="C59" s="238">
        <f>'по расходам'!C12</f>
        <v>281.2</v>
      </c>
      <c r="D59" s="238">
        <f>'по расходам'!D12</f>
        <v>211.9</v>
      </c>
      <c r="E59" s="234">
        <f t="shared" si="11"/>
        <v>75.355618776671406</v>
      </c>
      <c r="F59" s="234">
        <f t="shared" si="12"/>
        <v>128.89294403892944</v>
      </c>
      <c r="G59" s="24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spans="1:20" s="4" customFormat="1" ht="21" customHeight="1" x14ac:dyDescent="0.25">
      <c r="A60" s="242" t="s">
        <v>333</v>
      </c>
      <c r="B60" s="238">
        <f>'по расходам'!B13</f>
        <v>20.3</v>
      </c>
      <c r="C60" s="238">
        <f>'по расходам'!C13</f>
        <v>81.5</v>
      </c>
      <c r="D60" s="238">
        <f>'по расходам'!D13</f>
        <v>38</v>
      </c>
      <c r="E60" s="234">
        <f t="shared" si="11"/>
        <v>46.625766871165645</v>
      </c>
      <c r="F60" s="234">
        <f t="shared" si="12"/>
        <v>187.19211822660097</v>
      </c>
      <c r="G60" s="243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spans="1:20" s="4" customFormat="1" ht="21" customHeight="1" x14ac:dyDescent="0.25">
      <c r="A61" s="242" t="s">
        <v>335</v>
      </c>
      <c r="B61" s="238">
        <f>'по расходам'!B14</f>
        <v>205.1</v>
      </c>
      <c r="C61" s="238">
        <f>'по расходам'!C14</f>
        <v>284.7</v>
      </c>
      <c r="D61" s="238">
        <f>'по расходам'!D14</f>
        <v>213.1</v>
      </c>
      <c r="E61" s="234">
        <f t="shared" si="11"/>
        <v>74.850720056199506</v>
      </c>
      <c r="F61" s="234">
        <f t="shared" si="12"/>
        <v>103.90053632374452</v>
      </c>
      <c r="G61" s="243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spans="1:20" s="4" customFormat="1" ht="21" customHeight="1" x14ac:dyDescent="0.25">
      <c r="A62" s="242" t="s">
        <v>347</v>
      </c>
      <c r="B62" s="238">
        <f>'по расходам'!B15</f>
        <v>103.6</v>
      </c>
      <c r="C62" s="238">
        <f>'по расходам'!C15</f>
        <v>352.2</v>
      </c>
      <c r="D62" s="238">
        <f>'по расходам'!D15</f>
        <v>278.89999999999998</v>
      </c>
      <c r="E62" s="234">
        <f t="shared" si="11"/>
        <v>79.187961385576372</v>
      </c>
      <c r="F62" s="234">
        <f t="shared" si="12"/>
        <v>269.20849420849419</v>
      </c>
      <c r="G62" s="24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  <row r="63" spans="1:20" s="4" customFormat="1" ht="29.25" customHeight="1" x14ac:dyDescent="0.25">
      <c r="A63" s="242" t="s">
        <v>353</v>
      </c>
      <c r="B63" s="238">
        <f>'по расходам'!B16</f>
        <v>0.9</v>
      </c>
      <c r="C63" s="238">
        <f>'по расходам'!C16</f>
        <v>0.4</v>
      </c>
      <c r="D63" s="238">
        <f>'по расходам'!D16</f>
        <v>0.2</v>
      </c>
      <c r="E63" s="234">
        <f t="shared" si="11"/>
        <v>50</v>
      </c>
      <c r="F63" s="234">
        <f t="shared" si="12"/>
        <v>22.222222222222221</v>
      </c>
      <c r="G63" s="24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</row>
    <row r="64" spans="1:20" s="4" customFormat="1" ht="21" customHeight="1" x14ac:dyDescent="0.25">
      <c r="A64" s="242" t="s">
        <v>273</v>
      </c>
      <c r="B64" s="238">
        <f>'по расходам'!B17</f>
        <v>30.5</v>
      </c>
      <c r="C64" s="238">
        <f>'по расходам'!C17</f>
        <v>24.6</v>
      </c>
      <c r="D64" s="238">
        <f>'по расходам'!D17</f>
        <v>19.3</v>
      </c>
      <c r="E64" s="234">
        <f t="shared" si="11"/>
        <v>78.455284552845526</v>
      </c>
      <c r="F64" s="234">
        <f t="shared" si="12"/>
        <v>63.278688524590166</v>
      </c>
      <c r="G64" s="243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</row>
    <row r="65" spans="1:21" s="3" customFormat="1" x14ac:dyDescent="0.25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</row>
    <row r="66" spans="1:21" s="3" customFormat="1" x14ac:dyDescent="0.25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</row>
    <row r="67" spans="1:21" s="3" customFormat="1" ht="85.5" customHeight="1" x14ac:dyDescent="0.25">
      <c r="A67" s="169"/>
      <c r="B67" s="169"/>
      <c r="C67" s="169"/>
      <c r="D67" s="169"/>
      <c r="E67" s="169"/>
      <c r="F67" s="169"/>
      <c r="G67" s="169"/>
      <c r="H67" s="169"/>
      <c r="I67" s="443" t="s">
        <v>1047</v>
      </c>
      <c r="J67" s="443"/>
      <c r="K67" s="443"/>
      <c r="L67" s="443"/>
      <c r="M67" s="443"/>
      <c r="N67" s="443"/>
      <c r="O67" s="169"/>
      <c r="P67" s="169"/>
      <c r="Q67" s="169"/>
      <c r="R67" s="169"/>
      <c r="S67" s="169"/>
      <c r="T67" s="169"/>
    </row>
    <row r="68" spans="1:21" s="3" customFormat="1" x14ac:dyDescent="0.25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</row>
    <row r="69" spans="1:21" s="3" customFormat="1" x14ac:dyDescent="0.2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</row>
    <row r="70" spans="1:21" s="3" customFormat="1" ht="26.25" x14ac:dyDescent="0.25">
      <c r="A70" s="169"/>
      <c r="B70" s="169"/>
      <c r="C70" s="169"/>
      <c r="D70" s="169"/>
      <c r="E70" s="169"/>
      <c r="F70" s="169"/>
      <c r="G70" s="169"/>
      <c r="H70" s="169"/>
      <c r="I70" s="40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</row>
    <row r="71" spans="1:21" s="3" customFormat="1" ht="18.75" x14ac:dyDescent="0.25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440"/>
      <c r="Q71" s="440"/>
      <c r="R71" s="440"/>
      <c r="S71" s="440"/>
      <c r="T71" s="440"/>
      <c r="U71" s="440"/>
    </row>
    <row r="72" spans="1:21" s="3" customFormat="1" ht="15" customHeight="1" x14ac:dyDescent="0.25">
      <c r="A72" s="169"/>
      <c r="B72" s="169"/>
      <c r="C72" s="169"/>
      <c r="D72" s="169"/>
      <c r="E72" s="169"/>
      <c r="F72" s="169"/>
      <c r="G72" s="169"/>
      <c r="H72" s="408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</row>
    <row r="73" spans="1:21" s="3" customFormat="1" x14ac:dyDescent="0.25">
      <c r="A73" s="169"/>
      <c r="B73" s="169"/>
      <c r="C73" s="169"/>
      <c r="D73" s="169"/>
      <c r="E73" s="169"/>
      <c r="F73" s="169"/>
      <c r="G73" s="169"/>
      <c r="H73" s="408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</row>
    <row r="74" spans="1:21" s="3" customFormat="1" x14ac:dyDescent="0.25">
      <c r="A74" s="169"/>
      <c r="B74" s="169"/>
      <c r="C74" s="169"/>
      <c r="D74" s="169"/>
      <c r="E74" s="169"/>
      <c r="F74" s="169"/>
      <c r="G74" s="169"/>
      <c r="H74" s="408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</row>
    <row r="75" spans="1:21" s="3" customFormat="1" x14ac:dyDescent="0.25">
      <c r="A75" s="169"/>
      <c r="B75" s="169"/>
      <c r="C75" s="169"/>
      <c r="D75" s="169"/>
      <c r="E75" s="169"/>
      <c r="F75" s="169"/>
      <c r="G75" s="169"/>
      <c r="H75" s="408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</row>
    <row r="76" spans="1:21" s="3" customFormat="1" x14ac:dyDescent="0.25">
      <c r="A76" s="169"/>
      <c r="B76" s="169"/>
      <c r="C76" s="169"/>
      <c r="D76" s="169"/>
      <c r="E76" s="169"/>
      <c r="F76" s="169"/>
      <c r="G76" s="169"/>
      <c r="H76" s="408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</row>
    <row r="77" spans="1:21" s="3" customFormat="1" x14ac:dyDescent="0.25">
      <c r="A77" s="169"/>
      <c r="B77" s="169"/>
      <c r="C77" s="169"/>
      <c r="D77" s="169"/>
      <c r="E77" s="169"/>
      <c r="F77" s="169"/>
      <c r="G77" s="169"/>
      <c r="H77" s="408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</row>
    <row r="78" spans="1:21" s="3" customFormat="1" x14ac:dyDescent="0.25">
      <c r="A78" s="169"/>
      <c r="B78" s="169"/>
      <c r="C78" s="169"/>
      <c r="D78" s="169"/>
      <c r="E78" s="169"/>
      <c r="F78" s="169"/>
      <c r="G78" s="169"/>
      <c r="H78" s="408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</row>
    <row r="79" spans="1:21" s="3" customFormat="1" x14ac:dyDescent="0.25">
      <c r="A79" s="169"/>
      <c r="B79" s="169"/>
      <c r="C79" s="169"/>
      <c r="D79" s="169"/>
      <c r="E79" s="169"/>
      <c r="F79" s="169"/>
      <c r="G79" s="169"/>
      <c r="H79" s="408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</row>
    <row r="80" spans="1:21" s="3" customFormat="1" x14ac:dyDescent="0.25">
      <c r="A80" s="169"/>
      <c r="B80" s="169"/>
      <c r="C80" s="169"/>
      <c r="D80" s="169"/>
      <c r="E80" s="169"/>
      <c r="F80" s="169"/>
      <c r="G80" s="169"/>
      <c r="H80" s="408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</row>
    <row r="81" spans="1:20" s="3" customFormat="1" x14ac:dyDescent="0.25">
      <c r="A81" s="169"/>
      <c r="B81" s="169"/>
      <c r="C81" s="169"/>
      <c r="D81" s="169"/>
      <c r="E81" s="169"/>
      <c r="F81" s="169"/>
      <c r="G81" s="169"/>
      <c r="H81" s="408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</row>
    <row r="82" spans="1:20" s="3" customFormat="1" x14ac:dyDescent="0.25">
      <c r="A82" s="169"/>
      <c r="B82" s="169"/>
      <c r="C82" s="169"/>
      <c r="D82" s="169"/>
      <c r="E82" s="169"/>
      <c r="F82" s="169"/>
      <c r="G82" s="169"/>
      <c r="H82" s="408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</row>
    <row r="83" spans="1:20" s="3" customFormat="1" x14ac:dyDescent="0.25">
      <c r="A83" s="169"/>
      <c r="B83" s="169"/>
      <c r="C83" s="169"/>
      <c r="D83" s="169"/>
      <c r="E83" s="169"/>
      <c r="F83" s="169"/>
      <c r="G83" s="169"/>
      <c r="H83" s="408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</row>
    <row r="84" spans="1:20" s="3" customFormat="1" x14ac:dyDescent="0.25">
      <c r="A84" s="169"/>
      <c r="B84" s="169"/>
      <c r="C84" s="169"/>
      <c r="D84" s="169"/>
      <c r="E84" s="169"/>
      <c r="F84" s="169"/>
      <c r="G84" s="169"/>
      <c r="H84" s="408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</row>
    <row r="85" spans="1:20" s="3" customFormat="1" x14ac:dyDescent="0.25">
      <c r="A85" s="169"/>
      <c r="B85" s="169"/>
      <c r="C85" s="169"/>
      <c r="D85" s="169"/>
      <c r="E85" s="169"/>
      <c r="F85" s="169"/>
      <c r="G85" s="169"/>
      <c r="H85" s="408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</row>
    <row r="86" spans="1:20" s="3" customFormat="1" x14ac:dyDescent="0.25">
      <c r="A86" s="169"/>
      <c r="B86" s="169"/>
      <c r="C86" s="169"/>
      <c r="D86" s="169"/>
      <c r="E86" s="169"/>
      <c r="F86" s="169"/>
      <c r="G86" s="169"/>
      <c r="H86" s="408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</row>
    <row r="87" spans="1:20" s="3" customFormat="1" x14ac:dyDescent="0.25">
      <c r="A87" s="169"/>
      <c r="B87" s="169"/>
      <c r="C87" s="169"/>
      <c r="D87" s="169"/>
      <c r="E87" s="169"/>
      <c r="F87" s="169"/>
      <c r="G87" s="169"/>
      <c r="H87" s="408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</row>
    <row r="88" spans="1:20" s="3" customFormat="1" x14ac:dyDescent="0.25">
      <c r="A88" s="169"/>
      <c r="B88" s="169"/>
      <c r="C88" s="169"/>
      <c r="D88" s="169"/>
      <c r="E88" s="169"/>
      <c r="F88" s="169"/>
      <c r="G88" s="169"/>
      <c r="H88" s="408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</row>
    <row r="89" spans="1:20" s="3" customFormat="1" x14ac:dyDescent="0.25">
      <c r="A89" s="169"/>
      <c r="B89" s="169"/>
      <c r="C89" s="169"/>
      <c r="D89" s="169"/>
      <c r="E89" s="169"/>
      <c r="F89" s="169"/>
      <c r="G89" s="169"/>
      <c r="H89" s="408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</row>
    <row r="90" spans="1:20" s="3" customFormat="1" x14ac:dyDescent="0.25">
      <c r="A90" s="169"/>
      <c r="B90" s="169"/>
      <c r="C90" s="169"/>
      <c r="D90" s="169"/>
      <c r="E90" s="169"/>
      <c r="F90" s="169"/>
      <c r="G90" s="169"/>
      <c r="H90" s="408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</row>
    <row r="91" spans="1:20" s="3" customFormat="1" x14ac:dyDescent="0.25">
      <c r="A91" s="169"/>
      <c r="B91" s="169"/>
      <c r="C91" s="169"/>
      <c r="D91" s="169"/>
      <c r="E91" s="169"/>
      <c r="F91" s="169"/>
      <c r="G91" s="169"/>
      <c r="H91" s="408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</row>
    <row r="92" spans="1:20" s="3" customFormat="1" x14ac:dyDescent="0.25">
      <c r="A92" s="169"/>
      <c r="B92" s="169"/>
      <c r="C92" s="169"/>
      <c r="D92" s="169"/>
      <c r="E92" s="169"/>
      <c r="F92" s="169"/>
      <c r="G92" s="169"/>
      <c r="H92" s="408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</row>
    <row r="93" spans="1:20" s="3" customFormat="1" ht="18.75" customHeight="1" x14ac:dyDescent="0.25">
      <c r="A93" s="169"/>
      <c r="B93" s="169"/>
      <c r="C93" s="169"/>
      <c r="D93" s="169"/>
      <c r="E93" s="169"/>
      <c r="F93" s="169"/>
      <c r="G93" s="169"/>
      <c r="H93" s="408"/>
      <c r="I93" s="407"/>
      <c r="J93" s="407"/>
      <c r="K93" s="407"/>
      <c r="L93" s="407"/>
      <c r="M93" s="407"/>
      <c r="N93" s="169"/>
      <c r="O93" s="169"/>
      <c r="P93" s="169"/>
      <c r="Q93" s="169"/>
      <c r="R93" s="169"/>
      <c r="S93" s="169"/>
      <c r="T93" s="169"/>
    </row>
    <row r="94" spans="1:20" s="3" customFormat="1" x14ac:dyDescent="0.25">
      <c r="A94" s="169"/>
      <c r="B94" s="169"/>
      <c r="C94" s="169"/>
      <c r="D94" s="169"/>
      <c r="E94" s="169"/>
      <c r="F94" s="169"/>
      <c r="G94" s="169"/>
      <c r="H94" s="408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</row>
    <row r="95" spans="1:20" s="3" customFormat="1" x14ac:dyDescent="0.25">
      <c r="A95" s="169"/>
      <c r="B95" s="169"/>
      <c r="C95" s="169"/>
      <c r="D95" s="169"/>
      <c r="E95" s="169"/>
      <c r="F95" s="169"/>
      <c r="G95" s="169"/>
      <c r="H95" s="408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</row>
    <row r="96" spans="1:20" x14ac:dyDescent="0.25">
      <c r="H96" s="408"/>
    </row>
    <row r="97" spans="1:20" x14ac:dyDescent="0.25">
      <c r="H97" s="408"/>
    </row>
    <row r="98" spans="1:20" x14ac:dyDescent="0.25">
      <c r="H98" s="408"/>
    </row>
    <row r="99" spans="1:20" x14ac:dyDescent="0.25">
      <c r="H99" s="408"/>
    </row>
    <row r="100" spans="1:20" x14ac:dyDescent="0.25">
      <c r="H100" s="408"/>
    </row>
    <row r="101" spans="1:20" x14ac:dyDescent="0.25">
      <c r="H101" s="408"/>
    </row>
    <row r="102" spans="1:20" x14ac:dyDescent="0.25">
      <c r="H102" s="408"/>
    </row>
    <row r="103" spans="1:20" x14ac:dyDescent="0.25">
      <c r="H103" s="408"/>
    </row>
    <row r="104" spans="1:20" x14ac:dyDescent="0.25">
      <c r="H104" s="408"/>
    </row>
    <row r="105" spans="1:20" x14ac:dyDescent="0.25">
      <c r="H105" s="408"/>
    </row>
    <row r="106" spans="1:20" s="3" customFormat="1" x14ac:dyDescent="0.25">
      <c r="A106" s="169"/>
      <c r="B106" s="169"/>
      <c r="C106" s="169"/>
      <c r="D106" s="169"/>
      <c r="E106" s="169"/>
      <c r="F106" s="169"/>
      <c r="G106" s="169"/>
      <c r="H106" s="408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</row>
    <row r="108" spans="1:20" s="3" customFormat="1" ht="53.25" customHeight="1" x14ac:dyDescent="0.25">
      <c r="A108" s="440" t="s">
        <v>475</v>
      </c>
      <c r="B108" s="440"/>
      <c r="C108" s="440"/>
      <c r="D108" s="440"/>
      <c r="E108" s="440"/>
      <c r="F108" s="440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</row>
    <row r="109" spans="1:20" s="3" customFormat="1" x14ac:dyDescent="0.25">
      <c r="A109" s="235"/>
      <c r="B109" s="235"/>
      <c r="C109" s="235"/>
      <c r="D109" s="235"/>
      <c r="E109" s="235"/>
      <c r="F109" s="235" t="s">
        <v>428</v>
      </c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</row>
    <row r="110" spans="1:20" s="189" customFormat="1" ht="60" x14ac:dyDescent="0.25">
      <c r="A110" s="382" t="str">
        <f t="shared" ref="A110:F110" si="13">A50</f>
        <v xml:space="preserve">Наименование показателя </v>
      </c>
      <c r="B110" s="382" t="str">
        <f t="shared" si="13"/>
        <v>факт за январь-сентябрь 2024 года</v>
      </c>
      <c r="C110" s="382" t="str">
        <f t="shared" si="13"/>
        <v>План на 2025 год</v>
      </c>
      <c r="D110" s="382" t="str">
        <f t="shared" si="13"/>
        <v>факт за январь-сентябрь 2025 года</v>
      </c>
      <c r="E110" s="382" t="str">
        <f t="shared" si="13"/>
        <v>% исполнения плана</v>
      </c>
      <c r="F110" s="382" t="str">
        <f t="shared" si="13"/>
        <v>Динамика, %</v>
      </c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</row>
    <row r="111" spans="1:20" s="189" customFormat="1" ht="22.5" customHeight="1" x14ac:dyDescent="0.25">
      <c r="A111" s="384" t="s">
        <v>425</v>
      </c>
      <c r="B111" s="381">
        <f>B113+B114</f>
        <v>73.8</v>
      </c>
      <c r="C111" s="381">
        <f>C113+C114</f>
        <v>194.4</v>
      </c>
      <c r="D111" s="381">
        <f>D113+D114</f>
        <v>104.8</v>
      </c>
      <c r="E111" s="385">
        <f>IFERROR(D111*100/C111,"-")</f>
        <v>53.909465020576128</v>
      </c>
      <c r="F111" s="385">
        <f>IFERROR(D111*100/B111,"-")</f>
        <v>142.00542005420056</v>
      </c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</row>
    <row r="112" spans="1:20" s="189" customFormat="1" ht="22.5" customHeight="1" x14ac:dyDescent="0.25">
      <c r="A112" s="386" t="s">
        <v>23</v>
      </c>
      <c r="B112" s="387"/>
      <c r="C112" s="387"/>
      <c r="D112" s="387"/>
      <c r="E112" s="385"/>
      <c r="F112" s="385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</row>
    <row r="113" spans="1:20" s="189" customFormat="1" ht="22.5" customHeight="1" x14ac:dyDescent="0.25">
      <c r="A113" s="388" t="s">
        <v>462</v>
      </c>
      <c r="B113" s="381">
        <f>'по расходам'!C63</f>
        <v>10.6</v>
      </c>
      <c r="C113" s="381">
        <f>'по расходам'!D63</f>
        <v>11.8</v>
      </c>
      <c r="D113" s="381">
        <f>'по расходам'!E63</f>
        <v>5.0999999999999996</v>
      </c>
      <c r="E113" s="385">
        <f>IFERROR(D113*100/C113,"-")</f>
        <v>43.220338983050837</v>
      </c>
      <c r="F113" s="385">
        <f>IFERROR(D113*100/B113,"-")</f>
        <v>48.113207547169807</v>
      </c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</row>
    <row r="114" spans="1:20" s="189" customFormat="1" ht="22.5" customHeight="1" x14ac:dyDescent="0.25">
      <c r="A114" s="388" t="s">
        <v>463</v>
      </c>
      <c r="B114" s="381">
        <f>'по расходам'!C64+'по расходам'!C65</f>
        <v>63.199999999999996</v>
      </c>
      <c r="C114" s="381">
        <f>'по расходам'!D64+'по расходам'!D65</f>
        <v>182.6</v>
      </c>
      <c r="D114" s="381">
        <f>'по расходам'!E64+'по расходам'!E65</f>
        <v>99.7</v>
      </c>
      <c r="E114" s="385">
        <f>IFERROR(D114*100/C114,"-")</f>
        <v>54.600219058050385</v>
      </c>
      <c r="F114" s="385">
        <f>IFERROR(D114*100/B114,"-")</f>
        <v>157.75316455696205</v>
      </c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</row>
    <row r="115" spans="1:20" s="3" customFormat="1" x14ac:dyDescent="0.25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</row>
    <row r="116" spans="1:20" s="3" customFormat="1" x14ac:dyDescent="0.25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</row>
    <row r="117" spans="1:20" s="3" customFormat="1" ht="21.75" customHeight="1" x14ac:dyDescent="0.25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</row>
    <row r="118" spans="1:20" s="3" customFormat="1" x14ac:dyDescent="0.25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</row>
    <row r="119" spans="1:20" s="3" customFormat="1" ht="21" customHeight="1" x14ac:dyDescent="0.25">
      <c r="A119" s="439" t="s">
        <v>467</v>
      </c>
      <c r="B119" s="439"/>
      <c r="C119" s="439"/>
      <c r="D119" s="439"/>
      <c r="E119" s="439"/>
      <c r="F119" s="439"/>
      <c r="G119" s="439"/>
      <c r="H119" s="439"/>
      <c r="I119" s="439"/>
      <c r="J119" s="439"/>
      <c r="K119" s="439"/>
      <c r="L119" s="439"/>
      <c r="M119" s="439"/>
      <c r="N119" s="439"/>
      <c r="O119" s="439"/>
      <c r="P119" s="439"/>
      <c r="Q119" s="439"/>
      <c r="R119" s="439"/>
      <c r="S119" s="169"/>
      <c r="T119" s="169"/>
    </row>
    <row r="120" spans="1:20" s="3" customFormat="1" ht="21" x14ac:dyDescent="0.25">
      <c r="A120" s="244"/>
      <c r="B120" s="244"/>
      <c r="C120" s="244"/>
      <c r="D120" s="244"/>
      <c r="E120" s="244"/>
      <c r="F120" s="244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</row>
    <row r="121" spans="1:20" s="3" customFormat="1" ht="18.75" x14ac:dyDescent="0.25">
      <c r="A121" s="437" t="s">
        <v>427</v>
      </c>
      <c r="B121" s="437"/>
      <c r="C121" s="437"/>
      <c r="D121" s="437"/>
      <c r="E121" s="437"/>
      <c r="F121" s="437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</row>
    <row r="122" spans="1:20" s="3" customFormat="1" x14ac:dyDescent="0.25">
      <c r="A122" s="222"/>
      <c r="B122" s="222"/>
      <c r="C122" s="222"/>
      <c r="D122" s="222"/>
      <c r="E122" s="222"/>
      <c r="F122" s="222" t="s">
        <v>428</v>
      </c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</row>
    <row r="123" spans="1:20" s="3" customFormat="1" ht="60" x14ac:dyDescent="0.25">
      <c r="A123" s="382" t="s">
        <v>422</v>
      </c>
      <c r="B123" s="389" t="str">
        <f>B110</f>
        <v>факт за январь-сентябрь 2024 года</v>
      </c>
      <c r="C123" s="389" t="str">
        <f t="shared" ref="C123:D123" si="14">C110</f>
        <v>План на 2025 год</v>
      </c>
      <c r="D123" s="389" t="str">
        <f t="shared" si="14"/>
        <v>факт за январь-сентябрь 2025 года</v>
      </c>
      <c r="E123" s="389" t="s">
        <v>423</v>
      </c>
      <c r="F123" s="389" t="s">
        <v>424</v>
      </c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</row>
    <row r="124" spans="1:20" s="3" customFormat="1" ht="20.25" customHeight="1" x14ac:dyDescent="0.25">
      <c r="A124" s="390" t="s">
        <v>21</v>
      </c>
      <c r="B124" s="390">
        <f ca="1">B125+B126</f>
        <v>2491.3000000000002</v>
      </c>
      <c r="C124" s="390">
        <f ca="1">C125+C126</f>
        <v>3422.4</v>
      </c>
      <c r="D124" s="390">
        <f t="shared" ref="D124" ca="1" si="15">D125+D126</f>
        <v>2605.8000000000002</v>
      </c>
      <c r="E124" s="391">
        <f ca="1">D124*100/C124</f>
        <v>76.139551192145873</v>
      </c>
      <c r="F124" s="391">
        <f ca="1">D124*100/B124</f>
        <v>104.59599405932646</v>
      </c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</row>
    <row r="125" spans="1:20" s="3" customFormat="1" ht="20.25" customHeight="1" x14ac:dyDescent="0.25">
      <c r="A125" s="392" t="s">
        <v>237</v>
      </c>
      <c r="B125" s="393">
        <f ca="1">ROUND(ДОХОДЫ!N11/1000,1)</f>
        <v>692.7</v>
      </c>
      <c r="C125" s="392">
        <f ca="1">ROUND(ДОХОДЫ!D11/1000,1)</f>
        <v>891.5</v>
      </c>
      <c r="D125" s="393">
        <f ca="1">ROUND(ДОХОДЫ!I11/1000,1)</f>
        <v>654.9</v>
      </c>
      <c r="E125" s="393">
        <f t="shared" ref="E125:E127" ca="1" si="16">D125*100/C125</f>
        <v>73.460459899046555</v>
      </c>
      <c r="F125" s="393">
        <f ca="1">D125*100/B125</f>
        <v>94.543092247726278</v>
      </c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</row>
    <row r="126" spans="1:20" s="3" customFormat="1" ht="20.25" customHeight="1" x14ac:dyDescent="0.25">
      <c r="A126" s="392" t="s">
        <v>245</v>
      </c>
      <c r="B126" s="393">
        <f ca="1">ROUND(ДОХОДЫ!N31/1000,1)</f>
        <v>1798.6</v>
      </c>
      <c r="C126" s="392">
        <f ca="1">ROUND(ДОХОДЫ!D31/1000,1)</f>
        <v>2530.9</v>
      </c>
      <c r="D126" s="393">
        <f ca="1">ROUND(ДОХОДЫ!I31/1000,1)</f>
        <v>1950.9</v>
      </c>
      <c r="E126" s="393">
        <f t="shared" ca="1" si="16"/>
        <v>77.083251017424629</v>
      </c>
      <c r="F126" s="393">
        <f ca="1">D126*100/B126</f>
        <v>108.4676970977427</v>
      </c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</row>
    <row r="127" spans="1:20" s="3" customFormat="1" ht="20.25" customHeight="1" x14ac:dyDescent="0.25">
      <c r="A127" s="390" t="s">
        <v>425</v>
      </c>
      <c r="B127" s="391">
        <f>B174</f>
        <v>2327.1</v>
      </c>
      <c r="C127" s="391">
        <f t="shared" ref="C127:D127" si="17">C174</f>
        <v>3661.9</v>
      </c>
      <c r="D127" s="391">
        <f t="shared" si="17"/>
        <v>2657.7000000000003</v>
      </c>
      <c r="E127" s="391">
        <f t="shared" si="16"/>
        <v>72.577077473442742</v>
      </c>
      <c r="F127" s="391">
        <f>D127*100/B127</f>
        <v>114.20652314038934</v>
      </c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</row>
    <row r="128" spans="1:20" s="3" customFormat="1" ht="20.25" customHeight="1" x14ac:dyDescent="0.25">
      <c r="A128" s="390" t="s">
        <v>426</v>
      </c>
      <c r="B128" s="390">
        <f ca="1">B124-B127</f>
        <v>164.20000000000027</v>
      </c>
      <c r="C128" s="390">
        <f ca="1">C124-C127</f>
        <v>-239.5</v>
      </c>
      <c r="D128" s="390">
        <f t="shared" ref="D128" ca="1" si="18">D124-D127</f>
        <v>-51.900000000000091</v>
      </c>
      <c r="E128" s="394" t="s">
        <v>430</v>
      </c>
      <c r="F128" s="394" t="s">
        <v>430</v>
      </c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</row>
    <row r="129" spans="1:20" s="3" customFormat="1" x14ac:dyDescent="0.25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</row>
    <row r="130" spans="1:20" s="3" customFormat="1" x14ac:dyDescent="0.25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</row>
    <row r="131" spans="1:20" s="3" customFormat="1" x14ac:dyDescent="0.25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</row>
    <row r="132" spans="1:20" s="3" customFormat="1" ht="21" x14ac:dyDescent="0.25">
      <c r="A132" s="438" t="s">
        <v>468</v>
      </c>
      <c r="B132" s="438"/>
      <c r="C132" s="438"/>
      <c r="D132" s="438"/>
      <c r="E132" s="438"/>
      <c r="F132" s="438"/>
      <c r="G132" s="169"/>
      <c r="H132" s="438" t="s">
        <v>1048</v>
      </c>
      <c r="I132" s="438"/>
      <c r="J132" s="438"/>
      <c r="K132" s="438"/>
      <c r="L132" s="438"/>
      <c r="M132" s="438"/>
      <c r="N132" s="169"/>
      <c r="O132" s="169"/>
      <c r="P132" s="169"/>
      <c r="Q132" s="169"/>
      <c r="R132" s="169"/>
      <c r="S132" s="169"/>
      <c r="T132" s="169"/>
    </row>
    <row r="133" spans="1:20" s="3" customFormat="1" x14ac:dyDescent="0.25">
      <c r="A133" s="245"/>
      <c r="B133" s="245"/>
      <c r="C133" s="245"/>
      <c r="D133" s="245"/>
      <c r="E133" s="245"/>
      <c r="F133" s="245" t="s">
        <v>428</v>
      </c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</row>
    <row r="134" spans="1:20" s="3" customFormat="1" ht="60" x14ac:dyDescent="0.25">
      <c r="A134" s="382" t="s">
        <v>422</v>
      </c>
      <c r="B134" s="382" t="str">
        <f>B27</f>
        <v>факт за январь-сентябрь 2024 года</v>
      </c>
      <c r="C134" s="382" t="str">
        <f>C27</f>
        <v>План на 2025 год</v>
      </c>
      <c r="D134" s="382" t="str">
        <f>D27</f>
        <v>факт за январь-сентябрь 2025 года</v>
      </c>
      <c r="E134" s="382" t="str">
        <f>E27</f>
        <v>% исполнения плана</v>
      </c>
      <c r="F134" s="382" t="str">
        <f>F27</f>
        <v>Динамика, %</v>
      </c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</row>
    <row r="135" spans="1:20" s="3" customFormat="1" ht="30" x14ac:dyDescent="0.25">
      <c r="A135" s="405" t="s">
        <v>435</v>
      </c>
      <c r="B135" s="390">
        <f ca="1">SUM(B136:B150)</f>
        <v>692.7</v>
      </c>
      <c r="C135" s="390">
        <f ca="1">SUM(C136:C150)</f>
        <v>891.50000000000011</v>
      </c>
      <c r="D135" s="390">
        <f ca="1">SUM(D136:D150)</f>
        <v>654.9</v>
      </c>
      <c r="E135" s="394">
        <f t="shared" ref="E135:E150" ca="1" si="19">IFERROR(D135*100/C135,"-")</f>
        <v>73.46045989904654</v>
      </c>
      <c r="F135" s="394">
        <f t="shared" ref="F135:F150" ca="1" si="20">IFERROR(D135*100/B135,"-")</f>
        <v>94.543092247726278</v>
      </c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</row>
    <row r="136" spans="1:20" s="3" customFormat="1" x14ac:dyDescent="0.25">
      <c r="A136" s="406" t="s">
        <v>26</v>
      </c>
      <c r="B136" s="393">
        <f ca="1">'по доходам'!B44</f>
        <v>20.7</v>
      </c>
      <c r="C136" s="393">
        <f ca="1">'по доходам'!C44</f>
        <v>25</v>
      </c>
      <c r="D136" s="393">
        <f ca="1">'по доходам'!D44</f>
        <v>10.8</v>
      </c>
      <c r="E136" s="395">
        <f t="shared" ca="1" si="19"/>
        <v>43.2</v>
      </c>
      <c r="F136" s="395">
        <f t="shared" ca="1" si="20"/>
        <v>52.173913043478265</v>
      </c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</row>
    <row r="137" spans="1:20" s="3" customFormat="1" x14ac:dyDescent="0.25">
      <c r="A137" s="406" t="s">
        <v>29</v>
      </c>
      <c r="B137" s="393">
        <f ca="1">'по доходам'!B45</f>
        <v>422.2</v>
      </c>
      <c r="C137" s="393">
        <f ca="1">'по доходам'!C45</f>
        <v>630.6</v>
      </c>
      <c r="D137" s="393">
        <f ca="1">'по доходам'!D45</f>
        <v>402.1</v>
      </c>
      <c r="E137" s="395">
        <f t="shared" ca="1" si="19"/>
        <v>63.764668569616234</v>
      </c>
      <c r="F137" s="395">
        <f t="shared" ca="1" si="20"/>
        <v>95.239223117006162</v>
      </c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</row>
    <row r="138" spans="1:20" s="3" customFormat="1" ht="45" x14ac:dyDescent="0.25">
      <c r="A138" s="406" t="s">
        <v>238</v>
      </c>
      <c r="B138" s="393">
        <f ca="1">'по доходам'!B46</f>
        <v>6.2</v>
      </c>
      <c r="C138" s="393">
        <f ca="1">'по доходам'!C46</f>
        <v>9.8000000000000007</v>
      </c>
      <c r="D138" s="393">
        <f ca="1">'по доходам'!D46</f>
        <v>7.3</v>
      </c>
      <c r="E138" s="395">
        <f t="shared" ca="1" si="19"/>
        <v>74.489795918367335</v>
      </c>
      <c r="F138" s="395">
        <f t="shared" ca="1" si="20"/>
        <v>117.74193548387096</v>
      </c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</row>
    <row r="139" spans="1:20" s="3" customFormat="1" ht="45" x14ac:dyDescent="0.25">
      <c r="A139" s="406" t="s">
        <v>48</v>
      </c>
      <c r="B139" s="393">
        <f ca="1">'по доходам'!B47</f>
        <v>98</v>
      </c>
      <c r="C139" s="393">
        <f ca="1">'по доходам'!C47</f>
        <v>95.9</v>
      </c>
      <c r="D139" s="393">
        <f ca="1">'по доходам'!D47</f>
        <v>94</v>
      </c>
      <c r="E139" s="395">
        <f t="shared" ca="1" si="19"/>
        <v>98.018769551616259</v>
      </c>
      <c r="F139" s="395">
        <f t="shared" ca="1" si="20"/>
        <v>95.91836734693878</v>
      </c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</row>
    <row r="140" spans="1:20" s="3" customFormat="1" ht="30" x14ac:dyDescent="0.25">
      <c r="A140" s="406" t="s">
        <v>52</v>
      </c>
      <c r="B140" s="393">
        <f ca="1">'по доходам'!B48</f>
        <v>0.1</v>
      </c>
      <c r="C140" s="393">
        <f ca="1">'по доходам'!C48</f>
        <v>0.1</v>
      </c>
      <c r="D140" s="393">
        <f ca="1">'по доходам'!D48</f>
        <v>0.1</v>
      </c>
      <c r="E140" s="395">
        <f t="shared" ca="1" si="19"/>
        <v>100</v>
      </c>
      <c r="F140" s="395">
        <f t="shared" ca="1" si="20"/>
        <v>100</v>
      </c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</row>
    <row r="141" spans="1:20" s="3" customFormat="1" x14ac:dyDescent="0.25">
      <c r="A141" s="406" t="s">
        <v>53</v>
      </c>
      <c r="B141" s="393">
        <f ca="1">'по доходам'!B49</f>
        <v>22.8</v>
      </c>
      <c r="C141" s="393">
        <f ca="1">'по доходам'!C49</f>
        <v>23.2</v>
      </c>
      <c r="D141" s="393">
        <f ca="1">'по доходам'!D49</f>
        <v>25.4</v>
      </c>
      <c r="E141" s="395">
        <f t="shared" ca="1" si="19"/>
        <v>109.48275862068967</v>
      </c>
      <c r="F141" s="395">
        <f t="shared" ca="1" si="20"/>
        <v>111.40350877192982</v>
      </c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</row>
    <row r="142" spans="1:20" s="3" customFormat="1" ht="45" x14ac:dyDescent="0.25">
      <c r="A142" s="406" t="s">
        <v>54</v>
      </c>
      <c r="B142" s="393">
        <f ca="1">'по доходам'!B50</f>
        <v>24.5</v>
      </c>
      <c r="C142" s="393">
        <f ca="1">'по доходам'!C50</f>
        <v>24.3</v>
      </c>
      <c r="D142" s="393">
        <f ca="1">'по доходам'!D50</f>
        <v>26.5</v>
      </c>
      <c r="E142" s="395">
        <f t="shared" ca="1" si="19"/>
        <v>109.05349794238683</v>
      </c>
      <c r="F142" s="395">
        <f t="shared" ca="1" si="20"/>
        <v>108.16326530612245</v>
      </c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</row>
    <row r="143" spans="1:20" s="3" customFormat="1" x14ac:dyDescent="0.25">
      <c r="A143" s="406" t="s">
        <v>60</v>
      </c>
      <c r="B143" s="393">
        <f ca="1">'по доходам'!B51</f>
        <v>2.2000000000000002</v>
      </c>
      <c r="C143" s="393">
        <f ca="1">'по доходам'!C51</f>
        <v>2.7</v>
      </c>
      <c r="D143" s="393">
        <f ca="1">'по доходам'!D51</f>
        <v>2.5</v>
      </c>
      <c r="E143" s="395">
        <f t="shared" ca="1" si="19"/>
        <v>92.592592592592581</v>
      </c>
      <c r="F143" s="395">
        <f t="shared" ca="1" si="20"/>
        <v>113.63636363636363</v>
      </c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</row>
    <row r="144" spans="1:20" s="3" customFormat="1" x14ac:dyDescent="0.25">
      <c r="A144" s="406" t="s">
        <v>239</v>
      </c>
      <c r="B144" s="393">
        <f ca="1">'по доходам'!B52</f>
        <v>9.5</v>
      </c>
      <c r="C144" s="393">
        <f ca="1">'по доходам'!C52</f>
        <v>25.6</v>
      </c>
      <c r="D144" s="393">
        <f ca="1">'по доходам'!D52</f>
        <v>27.9</v>
      </c>
      <c r="E144" s="395">
        <f t="shared" ca="1" si="19"/>
        <v>108.984375</v>
      </c>
      <c r="F144" s="395">
        <f t="shared" ca="1" si="20"/>
        <v>293.68421052631578</v>
      </c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</row>
    <row r="145" spans="1:22" s="3" customFormat="1" ht="45" x14ac:dyDescent="0.25">
      <c r="A145" s="406" t="s">
        <v>240</v>
      </c>
      <c r="B145" s="393">
        <f ca="1">'по доходам'!B53</f>
        <v>31.7</v>
      </c>
      <c r="C145" s="393">
        <f ca="1">'по доходам'!C53</f>
        <v>43.9</v>
      </c>
      <c r="D145" s="393">
        <f ca="1">'по доходам'!D53</f>
        <v>24.5</v>
      </c>
      <c r="E145" s="395">
        <f t="shared" ca="1" si="19"/>
        <v>55.808656036446472</v>
      </c>
      <c r="F145" s="395">
        <f t="shared" ca="1" si="20"/>
        <v>77.287066246056781</v>
      </c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</row>
    <row r="146" spans="1:22" s="3" customFormat="1" ht="30" x14ac:dyDescent="0.25">
      <c r="A146" s="406" t="s">
        <v>94</v>
      </c>
      <c r="B146" s="393">
        <f ca="1">'по доходам'!B54</f>
        <v>0.5</v>
      </c>
      <c r="C146" s="393">
        <f ca="1">'по доходам'!C54</f>
        <v>0.7</v>
      </c>
      <c r="D146" s="393">
        <f ca="1">'по доходам'!D54</f>
        <v>0.4</v>
      </c>
      <c r="E146" s="395">
        <f t="shared" ca="1" si="19"/>
        <v>57.142857142857146</v>
      </c>
      <c r="F146" s="395">
        <f t="shared" ca="1" si="20"/>
        <v>80</v>
      </c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</row>
    <row r="147" spans="1:22" s="3" customFormat="1" ht="30" x14ac:dyDescent="0.25">
      <c r="A147" s="406" t="s">
        <v>241</v>
      </c>
      <c r="B147" s="393">
        <f ca="1">'по доходам'!B55</f>
        <v>1.7</v>
      </c>
      <c r="C147" s="393">
        <f ca="1">'по доходам'!C55</f>
        <v>0.2</v>
      </c>
      <c r="D147" s="393">
        <f ca="1">'по доходам'!D55</f>
        <v>0.5</v>
      </c>
      <c r="E147" s="395">
        <f t="shared" ca="1" si="19"/>
        <v>250</v>
      </c>
      <c r="F147" s="395">
        <f t="shared" ca="1" si="20"/>
        <v>29.411764705882355</v>
      </c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</row>
    <row r="148" spans="1:22" s="3" customFormat="1" ht="30" x14ac:dyDescent="0.25">
      <c r="A148" s="406" t="s">
        <v>242</v>
      </c>
      <c r="B148" s="393">
        <f ca="1">'по доходам'!B56</f>
        <v>42.2</v>
      </c>
      <c r="C148" s="393">
        <f ca="1">'по доходам'!C56</f>
        <v>8</v>
      </c>
      <c r="D148" s="393">
        <f ca="1">'по доходам'!D56</f>
        <v>25.4</v>
      </c>
      <c r="E148" s="395">
        <f t="shared" ca="1" si="19"/>
        <v>317.5</v>
      </c>
      <c r="F148" s="395">
        <f t="shared" ca="1" si="20"/>
        <v>60.189573459715639</v>
      </c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</row>
    <row r="149" spans="1:22" s="3" customFormat="1" x14ac:dyDescent="0.25">
      <c r="A149" s="406" t="s">
        <v>243</v>
      </c>
      <c r="B149" s="393">
        <f ca="1">'по доходам'!B57</f>
        <v>10.5</v>
      </c>
      <c r="C149" s="393">
        <f ca="1">'по доходам'!C57</f>
        <v>1.5</v>
      </c>
      <c r="D149" s="393">
        <f ca="1">'по доходам'!D57</f>
        <v>4</v>
      </c>
      <c r="E149" s="395">
        <f t="shared" ca="1" si="19"/>
        <v>266.66666666666669</v>
      </c>
      <c r="F149" s="395">
        <f t="shared" ca="1" si="20"/>
        <v>38.095238095238095</v>
      </c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</row>
    <row r="150" spans="1:22" s="3" customFormat="1" x14ac:dyDescent="0.25">
      <c r="A150" s="406" t="s">
        <v>244</v>
      </c>
      <c r="B150" s="393">
        <f ca="1">'по доходам'!B58+B125-'по доходам'!B43</f>
        <v>-0.10000000000002274</v>
      </c>
      <c r="C150" s="393">
        <f ca="1">'по доходам'!C58+C125-'по доходам'!C43</f>
        <v>0</v>
      </c>
      <c r="D150" s="393">
        <f ca="1">'по доходам'!D58+D125-'по доходам'!D43</f>
        <v>3.5</v>
      </c>
      <c r="E150" s="395" t="str">
        <f t="shared" ca="1" si="19"/>
        <v>-</v>
      </c>
      <c r="F150" s="395">
        <f t="shared" ca="1" si="20"/>
        <v>-3499.9999999992042</v>
      </c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</row>
    <row r="151" spans="1:22" s="3" customFormat="1" x14ac:dyDescent="0.25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</row>
    <row r="152" spans="1:22" s="3" customFormat="1" ht="18.75" x14ac:dyDescent="0.3">
      <c r="A152" s="169"/>
      <c r="B152" s="169"/>
      <c r="C152" s="169"/>
      <c r="D152" s="169"/>
      <c r="E152" s="169"/>
      <c r="F152" s="169"/>
      <c r="G152" s="404" t="s">
        <v>968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</row>
    <row r="153" spans="1:22" s="3" customFormat="1" x14ac:dyDescent="0.25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</row>
    <row r="154" spans="1:22" s="3" customFormat="1" ht="21" x14ac:dyDescent="0.25">
      <c r="A154" s="439"/>
      <c r="B154" s="439"/>
      <c r="C154" s="439"/>
      <c r="D154" s="439"/>
      <c r="E154" s="439"/>
      <c r="F154" s="43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</row>
    <row r="155" spans="1:22" s="3" customFormat="1" ht="21" x14ac:dyDescent="0.25">
      <c r="A155" s="244"/>
      <c r="B155" s="244"/>
      <c r="C155" s="244"/>
      <c r="D155" s="244"/>
      <c r="E155" s="244"/>
      <c r="F155" s="244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</row>
    <row r="156" spans="1:22" s="3" customFormat="1" ht="21" x14ac:dyDescent="0.25">
      <c r="A156" s="244"/>
      <c r="B156" s="244"/>
      <c r="C156" s="244"/>
      <c r="D156" s="244"/>
      <c r="E156" s="244"/>
      <c r="F156" s="244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</row>
    <row r="157" spans="1:22" s="3" customFormat="1" ht="21" x14ac:dyDescent="0.25">
      <c r="A157" s="244"/>
      <c r="B157" s="244"/>
      <c r="C157" s="244"/>
      <c r="D157" s="244"/>
      <c r="E157" s="244"/>
      <c r="F157" s="244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</row>
    <row r="158" spans="1:22" s="3" customFormat="1" ht="21" x14ac:dyDescent="0.25">
      <c r="A158" s="244"/>
      <c r="B158" s="244"/>
      <c r="C158" s="244"/>
      <c r="D158" s="244"/>
      <c r="E158" s="244"/>
      <c r="F158" s="244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</row>
    <row r="159" spans="1:22" s="3" customFormat="1" ht="21" x14ac:dyDescent="0.25">
      <c r="A159" s="244"/>
      <c r="B159" s="244"/>
      <c r="C159" s="244"/>
      <c r="D159" s="244"/>
      <c r="E159" s="244"/>
      <c r="F159" s="244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</row>
    <row r="160" spans="1:22" s="3" customFormat="1" ht="21" x14ac:dyDescent="0.25">
      <c r="A160" s="244"/>
      <c r="B160" s="244"/>
      <c r="C160" s="244"/>
      <c r="D160" s="244"/>
      <c r="E160" s="244"/>
      <c r="F160" s="244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</row>
    <row r="161" spans="1:20" s="3" customFormat="1" ht="21" x14ac:dyDescent="0.25">
      <c r="A161" s="244"/>
      <c r="B161" s="244"/>
      <c r="C161" s="244"/>
      <c r="D161" s="244"/>
      <c r="E161" s="244"/>
      <c r="F161" s="244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</row>
    <row r="162" spans="1:20" s="3" customFormat="1" ht="21" x14ac:dyDescent="0.25">
      <c r="A162" s="244"/>
      <c r="B162" s="244"/>
      <c r="C162" s="244"/>
      <c r="D162" s="244"/>
      <c r="E162" s="244"/>
      <c r="F162" s="244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</row>
    <row r="163" spans="1:20" s="3" customFormat="1" ht="21" x14ac:dyDescent="0.25">
      <c r="A163" s="244"/>
      <c r="B163" s="244"/>
      <c r="C163" s="244"/>
      <c r="D163" s="244"/>
      <c r="E163" s="244"/>
      <c r="F163" s="244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</row>
    <row r="164" spans="1:20" s="3" customFormat="1" ht="21" x14ac:dyDescent="0.25">
      <c r="A164" s="244"/>
      <c r="B164" s="244"/>
      <c r="C164" s="244"/>
      <c r="D164" s="244"/>
      <c r="E164" s="244"/>
      <c r="F164" s="244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</row>
    <row r="165" spans="1:20" s="3" customFormat="1" ht="21" x14ac:dyDescent="0.25">
      <c r="A165" s="244"/>
      <c r="B165" s="244"/>
      <c r="C165" s="244"/>
      <c r="D165" s="244"/>
      <c r="E165" s="244"/>
      <c r="F165" s="244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</row>
    <row r="166" spans="1:20" s="3" customFormat="1" ht="21" x14ac:dyDescent="0.25">
      <c r="A166" s="244"/>
      <c r="B166" s="244"/>
      <c r="C166" s="244"/>
      <c r="D166" s="244"/>
      <c r="E166" s="244"/>
      <c r="F166" s="244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</row>
    <row r="167" spans="1:20" s="3" customFormat="1" ht="21" x14ac:dyDescent="0.25">
      <c r="A167" s="244"/>
      <c r="B167" s="244"/>
      <c r="C167" s="244"/>
      <c r="D167" s="244"/>
      <c r="E167" s="244"/>
      <c r="F167" s="244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</row>
    <row r="168" spans="1:20" s="3" customFormat="1" ht="21" x14ac:dyDescent="0.25">
      <c r="A168" s="244"/>
      <c r="B168" s="244"/>
      <c r="C168" s="244"/>
      <c r="D168" s="244"/>
      <c r="E168" s="244"/>
      <c r="F168" s="244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</row>
    <row r="169" spans="1:20" s="3" customFormat="1" ht="21" x14ac:dyDescent="0.25">
      <c r="A169" s="244"/>
      <c r="B169" s="244"/>
      <c r="C169" s="244"/>
      <c r="D169" s="244"/>
      <c r="E169" s="244"/>
      <c r="F169" s="244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</row>
    <row r="170" spans="1:20" s="3" customFormat="1" ht="21" x14ac:dyDescent="0.25">
      <c r="A170" s="244"/>
      <c r="B170" s="244"/>
      <c r="C170" s="244"/>
      <c r="D170" s="244"/>
      <c r="E170" s="244"/>
      <c r="F170" s="244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</row>
    <row r="171" spans="1:20" s="3" customFormat="1" ht="18.75" x14ac:dyDescent="0.3">
      <c r="A171" s="441" t="s">
        <v>478</v>
      </c>
      <c r="B171" s="441"/>
      <c r="C171" s="441"/>
      <c r="D171" s="441"/>
      <c r="E171" s="441"/>
      <c r="F171" s="441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</row>
    <row r="172" spans="1:20" s="3" customFormat="1" x14ac:dyDescent="0.25">
      <c r="A172" s="246"/>
      <c r="B172" s="246"/>
      <c r="C172" s="246"/>
      <c r="D172" s="246"/>
      <c r="E172" s="246"/>
      <c r="F172" s="246" t="s">
        <v>428</v>
      </c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</row>
    <row r="173" spans="1:20" s="3" customFormat="1" ht="60" x14ac:dyDescent="0.25">
      <c r="A173" s="383" t="str">
        <f t="shared" ref="A173:F173" si="21">A110</f>
        <v xml:space="preserve">Наименование показателя </v>
      </c>
      <c r="B173" s="383" t="str">
        <f t="shared" si="21"/>
        <v>факт за январь-сентябрь 2024 года</v>
      </c>
      <c r="C173" s="383" t="str">
        <f t="shared" si="21"/>
        <v>План на 2025 год</v>
      </c>
      <c r="D173" s="383" t="str">
        <f t="shared" si="21"/>
        <v>факт за январь-сентябрь 2025 года</v>
      </c>
      <c r="E173" s="383" t="str">
        <f t="shared" si="21"/>
        <v>% исполнения плана</v>
      </c>
      <c r="F173" s="383" t="str">
        <f t="shared" si="21"/>
        <v>Динамика, %</v>
      </c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</row>
    <row r="174" spans="1:20" s="3" customFormat="1" x14ac:dyDescent="0.25">
      <c r="A174" s="396" t="s">
        <v>255</v>
      </c>
      <c r="B174" s="379">
        <f>SUM(B175:B186)</f>
        <v>2327.1</v>
      </c>
      <c r="C174" s="379">
        <f>SUM(C175:C186)</f>
        <v>3661.9</v>
      </c>
      <c r="D174" s="379">
        <f>SUM(D175:D186)</f>
        <v>2657.7000000000003</v>
      </c>
      <c r="E174" s="397">
        <f t="shared" ref="E174:E186" si="22">IFERROR(D174*100/C174,"-")</f>
        <v>72.577077473442742</v>
      </c>
      <c r="F174" s="397">
        <f t="shared" ref="F174:F186" si="23">IFERROR(D174*100/B174,"-")</f>
        <v>114.20652314038934</v>
      </c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</row>
    <row r="175" spans="1:20" s="3" customFormat="1" x14ac:dyDescent="0.25">
      <c r="A175" s="398" t="s">
        <v>23</v>
      </c>
      <c r="B175" s="399"/>
      <c r="C175" s="399"/>
      <c r="D175" s="399"/>
      <c r="E175" s="400" t="str">
        <f t="shared" si="22"/>
        <v>-</v>
      </c>
      <c r="F175" s="400" t="str">
        <f t="shared" si="23"/>
        <v>-</v>
      </c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</row>
    <row r="176" spans="1:20" s="3" customFormat="1" x14ac:dyDescent="0.25">
      <c r="A176" s="401" t="s">
        <v>257</v>
      </c>
      <c r="B176" s="378">
        <f>'по расходам'!B43</f>
        <v>145.80000000000001</v>
      </c>
      <c r="C176" s="378">
        <f>'по расходам'!C43</f>
        <v>292.3</v>
      </c>
      <c r="D176" s="378">
        <f>'по расходам'!D43</f>
        <v>187.9</v>
      </c>
      <c r="E176" s="400">
        <f t="shared" si="22"/>
        <v>64.283270612384527</v>
      </c>
      <c r="F176" s="400">
        <f t="shared" si="23"/>
        <v>128.87517146776406</v>
      </c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</row>
    <row r="177" spans="1:20" s="3" customFormat="1" x14ac:dyDescent="0.25">
      <c r="A177" s="401" t="s">
        <v>292</v>
      </c>
      <c r="B177" s="378">
        <f>'по расходам'!B44</f>
        <v>0.3</v>
      </c>
      <c r="C177" s="378">
        <f>'по расходам'!C44</f>
        <v>0.4</v>
      </c>
      <c r="D177" s="378">
        <f>'по расходам'!D44</f>
        <v>0</v>
      </c>
      <c r="E177" s="400">
        <f t="shared" si="22"/>
        <v>0</v>
      </c>
      <c r="F177" s="400">
        <f t="shared" si="23"/>
        <v>0</v>
      </c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</row>
    <row r="178" spans="1:20" ht="30" x14ac:dyDescent="0.25">
      <c r="A178" s="401" t="s">
        <v>295</v>
      </c>
      <c r="B178" s="378">
        <f>'по расходам'!B45</f>
        <v>21.3</v>
      </c>
      <c r="C178" s="378">
        <f>'по расходам'!C45</f>
        <v>38.200000000000003</v>
      </c>
      <c r="D178" s="378">
        <f>'по расходам'!D45</f>
        <v>27.1</v>
      </c>
      <c r="E178" s="400">
        <f t="shared" si="22"/>
        <v>70.942408376963343</v>
      </c>
      <c r="F178" s="400">
        <f t="shared" si="23"/>
        <v>127.2300469483568</v>
      </c>
    </row>
    <row r="179" spans="1:20" x14ac:dyDescent="0.25">
      <c r="A179" s="401" t="s">
        <v>301</v>
      </c>
      <c r="B179" s="378">
        <f>'по расходам'!B46</f>
        <v>25.5</v>
      </c>
      <c r="C179" s="378">
        <f>'по расходам'!C46</f>
        <v>46.4</v>
      </c>
      <c r="D179" s="378">
        <f>'по расходам'!D46</f>
        <v>26.3</v>
      </c>
      <c r="E179" s="400">
        <f t="shared" si="22"/>
        <v>56.681034482758619</v>
      </c>
      <c r="F179" s="400">
        <f t="shared" si="23"/>
        <v>103.13725490196079</v>
      </c>
    </row>
    <row r="180" spans="1:20" x14ac:dyDescent="0.25">
      <c r="A180" s="401" t="s">
        <v>310</v>
      </c>
      <c r="B180" s="378">
        <f>'по расходам'!B47</f>
        <v>96.8</v>
      </c>
      <c r="C180" s="378">
        <f>'по расходам'!C47</f>
        <v>55.7</v>
      </c>
      <c r="D180" s="378">
        <f>'по расходам'!D47</f>
        <v>27.5</v>
      </c>
      <c r="E180" s="400">
        <f t="shared" si="22"/>
        <v>49.371633752244165</v>
      </c>
      <c r="F180" s="400">
        <f t="shared" si="23"/>
        <v>28.40909090909091</v>
      </c>
    </row>
    <row r="181" spans="1:20" x14ac:dyDescent="0.25">
      <c r="A181" s="401" t="s">
        <v>318</v>
      </c>
      <c r="B181" s="378">
        <f>'по расходам'!B48</f>
        <v>1670.6</v>
      </c>
      <c r="C181" s="378">
        <f>'по расходам'!C48</f>
        <v>2489.5</v>
      </c>
      <c r="D181" s="378">
        <f>'по расходам'!D48</f>
        <v>1848.9</v>
      </c>
      <c r="E181" s="400">
        <f t="shared" si="22"/>
        <v>74.267925286202043</v>
      </c>
      <c r="F181" s="400">
        <f t="shared" si="23"/>
        <v>110.67281216329464</v>
      </c>
    </row>
    <row r="182" spans="1:20" x14ac:dyDescent="0.25">
      <c r="A182" s="401" t="s">
        <v>330</v>
      </c>
      <c r="B182" s="378">
        <f>'по расходам'!B49</f>
        <v>25</v>
      </c>
      <c r="C182" s="378">
        <f>'по расходам'!C49</f>
        <v>33.1</v>
      </c>
      <c r="D182" s="378">
        <f>'по расходам'!D49</f>
        <v>23.1</v>
      </c>
      <c r="E182" s="400">
        <f t="shared" si="22"/>
        <v>69.78851963746223</v>
      </c>
      <c r="F182" s="400">
        <f t="shared" si="23"/>
        <v>92.4</v>
      </c>
    </row>
    <row r="183" spans="1:20" x14ac:dyDescent="0.25">
      <c r="A183" s="401" t="s">
        <v>333</v>
      </c>
      <c r="B183" s="378">
        <f>'по расходам'!B50</f>
        <v>20.3</v>
      </c>
      <c r="C183" s="378">
        <f>'по расходам'!C50</f>
        <v>81.5</v>
      </c>
      <c r="D183" s="378">
        <f>'по расходам'!D50</f>
        <v>38</v>
      </c>
      <c r="E183" s="400">
        <f t="shared" si="22"/>
        <v>46.625766871165645</v>
      </c>
      <c r="F183" s="400">
        <f t="shared" si="23"/>
        <v>187.19211822660097</v>
      </c>
    </row>
    <row r="184" spans="1:20" x14ac:dyDescent="0.25">
      <c r="A184" s="401" t="s">
        <v>335</v>
      </c>
      <c r="B184" s="378">
        <f>'по расходам'!B51</f>
        <v>187.9</v>
      </c>
      <c r="C184" s="378">
        <f>'по расходам'!C51</f>
        <v>267.89999999999998</v>
      </c>
      <c r="D184" s="378">
        <f>'по расходам'!D51</f>
        <v>199.4</v>
      </c>
      <c r="E184" s="400">
        <f t="shared" si="22"/>
        <v>74.4307577454274</v>
      </c>
      <c r="F184" s="400">
        <f t="shared" si="23"/>
        <v>106.12027674294838</v>
      </c>
    </row>
    <row r="185" spans="1:20" x14ac:dyDescent="0.25">
      <c r="A185" s="401" t="s">
        <v>347</v>
      </c>
      <c r="B185" s="378">
        <f>'по расходам'!B52</f>
        <v>103.1</v>
      </c>
      <c r="C185" s="378">
        <f>'по расходам'!C52</f>
        <v>332.3</v>
      </c>
      <c r="D185" s="378">
        <f>'по расходам'!D52</f>
        <v>260.2</v>
      </c>
      <c r="E185" s="400">
        <f t="shared" si="22"/>
        <v>78.30273848931688</v>
      </c>
      <c r="F185" s="400">
        <f t="shared" si="23"/>
        <v>252.37633365664405</v>
      </c>
    </row>
    <row r="186" spans="1:20" x14ac:dyDescent="0.25">
      <c r="A186" s="401" t="s">
        <v>273</v>
      </c>
      <c r="B186" s="378">
        <f>'по расходам'!B54</f>
        <v>30.5</v>
      </c>
      <c r="C186" s="378">
        <f>'по расходам'!C54</f>
        <v>24.6</v>
      </c>
      <c r="D186" s="378">
        <f>'по расходам'!D54</f>
        <v>19.3</v>
      </c>
      <c r="E186" s="400">
        <f t="shared" si="22"/>
        <v>78.455284552845526</v>
      </c>
      <c r="F186" s="400">
        <f t="shared" si="23"/>
        <v>63.278688524590166</v>
      </c>
    </row>
    <row r="188" spans="1:20" s="3" customFormat="1" ht="18.75" customHeight="1" x14ac:dyDescent="0.25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</row>
    <row r="189" spans="1:20" s="3" customFormat="1" ht="18.75" customHeight="1" x14ac:dyDescent="0.25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</row>
    <row r="190" spans="1:20" s="3" customFormat="1" ht="18.75" customHeight="1" x14ac:dyDescent="0.25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</row>
    <row r="191" spans="1:20" s="3" customFormat="1" ht="18.75" customHeight="1" x14ac:dyDescent="0.25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</row>
    <row r="192" spans="1:20" s="3" customFormat="1" ht="18.75" customHeight="1" x14ac:dyDescent="0.25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</row>
    <row r="193" spans="1:20" s="3" customFormat="1" ht="18.75" customHeight="1" x14ac:dyDescent="0.25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</row>
    <row r="194" spans="1:20" s="3" customFormat="1" ht="18.75" customHeight="1" x14ac:dyDescent="0.25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</row>
    <row r="195" spans="1:20" s="3" customFormat="1" ht="18.75" customHeight="1" x14ac:dyDescent="0.25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</row>
    <row r="196" spans="1:20" s="3" customFormat="1" x14ac:dyDescent="0.25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</row>
    <row r="197" spans="1:20" s="3" customFormat="1" x14ac:dyDescent="0.25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</row>
    <row r="198" spans="1:20" s="3" customFormat="1" x14ac:dyDescent="0.25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</row>
    <row r="199" spans="1:20" s="3" customFormat="1" x14ac:dyDescent="0.25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</row>
    <row r="200" spans="1:20" s="3" customFormat="1" x14ac:dyDescent="0.25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</row>
    <row r="201" spans="1:20" s="3" customFormat="1" x14ac:dyDescent="0.25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</row>
    <row r="202" spans="1:20" s="3" customFormat="1" x14ac:dyDescent="0.25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</row>
    <row r="203" spans="1:20" s="3" customFormat="1" x14ac:dyDescent="0.25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</row>
    <row r="204" spans="1:20" s="3" customFormat="1" x14ac:dyDescent="0.25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</row>
    <row r="205" spans="1:20" s="3" customFormat="1" x14ac:dyDescent="0.2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</row>
    <row r="206" spans="1:20" s="3" customFormat="1" x14ac:dyDescent="0.25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</row>
    <row r="210" spans="1:20" s="3" customFormat="1" x14ac:dyDescent="0.25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</row>
    <row r="211" spans="1:20" hidden="1" outlineLevel="1" x14ac:dyDescent="0.25"/>
    <row r="212" spans="1:20" ht="37.5" hidden="1" customHeight="1" outlineLevel="1" x14ac:dyDescent="0.25">
      <c r="A212" s="437" t="s">
        <v>456</v>
      </c>
      <c r="B212" s="437"/>
      <c r="C212" s="437"/>
      <c r="D212" s="437"/>
      <c r="E212" s="437"/>
      <c r="F212" s="437"/>
    </row>
    <row r="213" spans="1:20" hidden="1" outlineLevel="1" x14ac:dyDescent="0.25">
      <c r="A213" s="247"/>
      <c r="B213" s="248"/>
      <c r="C213" s="248"/>
      <c r="D213" s="248"/>
      <c r="E213" s="248"/>
      <c r="F213" s="249" t="s">
        <v>428</v>
      </c>
    </row>
    <row r="214" spans="1:20" ht="48" hidden="1" outlineLevel="1" x14ac:dyDescent="0.25">
      <c r="A214" s="250" t="str">
        <f>'поддержка поселений'!B2</f>
        <v xml:space="preserve">Наименование показателя </v>
      </c>
      <c r="B214" s="250" t="str">
        <f>'поддержка поселений'!C2</f>
        <v>факт за январь-сентябрь 2024 года</v>
      </c>
      <c r="C214" s="250" t="str">
        <f>'поддержка поселений'!D2</f>
        <v>План на 2025 год</v>
      </c>
      <c r="D214" s="250" t="str">
        <f>'поддержка поселений'!E2</f>
        <v>факт за январь-сентябрь 2025 года</v>
      </c>
      <c r="E214" s="250" t="str">
        <f>'поддержка поселений'!F2</f>
        <v>% исполнения плана</v>
      </c>
      <c r="F214" s="250" t="str">
        <f>'поддержка поселений'!G2</f>
        <v>Динамика, %</v>
      </c>
    </row>
    <row r="215" spans="1:20" ht="21" hidden="1" customHeight="1" outlineLevel="1" x14ac:dyDescent="0.25">
      <c r="A215" s="251" t="s">
        <v>455</v>
      </c>
      <c r="B215" s="252">
        <f ca="1">B217+B221</f>
        <v>8.1416000000000004</v>
      </c>
      <c r="C215" s="252">
        <f ca="1">C217+C221</f>
        <v>26.755499999999998</v>
      </c>
      <c r="D215" s="252">
        <f ca="1">D217+D221</f>
        <v>10.3955</v>
      </c>
      <c r="E215" s="253">
        <f ca="1">IFERROR(D215*100/C215,"-")</f>
        <v>38.853693633084788</v>
      </c>
      <c r="F215" s="253">
        <f ca="1">IFERROR(D215*100/B215,"-")</f>
        <v>127.68374766630636</v>
      </c>
    </row>
    <row r="216" spans="1:20" s="3" customFormat="1" ht="21" hidden="1" customHeight="1" outlineLevel="1" x14ac:dyDescent="0.25">
      <c r="A216" s="254" t="s">
        <v>23</v>
      </c>
      <c r="B216" s="255"/>
      <c r="C216" s="255"/>
      <c r="D216" s="255"/>
      <c r="E216" s="255"/>
      <c r="F216" s="256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</row>
    <row r="217" spans="1:20" ht="21" hidden="1" customHeight="1" outlineLevel="1" x14ac:dyDescent="0.25">
      <c r="A217" s="251" t="s">
        <v>457</v>
      </c>
      <c r="B217" s="252">
        <f>'поддержка поселений'!C6/1000</f>
        <v>8.1416000000000004</v>
      </c>
      <c r="C217" s="252">
        <f>'поддержка поселений'!D6/1000</f>
        <v>10.7555</v>
      </c>
      <c r="D217" s="252">
        <f>'поддержка поселений'!E6/1000</f>
        <v>10.3955</v>
      </c>
      <c r="E217" s="253">
        <f>IFERROR(D217*100/C217,"-")</f>
        <v>96.652875273116081</v>
      </c>
      <c r="F217" s="253">
        <f>IFERROR(D217*100/B217,"-")</f>
        <v>127.68374766630636</v>
      </c>
    </row>
    <row r="218" spans="1:20" ht="21" hidden="1" customHeight="1" outlineLevel="1" x14ac:dyDescent="0.25">
      <c r="A218" s="257" t="s">
        <v>358</v>
      </c>
      <c r="B218" s="258">
        <f>'поддержка поселений'!C3/1000</f>
        <v>6.5472000000000001</v>
      </c>
      <c r="C218" s="258">
        <f>'поддержка поселений'!D3/1000</f>
        <v>10</v>
      </c>
      <c r="D218" s="258">
        <f>'поддержка поселений'!E3/1000</f>
        <v>9.64</v>
      </c>
      <c r="E218" s="253">
        <f>IFERROR(D218*100/C218,"-")</f>
        <v>96.4</v>
      </c>
      <c r="F218" s="253">
        <f>IFERROR(D218*100/B218,"-")</f>
        <v>147.23851417399806</v>
      </c>
    </row>
    <row r="219" spans="1:20" ht="21" hidden="1" customHeight="1" outlineLevel="1" x14ac:dyDescent="0.25">
      <c r="A219" s="257" t="s">
        <v>445</v>
      </c>
      <c r="B219" s="258">
        <f>'поддержка поселений'!C4/1000</f>
        <v>1.5944</v>
      </c>
      <c r="C219" s="258">
        <f>'поддержка поселений'!D4/1000</f>
        <v>0.75549999999999995</v>
      </c>
      <c r="D219" s="258">
        <f>'поддержка поселений'!E4/1000</f>
        <v>0.75549999999999995</v>
      </c>
      <c r="E219" s="253">
        <f>IFERROR(D219*100/C219,"-")</f>
        <v>100</v>
      </c>
      <c r="F219" s="253">
        <f>IFERROR(D219*100/B219,"-")</f>
        <v>47.384596086302054</v>
      </c>
    </row>
    <row r="220" spans="1:20" ht="21" hidden="1" customHeight="1" outlineLevel="1" x14ac:dyDescent="0.25">
      <c r="A220" s="257" t="s">
        <v>208</v>
      </c>
      <c r="B220" s="258">
        <f>'поддержка поселений'!C5/1000</f>
        <v>0</v>
      </c>
      <c r="C220" s="258">
        <f>'поддержка поселений'!D5/1000</f>
        <v>0</v>
      </c>
      <c r="D220" s="258">
        <f>'поддержка поселений'!E5/1000</f>
        <v>0</v>
      </c>
      <c r="E220" s="253" t="str">
        <f>IFERROR(D220*100/C220,"-")</f>
        <v>-</v>
      </c>
      <c r="F220" s="253" t="str">
        <f>IFERROR(D220*100/B220,"-")</f>
        <v>-</v>
      </c>
    </row>
    <row r="221" spans="1:20" ht="21" hidden="1" customHeight="1" outlineLevel="1" x14ac:dyDescent="0.25">
      <c r="A221" s="251" t="s">
        <v>449</v>
      </c>
      <c r="B221" s="252">
        <f ca="1">'поддержка поселений'!C7/1000</f>
        <v>0</v>
      </c>
      <c r="C221" s="252">
        <f ca="1">'поддержка поселений'!D7/1000</f>
        <v>16</v>
      </c>
      <c r="D221" s="252">
        <f ca="1">'поддержка поселений'!E7/1000</f>
        <v>0</v>
      </c>
      <c r="E221" s="253">
        <f ca="1">IFERROR(D221*100/C221,"-")</f>
        <v>0</v>
      </c>
      <c r="F221" s="253" t="str">
        <f ca="1">IFERROR(D221*100/B221,"-")</f>
        <v>-</v>
      </c>
    </row>
    <row r="222" spans="1:20" hidden="1" outlineLevel="1" x14ac:dyDescent="0.25"/>
    <row r="223" spans="1:20" hidden="1" outlineLevel="1" x14ac:dyDescent="0.25"/>
    <row r="224" spans="1:20" hidden="1" outlineLevel="1" x14ac:dyDescent="0.25"/>
    <row r="225" collapsed="1" x14ac:dyDescent="0.25"/>
  </sheetData>
  <sheetProtection algorithmName="SHA-512" hashValue="FTCqoY+KWbAMPpCN53IRkio68QzV7YjQdTC0TaR4dRlsSm7cMBn6s8a0nscvEP+Fl7ZNv3TZrXPWqhdfEFpaFg==" saltValue="DaWqRL1kXB6Gk6sqnXs3yQ==" spinCount="100000" sheet="1" formatCells="0" formatColumns="0" formatRows="0" insertColumns="0" insertRows="0" insertHyperlinks="0" deleteColumns="0" deleteRows="0" sort="0" autoFilter="0" pivotTables="0"/>
  <mergeCells count="15">
    <mergeCell ref="H132:M132"/>
    <mergeCell ref="A5:R5"/>
    <mergeCell ref="A119:R119"/>
    <mergeCell ref="A6:F6"/>
    <mergeCell ref="A16:F16"/>
    <mergeCell ref="A25:F25"/>
    <mergeCell ref="P71:U71"/>
    <mergeCell ref="I67:N67"/>
    <mergeCell ref="A212:F212"/>
    <mergeCell ref="A121:F121"/>
    <mergeCell ref="A132:F132"/>
    <mergeCell ref="A154:F154"/>
    <mergeCell ref="A48:F48"/>
    <mergeCell ref="A108:F108"/>
    <mergeCell ref="A171:F171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BA498"/>
  <sheetViews>
    <sheetView zoomScale="70" zoomScaleNormal="70" zoomScaleSheetLayoutView="90" workbookViewId="0">
      <pane xSplit="3" ySplit="5" topLeftCell="D6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5" x14ac:dyDescent="0.25"/>
  <cols>
    <col min="1" max="1" width="30.140625" style="209" customWidth="1"/>
    <col min="2" max="2" width="7.42578125" style="208" customWidth="1"/>
    <col min="3" max="3" width="23.85546875" style="208" customWidth="1"/>
    <col min="4" max="5" width="14.85546875" style="204" customWidth="1"/>
    <col min="6" max="6" width="10.140625" style="204" customWidth="1"/>
    <col min="7" max="7" width="14.85546875" style="204" hidden="1" customWidth="1"/>
    <col min="8" max="9" width="13.5703125" style="204" hidden="1" customWidth="1"/>
    <col min="10" max="11" width="14.85546875" style="204" hidden="1" customWidth="1"/>
    <col min="12" max="12" width="13.5703125" style="204" hidden="1" customWidth="1"/>
    <col min="13" max="13" width="16.5703125" style="204" hidden="1" customWidth="1"/>
    <col min="14" max="15" width="13.5703125" style="204" hidden="1" customWidth="1"/>
    <col min="16" max="16" width="9.140625" style="208" hidden="1" customWidth="1"/>
    <col min="17" max="17" width="9.140625" style="198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53" ht="19.5" thickBot="1" x14ac:dyDescent="0.3">
      <c r="A1" s="422" t="s">
        <v>253</v>
      </c>
      <c r="B1" s="423" t="s">
        <v>1109</v>
      </c>
      <c r="C1" s="424"/>
    </row>
    <row r="2" spans="1:53" ht="15" customHeight="1" thickBot="1" x14ac:dyDescent="0.3">
      <c r="A2" s="458" t="s">
        <v>479</v>
      </c>
      <c r="B2" s="458" t="s">
        <v>1</v>
      </c>
      <c r="C2" s="455" t="s">
        <v>254</v>
      </c>
      <c r="D2" s="456"/>
      <c r="E2" s="456"/>
      <c r="F2" s="457"/>
      <c r="G2" s="455" t="s">
        <v>3</v>
      </c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7"/>
      <c r="U2" s="455" t="s">
        <v>4</v>
      </c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/>
      <c r="AH2" s="457"/>
      <c r="AI2" s="455" t="s">
        <v>480</v>
      </c>
      <c r="AJ2" s="456"/>
      <c r="AK2" s="456"/>
      <c r="AL2" s="457"/>
    </row>
    <row r="3" spans="1:53" ht="64.5" customHeight="1" thickBot="1" x14ac:dyDescent="0.3">
      <c r="A3" s="459"/>
      <c r="B3" s="459"/>
      <c r="C3" s="328" t="s">
        <v>769</v>
      </c>
      <c r="D3" s="328" t="s">
        <v>770</v>
      </c>
      <c r="E3" s="328" t="s">
        <v>771</v>
      </c>
      <c r="F3" s="328" t="s">
        <v>772</v>
      </c>
      <c r="G3" s="328" t="s">
        <v>483</v>
      </c>
      <c r="H3" s="328" t="s">
        <v>773</v>
      </c>
      <c r="I3" s="328" t="s">
        <v>485</v>
      </c>
      <c r="J3" s="328" t="s">
        <v>774</v>
      </c>
      <c r="K3" s="328" t="s">
        <v>487</v>
      </c>
      <c r="L3" s="328" t="s">
        <v>488</v>
      </c>
      <c r="M3" s="328" t="s">
        <v>489</v>
      </c>
      <c r="N3" s="328" t="s">
        <v>490</v>
      </c>
      <c r="O3" s="328" t="s">
        <v>491</v>
      </c>
      <c r="P3" s="328" t="s">
        <v>492</v>
      </c>
      <c r="Q3" s="328" t="s">
        <v>493</v>
      </c>
      <c r="R3" s="328" t="s">
        <v>5</v>
      </c>
      <c r="S3" s="328" t="s">
        <v>6</v>
      </c>
      <c r="T3" s="328" t="s">
        <v>494</v>
      </c>
      <c r="U3" s="328" t="s">
        <v>483</v>
      </c>
      <c r="V3" s="328" t="s">
        <v>773</v>
      </c>
      <c r="W3" s="328" t="s">
        <v>485</v>
      </c>
      <c r="X3" s="328" t="s">
        <v>774</v>
      </c>
      <c r="Y3" s="328" t="s">
        <v>487</v>
      </c>
      <c r="Z3" s="328" t="s">
        <v>488</v>
      </c>
      <c r="AA3" s="328" t="s">
        <v>489</v>
      </c>
      <c r="AB3" s="328" t="s">
        <v>490</v>
      </c>
      <c r="AC3" s="328" t="s">
        <v>491</v>
      </c>
      <c r="AD3" s="328" t="s">
        <v>492</v>
      </c>
      <c r="AE3" s="328" t="s">
        <v>493</v>
      </c>
      <c r="AF3" s="328" t="s">
        <v>5</v>
      </c>
      <c r="AG3" s="328" t="s">
        <v>6</v>
      </c>
      <c r="AH3" s="328" t="s">
        <v>494</v>
      </c>
      <c r="AI3" s="328" t="s">
        <v>496</v>
      </c>
      <c r="AJ3" s="328" t="s">
        <v>497</v>
      </c>
      <c r="AK3" s="328" t="s">
        <v>498</v>
      </c>
      <c r="AL3" s="328" t="s">
        <v>499</v>
      </c>
    </row>
    <row r="4" spans="1:53" ht="26.25" thickBot="1" x14ac:dyDescent="0.3">
      <c r="A4" s="328" t="s">
        <v>7</v>
      </c>
      <c r="B4" s="328" t="s">
        <v>8</v>
      </c>
      <c r="C4" s="328" t="s">
        <v>500</v>
      </c>
      <c r="D4" s="328" t="s">
        <v>501</v>
      </c>
      <c r="E4" s="328" t="s">
        <v>775</v>
      </c>
      <c r="F4" s="328" t="s">
        <v>776</v>
      </c>
      <c r="G4" s="328" t="s">
        <v>9</v>
      </c>
      <c r="H4" s="328" t="s">
        <v>502</v>
      </c>
      <c r="I4" s="328" t="s">
        <v>10</v>
      </c>
      <c r="J4" s="328" t="s">
        <v>11</v>
      </c>
      <c r="K4" s="328" t="s">
        <v>503</v>
      </c>
      <c r="L4" s="328" t="s">
        <v>504</v>
      </c>
      <c r="M4" s="328" t="s">
        <v>505</v>
      </c>
      <c r="N4" s="328" t="s">
        <v>506</v>
      </c>
      <c r="O4" s="328" t="s">
        <v>507</v>
      </c>
      <c r="P4" s="328" t="s">
        <v>508</v>
      </c>
      <c r="Q4" s="328" t="s">
        <v>12</v>
      </c>
      <c r="R4" s="328" t="s">
        <v>13</v>
      </c>
      <c r="S4" s="328" t="s">
        <v>14</v>
      </c>
      <c r="T4" s="328" t="s">
        <v>509</v>
      </c>
      <c r="U4" s="328" t="s">
        <v>15</v>
      </c>
      <c r="V4" s="328" t="s">
        <v>510</v>
      </c>
      <c r="W4" s="328" t="s">
        <v>16</v>
      </c>
      <c r="X4" s="328" t="s">
        <v>17</v>
      </c>
      <c r="Y4" s="328" t="s">
        <v>511</v>
      </c>
      <c r="Z4" s="328" t="s">
        <v>512</v>
      </c>
      <c r="AA4" s="328" t="s">
        <v>513</v>
      </c>
      <c r="AB4" s="328" t="s">
        <v>514</v>
      </c>
      <c r="AC4" s="328" t="s">
        <v>515</v>
      </c>
      <c r="AD4" s="328" t="s">
        <v>516</v>
      </c>
      <c r="AE4" s="328" t="s">
        <v>18</v>
      </c>
      <c r="AF4" s="328" t="s">
        <v>19</v>
      </c>
      <c r="AG4" s="328" t="s">
        <v>20</v>
      </c>
      <c r="AH4" s="328" t="s">
        <v>517</v>
      </c>
      <c r="AI4" s="328"/>
      <c r="AJ4" s="328"/>
      <c r="AK4" s="328"/>
      <c r="AL4" s="328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</row>
    <row r="5" spans="1:53" s="4" customFormat="1" ht="12.75" customHeight="1" x14ac:dyDescent="0.25">
      <c r="A5" s="329" t="s">
        <v>255</v>
      </c>
      <c r="B5" s="329" t="s">
        <v>256</v>
      </c>
      <c r="C5" s="329"/>
      <c r="D5" s="329"/>
      <c r="E5" s="329"/>
      <c r="F5" s="329"/>
      <c r="G5" s="425">
        <v>4169375861.3299999</v>
      </c>
      <c r="H5" s="329"/>
      <c r="I5" s="425">
        <v>4169375861.3299999</v>
      </c>
      <c r="J5" s="425">
        <v>49514354.640000001</v>
      </c>
      <c r="K5" s="329"/>
      <c r="L5" s="329"/>
      <c r="M5" s="329"/>
      <c r="N5" s="329"/>
      <c r="O5" s="329"/>
      <c r="P5" s="329"/>
      <c r="Q5" s="425">
        <v>3396123272.7800002</v>
      </c>
      <c r="R5" s="425">
        <v>382909553.97000003</v>
      </c>
      <c r="S5" s="425">
        <v>439857389.22000003</v>
      </c>
      <c r="T5" s="329"/>
      <c r="U5" s="425">
        <v>2825819044.6700001</v>
      </c>
      <c r="V5" s="329"/>
      <c r="W5" s="425">
        <v>2825819044.6700001</v>
      </c>
      <c r="X5" s="425">
        <v>46653030.509999998</v>
      </c>
      <c r="Y5" s="329"/>
      <c r="Z5" s="329"/>
      <c r="AA5" s="329"/>
      <c r="AB5" s="329"/>
      <c r="AC5" s="329"/>
      <c r="AD5" s="329"/>
      <c r="AE5" s="425">
        <v>2327108602.2800002</v>
      </c>
      <c r="AF5" s="425">
        <v>283914149.49000001</v>
      </c>
      <c r="AG5" s="425">
        <v>261449323.41</v>
      </c>
      <c r="AH5" s="329"/>
      <c r="AI5" s="329" t="s">
        <v>1110</v>
      </c>
      <c r="AJ5" s="426">
        <v>45572.668182870373</v>
      </c>
      <c r="AK5" s="329" t="s">
        <v>518</v>
      </c>
      <c r="AL5" s="426">
        <v>45572.711863425924</v>
      </c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3" s="4" customFormat="1" ht="12.75" customHeight="1" x14ac:dyDescent="0.25">
      <c r="A6" s="356" t="s">
        <v>257</v>
      </c>
      <c r="B6" s="356" t="s">
        <v>256</v>
      </c>
      <c r="C6" s="356" t="s">
        <v>519</v>
      </c>
      <c r="D6" s="356" t="s">
        <v>777</v>
      </c>
      <c r="E6" s="356" t="s">
        <v>778</v>
      </c>
      <c r="F6" s="356" t="s">
        <v>519</v>
      </c>
      <c r="G6" s="427">
        <v>394758393.58999997</v>
      </c>
      <c r="H6" s="356"/>
      <c r="I6" s="427">
        <v>394758393.58999997</v>
      </c>
      <c r="J6" s="427">
        <v>1526100</v>
      </c>
      <c r="K6" s="356"/>
      <c r="L6" s="356"/>
      <c r="M6" s="356"/>
      <c r="N6" s="356"/>
      <c r="O6" s="356"/>
      <c r="P6" s="356"/>
      <c r="Q6" s="427">
        <v>239021553.56999999</v>
      </c>
      <c r="R6" s="427">
        <v>37191788.159999996</v>
      </c>
      <c r="S6" s="427">
        <v>120071151.86</v>
      </c>
      <c r="T6" s="356"/>
      <c r="U6" s="427">
        <v>250256580.63</v>
      </c>
      <c r="V6" s="356"/>
      <c r="W6" s="427">
        <v>250256580.63</v>
      </c>
      <c r="X6" s="427">
        <v>1373449.97</v>
      </c>
      <c r="Y6" s="356"/>
      <c r="Z6" s="356"/>
      <c r="AA6" s="356"/>
      <c r="AB6" s="356"/>
      <c r="AC6" s="356"/>
      <c r="AD6" s="356"/>
      <c r="AE6" s="427">
        <v>145837955.36000001</v>
      </c>
      <c r="AF6" s="427">
        <v>24880370.09</v>
      </c>
      <c r="AG6" s="427">
        <v>80911705.150000006</v>
      </c>
      <c r="AH6" s="356"/>
      <c r="AI6" s="356" t="s">
        <v>518</v>
      </c>
      <c r="AJ6" s="428">
        <v>45572.711863425924</v>
      </c>
      <c r="AK6" s="356"/>
      <c r="AL6" s="356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s="4" customFormat="1" ht="12.75" customHeight="1" x14ac:dyDescent="0.25">
      <c r="A7" s="356" t="s">
        <v>258</v>
      </c>
      <c r="B7" s="356" t="s">
        <v>256</v>
      </c>
      <c r="C7" s="356" t="s">
        <v>519</v>
      </c>
      <c r="D7" s="356" t="s">
        <v>779</v>
      </c>
      <c r="E7" s="356" t="s">
        <v>778</v>
      </c>
      <c r="F7" s="356" t="s">
        <v>519</v>
      </c>
      <c r="G7" s="427">
        <v>13391431.98</v>
      </c>
      <c r="H7" s="356"/>
      <c r="I7" s="427">
        <v>13391431.98</v>
      </c>
      <c r="J7" s="356"/>
      <c r="K7" s="356"/>
      <c r="L7" s="356"/>
      <c r="M7" s="356"/>
      <c r="N7" s="356"/>
      <c r="O7" s="356"/>
      <c r="P7" s="356"/>
      <c r="Q7" s="427">
        <v>3257700</v>
      </c>
      <c r="R7" s="427">
        <v>1887300</v>
      </c>
      <c r="S7" s="427">
        <v>8246431.9800000004</v>
      </c>
      <c r="T7" s="356"/>
      <c r="U7" s="427">
        <v>8986136.0700000003</v>
      </c>
      <c r="V7" s="356"/>
      <c r="W7" s="427">
        <v>8986136.0700000003</v>
      </c>
      <c r="X7" s="356"/>
      <c r="Y7" s="356"/>
      <c r="Z7" s="356"/>
      <c r="AA7" s="356"/>
      <c r="AB7" s="356"/>
      <c r="AC7" s="356"/>
      <c r="AD7" s="356"/>
      <c r="AE7" s="427">
        <v>2305720.48</v>
      </c>
      <c r="AF7" s="427">
        <v>1232933.82</v>
      </c>
      <c r="AG7" s="427">
        <v>5447481.7699999996</v>
      </c>
      <c r="AH7" s="356"/>
      <c r="AI7" s="356" t="s">
        <v>518</v>
      </c>
      <c r="AJ7" s="428">
        <v>45572.711863425924</v>
      </c>
      <c r="AK7" s="356"/>
      <c r="AL7" s="356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s="4" customFormat="1" ht="12.75" customHeight="1" x14ac:dyDescent="0.25">
      <c r="A8" s="356" t="s">
        <v>259</v>
      </c>
      <c r="B8" s="356" t="s">
        <v>256</v>
      </c>
      <c r="C8" s="356" t="s">
        <v>519</v>
      </c>
      <c r="D8" s="356" t="s">
        <v>779</v>
      </c>
      <c r="E8" s="356" t="s">
        <v>778</v>
      </c>
      <c r="F8" s="356" t="s">
        <v>780</v>
      </c>
      <c r="G8" s="427">
        <v>13391431.98</v>
      </c>
      <c r="H8" s="356"/>
      <c r="I8" s="427">
        <v>13391431.98</v>
      </c>
      <c r="J8" s="356"/>
      <c r="K8" s="356"/>
      <c r="L8" s="356"/>
      <c r="M8" s="356"/>
      <c r="N8" s="356"/>
      <c r="O8" s="356"/>
      <c r="P8" s="356"/>
      <c r="Q8" s="427">
        <v>3257700</v>
      </c>
      <c r="R8" s="427">
        <v>1887300</v>
      </c>
      <c r="S8" s="427">
        <v>8246431.9800000004</v>
      </c>
      <c r="T8" s="356"/>
      <c r="U8" s="427">
        <v>8986136.0700000003</v>
      </c>
      <c r="V8" s="356"/>
      <c r="W8" s="427">
        <v>8986136.0700000003</v>
      </c>
      <c r="X8" s="356"/>
      <c r="Y8" s="356"/>
      <c r="Z8" s="356"/>
      <c r="AA8" s="356"/>
      <c r="AB8" s="356"/>
      <c r="AC8" s="356"/>
      <c r="AD8" s="356"/>
      <c r="AE8" s="427">
        <v>2305720.48</v>
      </c>
      <c r="AF8" s="427">
        <v>1232933.82</v>
      </c>
      <c r="AG8" s="427">
        <v>5447481.7699999996</v>
      </c>
      <c r="AH8" s="356"/>
      <c r="AI8" s="356" t="s">
        <v>518</v>
      </c>
      <c r="AJ8" s="428">
        <v>45572.711863425924</v>
      </c>
      <c r="AK8" s="356"/>
      <c r="AL8" s="356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s="4" customFormat="1" ht="12.75" customHeight="1" x14ac:dyDescent="0.25">
      <c r="A9" s="356" t="s">
        <v>260</v>
      </c>
      <c r="B9" s="356" t="s">
        <v>256</v>
      </c>
      <c r="C9" s="356" t="s">
        <v>519</v>
      </c>
      <c r="D9" s="356" t="s">
        <v>779</v>
      </c>
      <c r="E9" s="356" t="s">
        <v>778</v>
      </c>
      <c r="F9" s="356" t="s">
        <v>781</v>
      </c>
      <c r="G9" s="427">
        <v>13391431.98</v>
      </c>
      <c r="H9" s="356"/>
      <c r="I9" s="427">
        <v>13391431.98</v>
      </c>
      <c r="J9" s="356"/>
      <c r="K9" s="356"/>
      <c r="L9" s="356"/>
      <c r="M9" s="356"/>
      <c r="N9" s="356"/>
      <c r="O9" s="356"/>
      <c r="P9" s="356"/>
      <c r="Q9" s="427">
        <v>3257700</v>
      </c>
      <c r="R9" s="427">
        <v>1887300</v>
      </c>
      <c r="S9" s="427">
        <v>8246431.9800000004</v>
      </c>
      <c r="T9" s="356"/>
      <c r="U9" s="427">
        <v>8986136.0700000003</v>
      </c>
      <c r="V9" s="356"/>
      <c r="W9" s="427">
        <v>8986136.0700000003</v>
      </c>
      <c r="X9" s="356"/>
      <c r="Y9" s="356"/>
      <c r="Z9" s="356"/>
      <c r="AA9" s="356"/>
      <c r="AB9" s="356"/>
      <c r="AC9" s="356"/>
      <c r="AD9" s="356"/>
      <c r="AE9" s="427">
        <v>2305720.48</v>
      </c>
      <c r="AF9" s="427">
        <v>1232933.82</v>
      </c>
      <c r="AG9" s="427">
        <v>5447481.7699999996</v>
      </c>
      <c r="AH9" s="356"/>
      <c r="AI9" s="356" t="s">
        <v>518</v>
      </c>
      <c r="AJ9" s="428">
        <v>45572.711863425924</v>
      </c>
      <c r="AK9" s="356"/>
      <c r="AL9" s="356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s="4" customFormat="1" ht="12.75" customHeight="1" x14ac:dyDescent="0.25">
      <c r="A10" s="329" t="s">
        <v>261</v>
      </c>
      <c r="B10" s="329" t="s">
        <v>256</v>
      </c>
      <c r="C10" s="329" t="s">
        <v>519</v>
      </c>
      <c r="D10" s="429" t="s">
        <v>779</v>
      </c>
      <c r="E10" s="329" t="s">
        <v>778</v>
      </c>
      <c r="F10" s="429" t="s">
        <v>782</v>
      </c>
      <c r="G10" s="425">
        <v>10234905.380000001</v>
      </c>
      <c r="H10" s="429"/>
      <c r="I10" s="425">
        <v>10234905.380000001</v>
      </c>
      <c r="J10" s="429"/>
      <c r="K10" s="429"/>
      <c r="L10" s="429"/>
      <c r="M10" s="429"/>
      <c r="N10" s="429"/>
      <c r="O10" s="429"/>
      <c r="P10" s="429"/>
      <c r="Q10" s="430">
        <v>2502100</v>
      </c>
      <c r="R10" s="430">
        <v>1449500</v>
      </c>
      <c r="S10" s="430">
        <v>6283305.3799999999</v>
      </c>
      <c r="T10" s="429"/>
      <c r="U10" s="425">
        <v>6953759.4400000004</v>
      </c>
      <c r="V10" s="429"/>
      <c r="W10" s="425">
        <v>6953759.4400000004</v>
      </c>
      <c r="X10" s="429"/>
      <c r="Y10" s="429"/>
      <c r="Z10" s="429"/>
      <c r="AA10" s="429"/>
      <c r="AB10" s="429"/>
      <c r="AC10" s="429"/>
      <c r="AD10" s="429"/>
      <c r="AE10" s="430">
        <v>1785421.37</v>
      </c>
      <c r="AF10" s="430">
        <v>969055.24</v>
      </c>
      <c r="AG10" s="430">
        <v>4199282.83</v>
      </c>
      <c r="AH10" s="429"/>
      <c r="AI10" s="329" t="s">
        <v>518</v>
      </c>
      <c r="AJ10" s="426">
        <v>45572.711851851855</v>
      </c>
      <c r="AK10" s="329"/>
      <c r="AL10" s="329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s="4" customFormat="1" ht="12.75" customHeight="1" x14ac:dyDescent="0.25">
      <c r="A11" s="329" t="s">
        <v>271</v>
      </c>
      <c r="B11" s="329" t="s">
        <v>256</v>
      </c>
      <c r="C11" s="329" t="s">
        <v>519</v>
      </c>
      <c r="D11" s="429" t="s">
        <v>779</v>
      </c>
      <c r="E11" s="329" t="s">
        <v>778</v>
      </c>
      <c r="F11" s="429" t="s">
        <v>783</v>
      </c>
      <c r="G11" s="425">
        <v>38343</v>
      </c>
      <c r="H11" s="429"/>
      <c r="I11" s="425">
        <v>38343</v>
      </c>
      <c r="J11" s="429"/>
      <c r="K11" s="429"/>
      <c r="L11" s="429"/>
      <c r="M11" s="429"/>
      <c r="N11" s="429"/>
      <c r="O11" s="429"/>
      <c r="P11" s="429"/>
      <c r="Q11" s="429"/>
      <c r="R11" s="429"/>
      <c r="S11" s="430">
        <v>38343</v>
      </c>
      <c r="T11" s="429"/>
      <c r="U11" s="425">
        <v>38343</v>
      </c>
      <c r="V11" s="429"/>
      <c r="W11" s="425">
        <v>38343</v>
      </c>
      <c r="X11" s="429"/>
      <c r="Y11" s="429"/>
      <c r="Z11" s="429"/>
      <c r="AA11" s="429"/>
      <c r="AB11" s="429"/>
      <c r="AC11" s="429"/>
      <c r="AD11" s="429"/>
      <c r="AE11" s="429"/>
      <c r="AF11" s="429"/>
      <c r="AG11" s="430">
        <v>38343</v>
      </c>
      <c r="AH11" s="429"/>
      <c r="AI11" s="329" t="s">
        <v>518</v>
      </c>
      <c r="AJ11" s="426">
        <v>45572.711851851855</v>
      </c>
      <c r="AK11" s="329"/>
      <c r="AL11" s="329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s="4" customFormat="1" ht="12.75" customHeight="1" x14ac:dyDescent="0.25">
      <c r="A12" s="329" t="s">
        <v>262</v>
      </c>
      <c r="B12" s="329" t="s">
        <v>256</v>
      </c>
      <c r="C12" s="329" t="s">
        <v>519</v>
      </c>
      <c r="D12" s="429" t="s">
        <v>779</v>
      </c>
      <c r="E12" s="329" t="s">
        <v>778</v>
      </c>
      <c r="F12" s="429" t="s">
        <v>784</v>
      </c>
      <c r="G12" s="425">
        <v>3118183.6</v>
      </c>
      <c r="H12" s="429"/>
      <c r="I12" s="425">
        <v>3118183.6</v>
      </c>
      <c r="J12" s="429"/>
      <c r="K12" s="429"/>
      <c r="L12" s="429"/>
      <c r="M12" s="429"/>
      <c r="N12" s="429"/>
      <c r="O12" s="429"/>
      <c r="P12" s="429"/>
      <c r="Q12" s="430">
        <v>755600</v>
      </c>
      <c r="R12" s="430">
        <v>437800</v>
      </c>
      <c r="S12" s="430">
        <v>1924783.6</v>
      </c>
      <c r="T12" s="429"/>
      <c r="U12" s="425">
        <v>1994033.63</v>
      </c>
      <c r="V12" s="429"/>
      <c r="W12" s="425">
        <v>1994033.63</v>
      </c>
      <c r="X12" s="429"/>
      <c r="Y12" s="429"/>
      <c r="Z12" s="429"/>
      <c r="AA12" s="429"/>
      <c r="AB12" s="429"/>
      <c r="AC12" s="429"/>
      <c r="AD12" s="429"/>
      <c r="AE12" s="430">
        <v>520299.11</v>
      </c>
      <c r="AF12" s="430">
        <v>263878.58</v>
      </c>
      <c r="AG12" s="430">
        <v>1209855.94</v>
      </c>
      <c r="AH12" s="429"/>
      <c r="AI12" s="329" t="s">
        <v>518</v>
      </c>
      <c r="AJ12" s="426">
        <v>45572.711851851855</v>
      </c>
      <c r="AK12" s="329"/>
      <c r="AL12" s="329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4" customFormat="1" ht="12.75" customHeight="1" x14ac:dyDescent="0.25">
      <c r="A13" s="356" t="s">
        <v>263</v>
      </c>
      <c r="B13" s="356" t="s">
        <v>256</v>
      </c>
      <c r="C13" s="356" t="s">
        <v>519</v>
      </c>
      <c r="D13" s="356" t="s">
        <v>785</v>
      </c>
      <c r="E13" s="356" t="s">
        <v>778</v>
      </c>
      <c r="F13" s="356" t="s">
        <v>519</v>
      </c>
      <c r="G13" s="427">
        <v>4521100</v>
      </c>
      <c r="H13" s="356"/>
      <c r="I13" s="427">
        <v>4521100</v>
      </c>
      <c r="J13" s="356"/>
      <c r="K13" s="356"/>
      <c r="L13" s="356"/>
      <c r="M13" s="356"/>
      <c r="N13" s="356"/>
      <c r="O13" s="356"/>
      <c r="P13" s="356"/>
      <c r="Q13" s="427">
        <v>4521100</v>
      </c>
      <c r="R13" s="356"/>
      <c r="S13" s="356"/>
      <c r="T13" s="356"/>
      <c r="U13" s="427">
        <v>3196634.25</v>
      </c>
      <c r="V13" s="356"/>
      <c r="W13" s="427">
        <v>3196634.25</v>
      </c>
      <c r="X13" s="356"/>
      <c r="Y13" s="356"/>
      <c r="Z13" s="356"/>
      <c r="AA13" s="356"/>
      <c r="AB13" s="356"/>
      <c r="AC13" s="356"/>
      <c r="AD13" s="356"/>
      <c r="AE13" s="427">
        <v>3196634.25</v>
      </c>
      <c r="AF13" s="356"/>
      <c r="AG13" s="356"/>
      <c r="AH13" s="356"/>
      <c r="AI13" s="356" t="s">
        <v>518</v>
      </c>
      <c r="AJ13" s="428">
        <v>45572.711863425924</v>
      </c>
      <c r="AK13" s="356"/>
      <c r="AL13" s="356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s="4" customFormat="1" ht="12.75" customHeight="1" x14ac:dyDescent="0.25">
      <c r="A14" s="356" t="s">
        <v>259</v>
      </c>
      <c r="B14" s="356" t="s">
        <v>256</v>
      </c>
      <c r="C14" s="356" t="s">
        <v>519</v>
      </c>
      <c r="D14" s="356" t="s">
        <v>785</v>
      </c>
      <c r="E14" s="356" t="s">
        <v>778</v>
      </c>
      <c r="F14" s="356" t="s">
        <v>780</v>
      </c>
      <c r="G14" s="427">
        <v>4428500</v>
      </c>
      <c r="H14" s="356"/>
      <c r="I14" s="427">
        <v>4428500</v>
      </c>
      <c r="J14" s="356"/>
      <c r="K14" s="356"/>
      <c r="L14" s="356"/>
      <c r="M14" s="356"/>
      <c r="N14" s="356"/>
      <c r="O14" s="356"/>
      <c r="P14" s="356"/>
      <c r="Q14" s="427">
        <v>4428500</v>
      </c>
      <c r="R14" s="356"/>
      <c r="S14" s="356"/>
      <c r="T14" s="356"/>
      <c r="U14" s="427">
        <v>3131892.13</v>
      </c>
      <c r="V14" s="356"/>
      <c r="W14" s="427">
        <v>3131892.13</v>
      </c>
      <c r="X14" s="356"/>
      <c r="Y14" s="356"/>
      <c r="Z14" s="356"/>
      <c r="AA14" s="356"/>
      <c r="AB14" s="356"/>
      <c r="AC14" s="356"/>
      <c r="AD14" s="356"/>
      <c r="AE14" s="427">
        <v>3131892.13</v>
      </c>
      <c r="AF14" s="356"/>
      <c r="AG14" s="356"/>
      <c r="AH14" s="356"/>
      <c r="AI14" s="356" t="s">
        <v>518</v>
      </c>
      <c r="AJ14" s="428">
        <v>45572.711863425924</v>
      </c>
      <c r="AK14" s="356"/>
      <c r="AL14" s="356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s="4" customFormat="1" ht="12.75" customHeight="1" x14ac:dyDescent="0.25">
      <c r="A15" s="356" t="s">
        <v>260</v>
      </c>
      <c r="B15" s="356" t="s">
        <v>256</v>
      </c>
      <c r="C15" s="356" t="s">
        <v>519</v>
      </c>
      <c r="D15" s="356" t="s">
        <v>785</v>
      </c>
      <c r="E15" s="356" t="s">
        <v>778</v>
      </c>
      <c r="F15" s="356" t="s">
        <v>781</v>
      </c>
      <c r="G15" s="427">
        <v>4428500</v>
      </c>
      <c r="H15" s="356"/>
      <c r="I15" s="427">
        <v>4428500</v>
      </c>
      <c r="J15" s="356"/>
      <c r="K15" s="356"/>
      <c r="L15" s="356"/>
      <c r="M15" s="356"/>
      <c r="N15" s="356"/>
      <c r="O15" s="356"/>
      <c r="P15" s="356"/>
      <c r="Q15" s="427">
        <v>4428500</v>
      </c>
      <c r="R15" s="356"/>
      <c r="S15" s="356"/>
      <c r="T15" s="356"/>
      <c r="U15" s="427">
        <v>3131892.13</v>
      </c>
      <c r="V15" s="356"/>
      <c r="W15" s="427">
        <v>3131892.13</v>
      </c>
      <c r="X15" s="356"/>
      <c r="Y15" s="356"/>
      <c r="Z15" s="356"/>
      <c r="AA15" s="356"/>
      <c r="AB15" s="356"/>
      <c r="AC15" s="356"/>
      <c r="AD15" s="356"/>
      <c r="AE15" s="427">
        <v>3131892.13</v>
      </c>
      <c r="AF15" s="356"/>
      <c r="AG15" s="356"/>
      <c r="AH15" s="356"/>
      <c r="AI15" s="356" t="s">
        <v>518</v>
      </c>
      <c r="AJ15" s="428">
        <v>45572.711863425924</v>
      </c>
      <c r="AK15" s="356"/>
      <c r="AL15" s="356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s="4" customFormat="1" ht="12.75" customHeight="1" x14ac:dyDescent="0.25">
      <c r="A16" s="329" t="s">
        <v>261</v>
      </c>
      <c r="B16" s="329" t="s">
        <v>256</v>
      </c>
      <c r="C16" s="329" t="s">
        <v>519</v>
      </c>
      <c r="D16" s="429" t="s">
        <v>785</v>
      </c>
      <c r="E16" s="329" t="s">
        <v>778</v>
      </c>
      <c r="F16" s="429" t="s">
        <v>782</v>
      </c>
      <c r="G16" s="425">
        <v>3299300</v>
      </c>
      <c r="H16" s="429"/>
      <c r="I16" s="425">
        <v>3299300</v>
      </c>
      <c r="J16" s="429"/>
      <c r="K16" s="429"/>
      <c r="L16" s="429"/>
      <c r="M16" s="429"/>
      <c r="N16" s="429"/>
      <c r="O16" s="429"/>
      <c r="P16" s="429"/>
      <c r="Q16" s="430">
        <v>3299300</v>
      </c>
      <c r="R16" s="429"/>
      <c r="S16" s="429"/>
      <c r="T16" s="429"/>
      <c r="U16" s="425">
        <v>2329175.59</v>
      </c>
      <c r="V16" s="429"/>
      <c r="W16" s="425">
        <v>2329175.59</v>
      </c>
      <c r="X16" s="429"/>
      <c r="Y16" s="429"/>
      <c r="Z16" s="429"/>
      <c r="AA16" s="429"/>
      <c r="AB16" s="429"/>
      <c r="AC16" s="429"/>
      <c r="AD16" s="429"/>
      <c r="AE16" s="430">
        <v>2329175.59</v>
      </c>
      <c r="AF16" s="429"/>
      <c r="AG16" s="429"/>
      <c r="AH16" s="429"/>
      <c r="AI16" s="329" t="s">
        <v>518</v>
      </c>
      <c r="AJ16" s="426">
        <v>45572.711851851855</v>
      </c>
      <c r="AK16" s="329"/>
      <c r="AL16" s="329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s="4" customFormat="1" ht="12.75" customHeight="1" x14ac:dyDescent="0.25">
      <c r="A17" s="329" t="s">
        <v>262</v>
      </c>
      <c r="B17" s="329" t="s">
        <v>256</v>
      </c>
      <c r="C17" s="329" t="s">
        <v>519</v>
      </c>
      <c r="D17" s="429" t="s">
        <v>785</v>
      </c>
      <c r="E17" s="329" t="s">
        <v>778</v>
      </c>
      <c r="F17" s="429" t="s">
        <v>784</v>
      </c>
      <c r="G17" s="425">
        <v>1129200</v>
      </c>
      <c r="H17" s="429"/>
      <c r="I17" s="425">
        <v>1129200</v>
      </c>
      <c r="J17" s="429"/>
      <c r="K17" s="429"/>
      <c r="L17" s="429"/>
      <c r="M17" s="429"/>
      <c r="N17" s="429"/>
      <c r="O17" s="429"/>
      <c r="P17" s="429"/>
      <c r="Q17" s="430">
        <v>1129200</v>
      </c>
      <c r="R17" s="429"/>
      <c r="S17" s="429"/>
      <c r="T17" s="429"/>
      <c r="U17" s="425">
        <v>802716.54</v>
      </c>
      <c r="V17" s="429"/>
      <c r="W17" s="425">
        <v>802716.54</v>
      </c>
      <c r="X17" s="429"/>
      <c r="Y17" s="429"/>
      <c r="Z17" s="429"/>
      <c r="AA17" s="429"/>
      <c r="AB17" s="429"/>
      <c r="AC17" s="429"/>
      <c r="AD17" s="429"/>
      <c r="AE17" s="430">
        <v>802716.54</v>
      </c>
      <c r="AF17" s="429"/>
      <c r="AG17" s="429"/>
      <c r="AH17" s="429"/>
      <c r="AI17" s="329" t="s">
        <v>518</v>
      </c>
      <c r="AJ17" s="426">
        <v>45572.711851851855</v>
      </c>
      <c r="AK17" s="329"/>
      <c r="AL17" s="329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s="4" customFormat="1" ht="12.75" customHeight="1" x14ac:dyDescent="0.25">
      <c r="A18" s="356" t="s">
        <v>264</v>
      </c>
      <c r="B18" s="356" t="s">
        <v>256</v>
      </c>
      <c r="C18" s="356" t="s">
        <v>519</v>
      </c>
      <c r="D18" s="356" t="s">
        <v>785</v>
      </c>
      <c r="E18" s="356" t="s">
        <v>778</v>
      </c>
      <c r="F18" s="356" t="s">
        <v>256</v>
      </c>
      <c r="G18" s="427">
        <v>92200</v>
      </c>
      <c r="H18" s="356"/>
      <c r="I18" s="427">
        <v>92200</v>
      </c>
      <c r="J18" s="356"/>
      <c r="K18" s="356"/>
      <c r="L18" s="356"/>
      <c r="M18" s="356"/>
      <c r="N18" s="356"/>
      <c r="O18" s="356"/>
      <c r="P18" s="356"/>
      <c r="Q18" s="427">
        <v>92200</v>
      </c>
      <c r="R18" s="356"/>
      <c r="S18" s="356"/>
      <c r="T18" s="356"/>
      <c r="U18" s="427">
        <v>64455</v>
      </c>
      <c r="V18" s="356"/>
      <c r="W18" s="427">
        <v>64455</v>
      </c>
      <c r="X18" s="356"/>
      <c r="Y18" s="356"/>
      <c r="Z18" s="356"/>
      <c r="AA18" s="356"/>
      <c r="AB18" s="356"/>
      <c r="AC18" s="356"/>
      <c r="AD18" s="356"/>
      <c r="AE18" s="427">
        <v>64455</v>
      </c>
      <c r="AF18" s="356"/>
      <c r="AG18" s="356"/>
      <c r="AH18" s="356"/>
      <c r="AI18" s="356" t="s">
        <v>518</v>
      </c>
      <c r="AJ18" s="428">
        <v>45572.711863425924</v>
      </c>
      <c r="AK18" s="356"/>
      <c r="AL18" s="356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s="4" customFormat="1" ht="12.75" customHeight="1" x14ac:dyDescent="0.25">
      <c r="A19" s="356" t="s">
        <v>265</v>
      </c>
      <c r="B19" s="356" t="s">
        <v>256</v>
      </c>
      <c r="C19" s="356" t="s">
        <v>519</v>
      </c>
      <c r="D19" s="356" t="s">
        <v>785</v>
      </c>
      <c r="E19" s="356" t="s">
        <v>778</v>
      </c>
      <c r="F19" s="356" t="s">
        <v>786</v>
      </c>
      <c r="G19" s="427">
        <v>92200</v>
      </c>
      <c r="H19" s="356"/>
      <c r="I19" s="427">
        <v>92200</v>
      </c>
      <c r="J19" s="356"/>
      <c r="K19" s="356"/>
      <c r="L19" s="356"/>
      <c r="M19" s="356"/>
      <c r="N19" s="356"/>
      <c r="O19" s="356"/>
      <c r="P19" s="356"/>
      <c r="Q19" s="427">
        <v>92200</v>
      </c>
      <c r="R19" s="356"/>
      <c r="S19" s="356"/>
      <c r="T19" s="356"/>
      <c r="U19" s="427">
        <v>64455</v>
      </c>
      <c r="V19" s="356"/>
      <c r="W19" s="427">
        <v>64455</v>
      </c>
      <c r="X19" s="356"/>
      <c r="Y19" s="356"/>
      <c r="Z19" s="356"/>
      <c r="AA19" s="356"/>
      <c r="AB19" s="356"/>
      <c r="AC19" s="356"/>
      <c r="AD19" s="356"/>
      <c r="AE19" s="427">
        <v>64455</v>
      </c>
      <c r="AF19" s="356"/>
      <c r="AG19" s="356"/>
      <c r="AH19" s="356"/>
      <c r="AI19" s="356" t="s">
        <v>518</v>
      </c>
      <c r="AJ19" s="428">
        <v>45572.711863425924</v>
      </c>
      <c r="AK19" s="356"/>
      <c r="AL19" s="356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s="4" customFormat="1" ht="12.75" customHeight="1" x14ac:dyDescent="0.25">
      <c r="A20" s="329" t="s">
        <v>266</v>
      </c>
      <c r="B20" s="329" t="s">
        <v>256</v>
      </c>
      <c r="C20" s="329" t="s">
        <v>519</v>
      </c>
      <c r="D20" s="429" t="s">
        <v>785</v>
      </c>
      <c r="E20" s="329" t="s">
        <v>778</v>
      </c>
      <c r="F20" s="429" t="s">
        <v>787</v>
      </c>
      <c r="G20" s="425">
        <v>92200</v>
      </c>
      <c r="H20" s="429"/>
      <c r="I20" s="425">
        <v>92200</v>
      </c>
      <c r="J20" s="429"/>
      <c r="K20" s="429"/>
      <c r="L20" s="429"/>
      <c r="M20" s="429"/>
      <c r="N20" s="429"/>
      <c r="O20" s="429"/>
      <c r="P20" s="429"/>
      <c r="Q20" s="430">
        <v>92200</v>
      </c>
      <c r="R20" s="429"/>
      <c r="S20" s="429"/>
      <c r="T20" s="429"/>
      <c r="U20" s="425">
        <v>64455</v>
      </c>
      <c r="V20" s="429"/>
      <c r="W20" s="425">
        <v>64455</v>
      </c>
      <c r="X20" s="429"/>
      <c r="Y20" s="429"/>
      <c r="Z20" s="429"/>
      <c r="AA20" s="429"/>
      <c r="AB20" s="429"/>
      <c r="AC20" s="429"/>
      <c r="AD20" s="429"/>
      <c r="AE20" s="430">
        <v>64455</v>
      </c>
      <c r="AF20" s="429"/>
      <c r="AG20" s="429"/>
      <c r="AH20" s="429"/>
      <c r="AI20" s="329" t="s">
        <v>518</v>
      </c>
      <c r="AJ20" s="426">
        <v>45572.711851851855</v>
      </c>
      <c r="AK20" s="329"/>
      <c r="AL20" s="329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s="4" customFormat="1" ht="12.75" customHeight="1" x14ac:dyDescent="0.25">
      <c r="A21" s="356" t="s">
        <v>267</v>
      </c>
      <c r="B21" s="356" t="s">
        <v>256</v>
      </c>
      <c r="C21" s="356" t="s">
        <v>519</v>
      </c>
      <c r="D21" s="356" t="s">
        <v>785</v>
      </c>
      <c r="E21" s="356" t="s">
        <v>778</v>
      </c>
      <c r="F21" s="356" t="s">
        <v>788</v>
      </c>
      <c r="G21" s="427">
        <v>400</v>
      </c>
      <c r="H21" s="356"/>
      <c r="I21" s="427">
        <v>400</v>
      </c>
      <c r="J21" s="356"/>
      <c r="K21" s="356"/>
      <c r="L21" s="356"/>
      <c r="M21" s="356"/>
      <c r="N21" s="356"/>
      <c r="O21" s="356"/>
      <c r="P21" s="356"/>
      <c r="Q21" s="427">
        <v>400</v>
      </c>
      <c r="R21" s="356"/>
      <c r="S21" s="356"/>
      <c r="T21" s="356"/>
      <c r="U21" s="427">
        <v>287.12</v>
      </c>
      <c r="V21" s="356"/>
      <c r="W21" s="427">
        <v>287.12</v>
      </c>
      <c r="X21" s="356"/>
      <c r="Y21" s="356"/>
      <c r="Z21" s="356"/>
      <c r="AA21" s="356"/>
      <c r="AB21" s="356"/>
      <c r="AC21" s="356"/>
      <c r="AD21" s="356"/>
      <c r="AE21" s="427">
        <v>287.12</v>
      </c>
      <c r="AF21" s="356"/>
      <c r="AG21" s="356"/>
      <c r="AH21" s="356"/>
      <c r="AI21" s="356" t="s">
        <v>518</v>
      </c>
      <c r="AJ21" s="428">
        <v>45572.711863425924</v>
      </c>
      <c r="AK21" s="356"/>
      <c r="AL21" s="356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s="4" customFormat="1" ht="12.75" customHeight="1" x14ac:dyDescent="0.25">
      <c r="A22" s="356" t="s">
        <v>268</v>
      </c>
      <c r="B22" s="356" t="s">
        <v>256</v>
      </c>
      <c r="C22" s="356" t="s">
        <v>519</v>
      </c>
      <c r="D22" s="356" t="s">
        <v>785</v>
      </c>
      <c r="E22" s="356" t="s">
        <v>778</v>
      </c>
      <c r="F22" s="356" t="s">
        <v>789</v>
      </c>
      <c r="G22" s="427">
        <v>400</v>
      </c>
      <c r="H22" s="356"/>
      <c r="I22" s="427">
        <v>400</v>
      </c>
      <c r="J22" s="356"/>
      <c r="K22" s="356"/>
      <c r="L22" s="356"/>
      <c r="M22" s="356"/>
      <c r="N22" s="356"/>
      <c r="O22" s="356"/>
      <c r="P22" s="356"/>
      <c r="Q22" s="427">
        <v>400</v>
      </c>
      <c r="R22" s="356"/>
      <c r="S22" s="356"/>
      <c r="T22" s="356"/>
      <c r="U22" s="427">
        <v>287.12</v>
      </c>
      <c r="V22" s="356"/>
      <c r="W22" s="427">
        <v>287.12</v>
      </c>
      <c r="X22" s="356"/>
      <c r="Y22" s="356"/>
      <c r="Z22" s="356"/>
      <c r="AA22" s="356"/>
      <c r="AB22" s="356"/>
      <c r="AC22" s="356"/>
      <c r="AD22" s="356"/>
      <c r="AE22" s="427">
        <v>287.12</v>
      </c>
      <c r="AF22" s="356"/>
      <c r="AG22" s="356"/>
      <c r="AH22" s="356"/>
      <c r="AI22" s="356" t="s">
        <v>518</v>
      </c>
      <c r="AJ22" s="428">
        <v>45572.711863425924</v>
      </c>
      <c r="AK22" s="356"/>
      <c r="AL22" s="356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s="4" customFormat="1" ht="12.75" customHeight="1" x14ac:dyDescent="0.25">
      <c r="A23" s="329" t="s">
        <v>269</v>
      </c>
      <c r="B23" s="329" t="s">
        <v>256</v>
      </c>
      <c r="C23" s="329" t="s">
        <v>519</v>
      </c>
      <c r="D23" s="429" t="s">
        <v>785</v>
      </c>
      <c r="E23" s="329" t="s">
        <v>778</v>
      </c>
      <c r="F23" s="429" t="s">
        <v>790</v>
      </c>
      <c r="G23" s="425">
        <v>400</v>
      </c>
      <c r="H23" s="429"/>
      <c r="I23" s="425">
        <v>400</v>
      </c>
      <c r="J23" s="429"/>
      <c r="K23" s="429"/>
      <c r="L23" s="429"/>
      <c r="M23" s="429"/>
      <c r="N23" s="429"/>
      <c r="O23" s="429"/>
      <c r="P23" s="429"/>
      <c r="Q23" s="430">
        <v>400</v>
      </c>
      <c r="R23" s="429"/>
      <c r="S23" s="429"/>
      <c r="T23" s="429"/>
      <c r="U23" s="425">
        <v>287.12</v>
      </c>
      <c r="V23" s="429"/>
      <c r="W23" s="425">
        <v>287.12</v>
      </c>
      <c r="X23" s="429"/>
      <c r="Y23" s="429"/>
      <c r="Z23" s="429"/>
      <c r="AA23" s="429"/>
      <c r="AB23" s="429"/>
      <c r="AC23" s="429"/>
      <c r="AD23" s="429"/>
      <c r="AE23" s="430">
        <v>287.12</v>
      </c>
      <c r="AF23" s="429"/>
      <c r="AG23" s="429"/>
      <c r="AH23" s="429"/>
      <c r="AI23" s="329" t="s">
        <v>518</v>
      </c>
      <c r="AJ23" s="426">
        <v>45572.711851851855</v>
      </c>
      <c r="AK23" s="329"/>
      <c r="AL23" s="329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s="4" customFormat="1" ht="12.75" customHeight="1" x14ac:dyDescent="0.25">
      <c r="A24" s="356" t="s">
        <v>270</v>
      </c>
      <c r="B24" s="356" t="s">
        <v>256</v>
      </c>
      <c r="C24" s="356" t="s">
        <v>519</v>
      </c>
      <c r="D24" s="356" t="s">
        <v>791</v>
      </c>
      <c r="E24" s="356" t="s">
        <v>778</v>
      </c>
      <c r="F24" s="356" t="s">
        <v>519</v>
      </c>
      <c r="G24" s="427">
        <v>167161029.46000001</v>
      </c>
      <c r="H24" s="356"/>
      <c r="I24" s="427">
        <v>167161029.46000001</v>
      </c>
      <c r="J24" s="427">
        <v>733000</v>
      </c>
      <c r="K24" s="356"/>
      <c r="L24" s="356"/>
      <c r="M24" s="356"/>
      <c r="N24" s="356"/>
      <c r="O24" s="356"/>
      <c r="P24" s="356"/>
      <c r="Q24" s="427">
        <v>88476800</v>
      </c>
      <c r="R24" s="427">
        <v>24032000</v>
      </c>
      <c r="S24" s="427">
        <v>55385229.460000001</v>
      </c>
      <c r="T24" s="356"/>
      <c r="U24" s="427">
        <v>115008218.78</v>
      </c>
      <c r="V24" s="356"/>
      <c r="W24" s="427">
        <v>115008218.78</v>
      </c>
      <c r="X24" s="427">
        <v>550549.97</v>
      </c>
      <c r="Y24" s="356"/>
      <c r="Z24" s="356"/>
      <c r="AA24" s="356"/>
      <c r="AB24" s="356"/>
      <c r="AC24" s="356"/>
      <c r="AD24" s="356"/>
      <c r="AE24" s="427">
        <v>63497379.259999998</v>
      </c>
      <c r="AF24" s="427">
        <v>15929081.42</v>
      </c>
      <c r="AG24" s="427">
        <v>36132308.07</v>
      </c>
      <c r="AH24" s="356"/>
      <c r="AI24" s="356" t="s">
        <v>518</v>
      </c>
      <c r="AJ24" s="428">
        <v>45572.711851851855</v>
      </c>
      <c r="AK24" s="356"/>
      <c r="AL24" s="356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s="4" customFormat="1" ht="12.75" customHeight="1" x14ac:dyDescent="0.25">
      <c r="A25" s="356" t="s">
        <v>259</v>
      </c>
      <c r="B25" s="356" t="s">
        <v>256</v>
      </c>
      <c r="C25" s="356" t="s">
        <v>519</v>
      </c>
      <c r="D25" s="356" t="s">
        <v>791</v>
      </c>
      <c r="E25" s="356" t="s">
        <v>778</v>
      </c>
      <c r="F25" s="356" t="s">
        <v>780</v>
      </c>
      <c r="G25" s="427">
        <v>157025032.46000001</v>
      </c>
      <c r="H25" s="356"/>
      <c r="I25" s="427">
        <v>157025032.46000001</v>
      </c>
      <c r="J25" s="356"/>
      <c r="K25" s="356"/>
      <c r="L25" s="356"/>
      <c r="M25" s="356"/>
      <c r="N25" s="356"/>
      <c r="O25" s="356"/>
      <c r="P25" s="356"/>
      <c r="Q25" s="427">
        <v>81926900</v>
      </c>
      <c r="R25" s="427">
        <v>23376600</v>
      </c>
      <c r="S25" s="427">
        <v>51721532.460000001</v>
      </c>
      <c r="T25" s="356"/>
      <c r="U25" s="427">
        <v>108928290.52</v>
      </c>
      <c r="V25" s="356"/>
      <c r="W25" s="427">
        <v>108928290.52</v>
      </c>
      <c r="X25" s="356"/>
      <c r="Y25" s="356"/>
      <c r="Z25" s="356"/>
      <c r="AA25" s="356"/>
      <c r="AB25" s="356"/>
      <c r="AC25" s="356"/>
      <c r="AD25" s="356"/>
      <c r="AE25" s="427">
        <v>59089511.43</v>
      </c>
      <c r="AF25" s="427">
        <v>15553990.460000001</v>
      </c>
      <c r="AG25" s="427">
        <v>34284788.630000003</v>
      </c>
      <c r="AH25" s="356"/>
      <c r="AI25" s="356" t="s">
        <v>518</v>
      </c>
      <c r="AJ25" s="428">
        <v>45572.711863425924</v>
      </c>
      <c r="AK25" s="356"/>
      <c r="AL25" s="356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s="4" customFormat="1" ht="12.75" customHeight="1" x14ac:dyDescent="0.25">
      <c r="A26" s="356" t="s">
        <v>260</v>
      </c>
      <c r="B26" s="356" t="s">
        <v>256</v>
      </c>
      <c r="C26" s="356" t="s">
        <v>519</v>
      </c>
      <c r="D26" s="356" t="s">
        <v>791</v>
      </c>
      <c r="E26" s="356" t="s">
        <v>778</v>
      </c>
      <c r="F26" s="356" t="s">
        <v>781</v>
      </c>
      <c r="G26" s="427">
        <v>157025032.46000001</v>
      </c>
      <c r="H26" s="356"/>
      <c r="I26" s="427">
        <v>157025032.46000001</v>
      </c>
      <c r="J26" s="356"/>
      <c r="K26" s="356"/>
      <c r="L26" s="356"/>
      <c r="M26" s="356"/>
      <c r="N26" s="356"/>
      <c r="O26" s="356"/>
      <c r="P26" s="356"/>
      <c r="Q26" s="427">
        <v>81926900</v>
      </c>
      <c r="R26" s="427">
        <v>23376600</v>
      </c>
      <c r="S26" s="427">
        <v>51721532.460000001</v>
      </c>
      <c r="T26" s="356"/>
      <c r="U26" s="427">
        <v>108928290.52</v>
      </c>
      <c r="V26" s="356"/>
      <c r="W26" s="427">
        <v>108928290.52</v>
      </c>
      <c r="X26" s="356"/>
      <c r="Y26" s="356"/>
      <c r="Z26" s="356"/>
      <c r="AA26" s="356"/>
      <c r="AB26" s="356"/>
      <c r="AC26" s="356"/>
      <c r="AD26" s="356"/>
      <c r="AE26" s="427">
        <v>59089511.43</v>
      </c>
      <c r="AF26" s="427">
        <v>15553990.460000001</v>
      </c>
      <c r="AG26" s="427">
        <v>34284788.630000003</v>
      </c>
      <c r="AH26" s="356"/>
      <c r="AI26" s="356" t="s">
        <v>518</v>
      </c>
      <c r="AJ26" s="428">
        <v>45572.711863425924</v>
      </c>
      <c r="AK26" s="356"/>
      <c r="AL26" s="356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s="4" customFormat="1" ht="12.75" customHeight="1" x14ac:dyDescent="0.25">
      <c r="A27" s="329" t="s">
        <v>261</v>
      </c>
      <c r="B27" s="329" t="s">
        <v>256</v>
      </c>
      <c r="C27" s="329" t="s">
        <v>519</v>
      </c>
      <c r="D27" s="429" t="s">
        <v>791</v>
      </c>
      <c r="E27" s="329" t="s">
        <v>778</v>
      </c>
      <c r="F27" s="429" t="s">
        <v>782</v>
      </c>
      <c r="G27" s="425">
        <v>120392741.14</v>
      </c>
      <c r="H27" s="429"/>
      <c r="I27" s="425">
        <v>120392741.14</v>
      </c>
      <c r="J27" s="429"/>
      <c r="K27" s="429"/>
      <c r="L27" s="429"/>
      <c r="M27" s="429"/>
      <c r="N27" s="429"/>
      <c r="O27" s="429"/>
      <c r="P27" s="429"/>
      <c r="Q27" s="430">
        <v>62479200</v>
      </c>
      <c r="R27" s="430">
        <v>17931380</v>
      </c>
      <c r="S27" s="430">
        <v>39982161.140000001</v>
      </c>
      <c r="T27" s="429"/>
      <c r="U27" s="425">
        <v>84108431.060000002</v>
      </c>
      <c r="V27" s="429"/>
      <c r="W27" s="425">
        <v>84108431.060000002</v>
      </c>
      <c r="X27" s="429"/>
      <c r="Y27" s="429"/>
      <c r="Z27" s="429"/>
      <c r="AA27" s="429"/>
      <c r="AB27" s="429"/>
      <c r="AC27" s="429"/>
      <c r="AD27" s="429"/>
      <c r="AE27" s="430">
        <v>44874335.079999998</v>
      </c>
      <c r="AF27" s="430">
        <v>12081385.98</v>
      </c>
      <c r="AG27" s="430">
        <v>27152710</v>
      </c>
      <c r="AH27" s="429"/>
      <c r="AI27" s="329" t="s">
        <v>518</v>
      </c>
      <c r="AJ27" s="426">
        <v>45572.711851851855</v>
      </c>
      <c r="AK27" s="329"/>
      <c r="AL27" s="329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s="4" customFormat="1" ht="12.75" customHeight="1" x14ac:dyDescent="0.25">
      <c r="A28" s="329" t="s">
        <v>271</v>
      </c>
      <c r="B28" s="329" t="s">
        <v>256</v>
      </c>
      <c r="C28" s="329" t="s">
        <v>519</v>
      </c>
      <c r="D28" s="429" t="s">
        <v>791</v>
      </c>
      <c r="E28" s="329" t="s">
        <v>778</v>
      </c>
      <c r="F28" s="429" t="s">
        <v>783</v>
      </c>
      <c r="G28" s="425">
        <v>681540</v>
      </c>
      <c r="H28" s="429"/>
      <c r="I28" s="425">
        <v>681540</v>
      </c>
      <c r="J28" s="429"/>
      <c r="K28" s="429"/>
      <c r="L28" s="429"/>
      <c r="M28" s="429"/>
      <c r="N28" s="429"/>
      <c r="O28" s="429"/>
      <c r="P28" s="429"/>
      <c r="Q28" s="430">
        <v>570000</v>
      </c>
      <c r="R28" s="430">
        <v>60000</v>
      </c>
      <c r="S28" s="430">
        <v>51540</v>
      </c>
      <c r="T28" s="429"/>
      <c r="U28" s="425">
        <v>507594.01</v>
      </c>
      <c r="V28" s="429"/>
      <c r="W28" s="425">
        <v>507594.01</v>
      </c>
      <c r="X28" s="429"/>
      <c r="Y28" s="429"/>
      <c r="Z28" s="429"/>
      <c r="AA28" s="429"/>
      <c r="AB28" s="429"/>
      <c r="AC28" s="429"/>
      <c r="AD28" s="429"/>
      <c r="AE28" s="430">
        <v>417989.01</v>
      </c>
      <c r="AF28" s="430">
        <v>59065</v>
      </c>
      <c r="AG28" s="430">
        <v>30540</v>
      </c>
      <c r="AH28" s="429"/>
      <c r="AI28" s="329" t="s">
        <v>518</v>
      </c>
      <c r="AJ28" s="426">
        <v>45572.711851851855</v>
      </c>
      <c r="AK28" s="329"/>
      <c r="AL28" s="329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s="4" customFormat="1" ht="12.75" customHeight="1" x14ac:dyDescent="0.25">
      <c r="A29" s="329" t="s">
        <v>262</v>
      </c>
      <c r="B29" s="329" t="s">
        <v>256</v>
      </c>
      <c r="C29" s="329" t="s">
        <v>519</v>
      </c>
      <c r="D29" s="429" t="s">
        <v>791</v>
      </c>
      <c r="E29" s="329" t="s">
        <v>778</v>
      </c>
      <c r="F29" s="429" t="s">
        <v>784</v>
      </c>
      <c r="G29" s="425">
        <v>35950751.32</v>
      </c>
      <c r="H29" s="429"/>
      <c r="I29" s="425">
        <v>35950751.32</v>
      </c>
      <c r="J29" s="429"/>
      <c r="K29" s="429"/>
      <c r="L29" s="429"/>
      <c r="M29" s="429"/>
      <c r="N29" s="429"/>
      <c r="O29" s="429"/>
      <c r="P29" s="429"/>
      <c r="Q29" s="430">
        <v>18877700</v>
      </c>
      <c r="R29" s="430">
        <v>5385220</v>
      </c>
      <c r="S29" s="430">
        <v>11687831.32</v>
      </c>
      <c r="T29" s="429"/>
      <c r="U29" s="425">
        <v>24312265.449999999</v>
      </c>
      <c r="V29" s="429"/>
      <c r="W29" s="425">
        <v>24312265.449999999</v>
      </c>
      <c r="X29" s="429"/>
      <c r="Y29" s="429"/>
      <c r="Z29" s="429"/>
      <c r="AA29" s="429"/>
      <c r="AB29" s="429"/>
      <c r="AC29" s="429"/>
      <c r="AD29" s="429"/>
      <c r="AE29" s="430">
        <v>13797187.34</v>
      </c>
      <c r="AF29" s="430">
        <v>3413539.48</v>
      </c>
      <c r="AG29" s="430">
        <v>7101538.6299999999</v>
      </c>
      <c r="AH29" s="429"/>
      <c r="AI29" s="329" t="s">
        <v>518</v>
      </c>
      <c r="AJ29" s="426">
        <v>45572.711851851855</v>
      </c>
      <c r="AK29" s="329"/>
      <c r="AL29" s="329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s="4" customFormat="1" ht="12.75" customHeight="1" x14ac:dyDescent="0.25">
      <c r="A30" s="356" t="s">
        <v>264</v>
      </c>
      <c r="B30" s="356" t="s">
        <v>256</v>
      </c>
      <c r="C30" s="356" t="s">
        <v>519</v>
      </c>
      <c r="D30" s="356" t="s">
        <v>791</v>
      </c>
      <c r="E30" s="356" t="s">
        <v>778</v>
      </c>
      <c r="F30" s="356" t="s">
        <v>256</v>
      </c>
      <c r="G30" s="427">
        <v>9032670.6300000008</v>
      </c>
      <c r="H30" s="356"/>
      <c r="I30" s="427">
        <v>9032670.6300000008</v>
      </c>
      <c r="J30" s="356"/>
      <c r="K30" s="356"/>
      <c r="L30" s="356"/>
      <c r="M30" s="356"/>
      <c r="N30" s="356"/>
      <c r="O30" s="356"/>
      <c r="P30" s="356"/>
      <c r="Q30" s="427">
        <v>5939800</v>
      </c>
      <c r="R30" s="427">
        <v>239400</v>
      </c>
      <c r="S30" s="427">
        <v>2853470.63</v>
      </c>
      <c r="T30" s="356"/>
      <c r="U30" s="427">
        <v>5389443.9699999997</v>
      </c>
      <c r="V30" s="356"/>
      <c r="W30" s="427">
        <v>5389443.9699999997</v>
      </c>
      <c r="X30" s="356"/>
      <c r="Y30" s="356"/>
      <c r="Z30" s="356"/>
      <c r="AA30" s="356"/>
      <c r="AB30" s="356"/>
      <c r="AC30" s="356"/>
      <c r="AD30" s="356"/>
      <c r="AE30" s="427">
        <v>3910725.56</v>
      </c>
      <c r="AF30" s="427">
        <v>141104.95999999999</v>
      </c>
      <c r="AG30" s="427">
        <v>1337613.45</v>
      </c>
      <c r="AH30" s="356"/>
      <c r="AI30" s="356" t="s">
        <v>518</v>
      </c>
      <c r="AJ30" s="428">
        <v>45572.711851851855</v>
      </c>
      <c r="AK30" s="356"/>
      <c r="AL30" s="356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s="4" customFormat="1" ht="12.75" customHeight="1" x14ac:dyDescent="0.25">
      <c r="A31" s="356" t="s">
        <v>265</v>
      </c>
      <c r="B31" s="356" t="s">
        <v>256</v>
      </c>
      <c r="C31" s="356" t="s">
        <v>519</v>
      </c>
      <c r="D31" s="356" t="s">
        <v>791</v>
      </c>
      <c r="E31" s="356" t="s">
        <v>778</v>
      </c>
      <c r="F31" s="356" t="s">
        <v>786</v>
      </c>
      <c r="G31" s="427">
        <v>9032670.6300000008</v>
      </c>
      <c r="H31" s="356"/>
      <c r="I31" s="427">
        <v>9032670.6300000008</v>
      </c>
      <c r="J31" s="356"/>
      <c r="K31" s="356"/>
      <c r="L31" s="356"/>
      <c r="M31" s="356"/>
      <c r="N31" s="356"/>
      <c r="O31" s="356"/>
      <c r="P31" s="356"/>
      <c r="Q31" s="427">
        <v>5939800</v>
      </c>
      <c r="R31" s="427">
        <v>239400</v>
      </c>
      <c r="S31" s="427">
        <v>2853470.63</v>
      </c>
      <c r="T31" s="356"/>
      <c r="U31" s="427">
        <v>5389443.9699999997</v>
      </c>
      <c r="V31" s="356"/>
      <c r="W31" s="427">
        <v>5389443.9699999997</v>
      </c>
      <c r="X31" s="356"/>
      <c r="Y31" s="356"/>
      <c r="Z31" s="356"/>
      <c r="AA31" s="356"/>
      <c r="AB31" s="356"/>
      <c r="AC31" s="356"/>
      <c r="AD31" s="356"/>
      <c r="AE31" s="427">
        <v>3910725.56</v>
      </c>
      <c r="AF31" s="427">
        <v>141104.95999999999</v>
      </c>
      <c r="AG31" s="427">
        <v>1337613.45</v>
      </c>
      <c r="AH31" s="356"/>
      <c r="AI31" s="356" t="s">
        <v>518</v>
      </c>
      <c r="AJ31" s="428">
        <v>45572.711851851855</v>
      </c>
      <c r="AK31" s="356"/>
      <c r="AL31" s="356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s="4" customFormat="1" ht="12.75" customHeight="1" x14ac:dyDescent="0.25">
      <c r="A32" s="329" t="s">
        <v>266</v>
      </c>
      <c r="B32" s="329" t="s">
        <v>256</v>
      </c>
      <c r="C32" s="329" t="s">
        <v>519</v>
      </c>
      <c r="D32" s="429" t="s">
        <v>791</v>
      </c>
      <c r="E32" s="329" t="s">
        <v>778</v>
      </c>
      <c r="F32" s="429" t="s">
        <v>787</v>
      </c>
      <c r="G32" s="425">
        <v>4541738.74</v>
      </c>
      <c r="H32" s="429"/>
      <c r="I32" s="425">
        <v>4541738.74</v>
      </c>
      <c r="J32" s="429"/>
      <c r="K32" s="429"/>
      <c r="L32" s="429"/>
      <c r="M32" s="429"/>
      <c r="N32" s="429"/>
      <c r="O32" s="429"/>
      <c r="P32" s="429"/>
      <c r="Q32" s="430">
        <v>2352700</v>
      </c>
      <c r="R32" s="430">
        <v>239400</v>
      </c>
      <c r="S32" s="430">
        <v>1949638.74</v>
      </c>
      <c r="T32" s="429"/>
      <c r="U32" s="425">
        <v>2397143.15</v>
      </c>
      <c r="V32" s="429"/>
      <c r="W32" s="425">
        <v>2397143.15</v>
      </c>
      <c r="X32" s="429"/>
      <c r="Y32" s="429"/>
      <c r="Z32" s="429"/>
      <c r="AA32" s="429"/>
      <c r="AB32" s="429"/>
      <c r="AC32" s="429"/>
      <c r="AD32" s="429"/>
      <c r="AE32" s="430">
        <v>1427962.56</v>
      </c>
      <c r="AF32" s="430">
        <v>141104.95999999999</v>
      </c>
      <c r="AG32" s="430">
        <v>828075.63</v>
      </c>
      <c r="AH32" s="429"/>
      <c r="AI32" s="329" t="s">
        <v>518</v>
      </c>
      <c r="AJ32" s="426">
        <v>45572.711851851855</v>
      </c>
      <c r="AK32" s="329"/>
      <c r="AL32" s="329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s="4" customFormat="1" ht="12.75" customHeight="1" x14ac:dyDescent="0.25">
      <c r="A33" s="329" t="s">
        <v>272</v>
      </c>
      <c r="B33" s="329" t="s">
        <v>256</v>
      </c>
      <c r="C33" s="329" t="s">
        <v>519</v>
      </c>
      <c r="D33" s="429" t="s">
        <v>791</v>
      </c>
      <c r="E33" s="329" t="s">
        <v>778</v>
      </c>
      <c r="F33" s="429" t="s">
        <v>792</v>
      </c>
      <c r="G33" s="425">
        <v>4490931.8899999997</v>
      </c>
      <c r="H33" s="429"/>
      <c r="I33" s="425">
        <v>4490931.8899999997</v>
      </c>
      <c r="J33" s="429"/>
      <c r="K33" s="429"/>
      <c r="L33" s="429"/>
      <c r="M33" s="429"/>
      <c r="N33" s="429"/>
      <c r="O33" s="429"/>
      <c r="P33" s="429"/>
      <c r="Q33" s="430">
        <v>3587100</v>
      </c>
      <c r="R33" s="429"/>
      <c r="S33" s="430">
        <v>903831.89</v>
      </c>
      <c r="T33" s="429"/>
      <c r="U33" s="425">
        <v>2992300.82</v>
      </c>
      <c r="V33" s="429"/>
      <c r="W33" s="425">
        <v>2992300.82</v>
      </c>
      <c r="X33" s="429"/>
      <c r="Y33" s="429"/>
      <c r="Z33" s="429"/>
      <c r="AA33" s="429"/>
      <c r="AB33" s="429"/>
      <c r="AC33" s="429"/>
      <c r="AD33" s="429"/>
      <c r="AE33" s="430">
        <v>2482763</v>
      </c>
      <c r="AF33" s="429"/>
      <c r="AG33" s="430">
        <v>509537.82</v>
      </c>
      <c r="AH33" s="429"/>
      <c r="AI33" s="329" t="s">
        <v>518</v>
      </c>
      <c r="AJ33" s="426">
        <v>45572.711851851855</v>
      </c>
      <c r="AK33" s="329"/>
      <c r="AL33" s="329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s="4" customFormat="1" ht="12.75" customHeight="1" x14ac:dyDescent="0.25">
      <c r="A34" s="356" t="s">
        <v>273</v>
      </c>
      <c r="B34" s="356" t="s">
        <v>256</v>
      </c>
      <c r="C34" s="356" t="s">
        <v>519</v>
      </c>
      <c r="D34" s="356" t="s">
        <v>791</v>
      </c>
      <c r="E34" s="356" t="s">
        <v>778</v>
      </c>
      <c r="F34" s="356" t="s">
        <v>407</v>
      </c>
      <c r="G34" s="427">
        <v>0</v>
      </c>
      <c r="H34" s="356"/>
      <c r="I34" s="427">
        <v>0</v>
      </c>
      <c r="J34" s="427">
        <v>733000</v>
      </c>
      <c r="K34" s="356"/>
      <c r="L34" s="356"/>
      <c r="M34" s="356"/>
      <c r="N34" s="356"/>
      <c r="O34" s="356"/>
      <c r="P34" s="356"/>
      <c r="Q34" s="356"/>
      <c r="R34" s="427">
        <v>308000</v>
      </c>
      <c r="S34" s="427">
        <v>425000</v>
      </c>
      <c r="T34" s="356"/>
      <c r="U34" s="427">
        <v>0</v>
      </c>
      <c r="V34" s="356"/>
      <c r="W34" s="427">
        <v>0</v>
      </c>
      <c r="X34" s="427">
        <v>550549.97</v>
      </c>
      <c r="Y34" s="356"/>
      <c r="Z34" s="356"/>
      <c r="AA34" s="356"/>
      <c r="AB34" s="356"/>
      <c r="AC34" s="356"/>
      <c r="AD34" s="356"/>
      <c r="AE34" s="356"/>
      <c r="AF34" s="427">
        <v>231300</v>
      </c>
      <c r="AG34" s="427">
        <v>319249.96999999997</v>
      </c>
      <c r="AH34" s="356"/>
      <c r="AI34" s="356" t="s">
        <v>518</v>
      </c>
      <c r="AJ34" s="428">
        <v>45572.711863425924</v>
      </c>
      <c r="AK34" s="356"/>
      <c r="AL34" s="356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s="4" customFormat="1" ht="12.75" customHeight="1" x14ac:dyDescent="0.25">
      <c r="A35" s="329" t="s">
        <v>208</v>
      </c>
      <c r="B35" s="329" t="s">
        <v>256</v>
      </c>
      <c r="C35" s="329" t="s">
        <v>519</v>
      </c>
      <c r="D35" s="429" t="s">
        <v>791</v>
      </c>
      <c r="E35" s="329" t="s">
        <v>778</v>
      </c>
      <c r="F35" s="429" t="s">
        <v>793</v>
      </c>
      <c r="G35" s="425">
        <v>0</v>
      </c>
      <c r="H35" s="429"/>
      <c r="I35" s="425">
        <v>0</v>
      </c>
      <c r="J35" s="430">
        <v>733000</v>
      </c>
      <c r="K35" s="429"/>
      <c r="L35" s="429"/>
      <c r="M35" s="429"/>
      <c r="N35" s="429"/>
      <c r="O35" s="429"/>
      <c r="P35" s="429"/>
      <c r="Q35" s="429"/>
      <c r="R35" s="430">
        <v>308000</v>
      </c>
      <c r="S35" s="430">
        <v>425000</v>
      </c>
      <c r="T35" s="429"/>
      <c r="U35" s="425">
        <v>0</v>
      </c>
      <c r="V35" s="429"/>
      <c r="W35" s="425">
        <v>0</v>
      </c>
      <c r="X35" s="430">
        <v>550549.97</v>
      </c>
      <c r="Y35" s="429"/>
      <c r="Z35" s="429"/>
      <c r="AA35" s="429"/>
      <c r="AB35" s="429"/>
      <c r="AC35" s="429"/>
      <c r="AD35" s="429"/>
      <c r="AE35" s="429"/>
      <c r="AF35" s="430">
        <v>231300</v>
      </c>
      <c r="AG35" s="430">
        <v>319249.96999999997</v>
      </c>
      <c r="AH35" s="429"/>
      <c r="AI35" s="329" t="s">
        <v>518</v>
      </c>
      <c r="AJ35" s="426">
        <v>45572.711851851855</v>
      </c>
      <c r="AK35" s="329"/>
      <c r="AL35" s="329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s="4" customFormat="1" ht="12.75" customHeight="1" x14ac:dyDescent="0.25">
      <c r="A36" s="356" t="s">
        <v>267</v>
      </c>
      <c r="B36" s="356" t="s">
        <v>256</v>
      </c>
      <c r="C36" s="356" t="s">
        <v>519</v>
      </c>
      <c r="D36" s="356" t="s">
        <v>791</v>
      </c>
      <c r="E36" s="356" t="s">
        <v>778</v>
      </c>
      <c r="F36" s="356" t="s">
        <v>788</v>
      </c>
      <c r="G36" s="427">
        <v>1103326.3700000001</v>
      </c>
      <c r="H36" s="356"/>
      <c r="I36" s="427">
        <v>1103326.3700000001</v>
      </c>
      <c r="J36" s="356"/>
      <c r="K36" s="356"/>
      <c r="L36" s="356"/>
      <c r="M36" s="356"/>
      <c r="N36" s="356"/>
      <c r="O36" s="356"/>
      <c r="P36" s="356"/>
      <c r="Q36" s="427">
        <v>610100</v>
      </c>
      <c r="R36" s="427">
        <v>108000</v>
      </c>
      <c r="S36" s="427">
        <v>385226.37</v>
      </c>
      <c r="T36" s="356"/>
      <c r="U36" s="427">
        <v>690484.29</v>
      </c>
      <c r="V36" s="356"/>
      <c r="W36" s="427">
        <v>690484.29</v>
      </c>
      <c r="X36" s="356"/>
      <c r="Y36" s="356"/>
      <c r="Z36" s="356"/>
      <c r="AA36" s="356"/>
      <c r="AB36" s="356"/>
      <c r="AC36" s="356"/>
      <c r="AD36" s="356"/>
      <c r="AE36" s="427">
        <v>497142.27</v>
      </c>
      <c r="AF36" s="427">
        <v>2686</v>
      </c>
      <c r="AG36" s="427">
        <v>190656.02</v>
      </c>
      <c r="AH36" s="356"/>
      <c r="AI36" s="356" t="s">
        <v>518</v>
      </c>
      <c r="AJ36" s="428">
        <v>45572.711863425924</v>
      </c>
      <c r="AK36" s="356"/>
      <c r="AL36" s="356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s="4" customFormat="1" ht="12.75" customHeight="1" x14ac:dyDescent="0.25">
      <c r="A37" s="356" t="s">
        <v>268</v>
      </c>
      <c r="B37" s="356" t="s">
        <v>256</v>
      </c>
      <c r="C37" s="356" t="s">
        <v>519</v>
      </c>
      <c r="D37" s="356" t="s">
        <v>791</v>
      </c>
      <c r="E37" s="356" t="s">
        <v>778</v>
      </c>
      <c r="F37" s="356" t="s">
        <v>789</v>
      </c>
      <c r="G37" s="427">
        <v>1103326.3700000001</v>
      </c>
      <c r="H37" s="356"/>
      <c r="I37" s="427">
        <v>1103326.3700000001</v>
      </c>
      <c r="J37" s="356"/>
      <c r="K37" s="356"/>
      <c r="L37" s="356"/>
      <c r="M37" s="356"/>
      <c r="N37" s="356"/>
      <c r="O37" s="356"/>
      <c r="P37" s="356"/>
      <c r="Q37" s="427">
        <v>610100</v>
      </c>
      <c r="R37" s="427">
        <v>108000</v>
      </c>
      <c r="S37" s="427">
        <v>385226.37</v>
      </c>
      <c r="T37" s="356"/>
      <c r="U37" s="427">
        <v>690484.29</v>
      </c>
      <c r="V37" s="356"/>
      <c r="W37" s="427">
        <v>690484.29</v>
      </c>
      <c r="X37" s="356"/>
      <c r="Y37" s="356"/>
      <c r="Z37" s="356"/>
      <c r="AA37" s="356"/>
      <c r="AB37" s="356"/>
      <c r="AC37" s="356"/>
      <c r="AD37" s="356"/>
      <c r="AE37" s="427">
        <v>497142.27</v>
      </c>
      <c r="AF37" s="427">
        <v>2686</v>
      </c>
      <c r="AG37" s="427">
        <v>190656.02</v>
      </c>
      <c r="AH37" s="356"/>
      <c r="AI37" s="356" t="s">
        <v>518</v>
      </c>
      <c r="AJ37" s="428">
        <v>45572.711863425924</v>
      </c>
      <c r="AK37" s="356"/>
      <c r="AL37" s="356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s="4" customFormat="1" ht="12.75" customHeight="1" x14ac:dyDescent="0.25">
      <c r="A38" s="329" t="s">
        <v>274</v>
      </c>
      <c r="B38" s="329" t="s">
        <v>256</v>
      </c>
      <c r="C38" s="329" t="s">
        <v>519</v>
      </c>
      <c r="D38" s="429" t="s">
        <v>791</v>
      </c>
      <c r="E38" s="329" t="s">
        <v>778</v>
      </c>
      <c r="F38" s="429" t="s">
        <v>794</v>
      </c>
      <c r="G38" s="425">
        <v>714863</v>
      </c>
      <c r="H38" s="429"/>
      <c r="I38" s="425">
        <v>714863</v>
      </c>
      <c r="J38" s="429"/>
      <c r="K38" s="429"/>
      <c r="L38" s="429"/>
      <c r="M38" s="429"/>
      <c r="N38" s="429"/>
      <c r="O38" s="429"/>
      <c r="P38" s="429"/>
      <c r="Q38" s="430">
        <v>348863</v>
      </c>
      <c r="R38" s="430">
        <v>100000</v>
      </c>
      <c r="S38" s="430">
        <v>266000</v>
      </c>
      <c r="T38" s="429"/>
      <c r="U38" s="425">
        <v>382921</v>
      </c>
      <c r="V38" s="429"/>
      <c r="W38" s="425">
        <v>382921</v>
      </c>
      <c r="X38" s="429"/>
      <c r="Y38" s="429"/>
      <c r="Z38" s="429"/>
      <c r="AA38" s="429"/>
      <c r="AB38" s="429"/>
      <c r="AC38" s="429"/>
      <c r="AD38" s="429"/>
      <c r="AE38" s="430">
        <v>237275</v>
      </c>
      <c r="AF38" s="430">
        <v>2686</v>
      </c>
      <c r="AG38" s="430">
        <v>142960</v>
      </c>
      <c r="AH38" s="429"/>
      <c r="AI38" s="329" t="s">
        <v>518</v>
      </c>
      <c r="AJ38" s="426">
        <v>45572.711851851855</v>
      </c>
      <c r="AK38" s="329"/>
      <c r="AL38" s="329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s="4" customFormat="1" ht="12.75" customHeight="1" x14ac:dyDescent="0.25">
      <c r="A39" s="329" t="s">
        <v>275</v>
      </c>
      <c r="B39" s="329" t="s">
        <v>256</v>
      </c>
      <c r="C39" s="329" t="s">
        <v>519</v>
      </c>
      <c r="D39" s="429" t="s">
        <v>791</v>
      </c>
      <c r="E39" s="329" t="s">
        <v>778</v>
      </c>
      <c r="F39" s="429" t="s">
        <v>795</v>
      </c>
      <c r="G39" s="425">
        <v>29737</v>
      </c>
      <c r="H39" s="429"/>
      <c r="I39" s="425">
        <v>29737</v>
      </c>
      <c r="J39" s="429"/>
      <c r="K39" s="429"/>
      <c r="L39" s="429"/>
      <c r="M39" s="429"/>
      <c r="N39" s="429"/>
      <c r="O39" s="429"/>
      <c r="P39" s="429"/>
      <c r="Q39" s="430">
        <v>5737</v>
      </c>
      <c r="R39" s="429"/>
      <c r="S39" s="430">
        <v>24000</v>
      </c>
      <c r="T39" s="429"/>
      <c r="U39" s="425">
        <v>15249</v>
      </c>
      <c r="V39" s="429"/>
      <c r="W39" s="425">
        <v>15249</v>
      </c>
      <c r="X39" s="429"/>
      <c r="Y39" s="429"/>
      <c r="Z39" s="429"/>
      <c r="AA39" s="429"/>
      <c r="AB39" s="429"/>
      <c r="AC39" s="429"/>
      <c r="AD39" s="429"/>
      <c r="AE39" s="430">
        <v>5737</v>
      </c>
      <c r="AF39" s="429"/>
      <c r="AG39" s="430">
        <v>9512</v>
      </c>
      <c r="AH39" s="429"/>
      <c r="AI39" s="329" t="s">
        <v>518</v>
      </c>
      <c r="AJ39" s="426">
        <v>45572.711851851855</v>
      </c>
      <c r="AK39" s="329"/>
      <c r="AL39" s="329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s="4" customFormat="1" ht="12.75" customHeight="1" x14ac:dyDescent="0.25">
      <c r="A40" s="329" t="s">
        <v>269</v>
      </c>
      <c r="B40" s="329" t="s">
        <v>256</v>
      </c>
      <c r="C40" s="329" t="s">
        <v>519</v>
      </c>
      <c r="D40" s="429" t="s">
        <v>791</v>
      </c>
      <c r="E40" s="329" t="s">
        <v>778</v>
      </c>
      <c r="F40" s="429" t="s">
        <v>790</v>
      </c>
      <c r="G40" s="425">
        <v>358726.37</v>
      </c>
      <c r="H40" s="429"/>
      <c r="I40" s="425">
        <v>358726.37</v>
      </c>
      <c r="J40" s="429"/>
      <c r="K40" s="429"/>
      <c r="L40" s="429"/>
      <c r="M40" s="429"/>
      <c r="N40" s="429"/>
      <c r="O40" s="429"/>
      <c r="P40" s="429"/>
      <c r="Q40" s="430">
        <v>255500</v>
      </c>
      <c r="R40" s="430">
        <v>8000</v>
      </c>
      <c r="S40" s="430">
        <v>95226.37</v>
      </c>
      <c r="T40" s="429"/>
      <c r="U40" s="425">
        <v>292314.28999999998</v>
      </c>
      <c r="V40" s="429"/>
      <c r="W40" s="425">
        <v>292314.28999999998</v>
      </c>
      <c r="X40" s="429"/>
      <c r="Y40" s="429"/>
      <c r="Z40" s="429"/>
      <c r="AA40" s="429"/>
      <c r="AB40" s="429"/>
      <c r="AC40" s="429"/>
      <c r="AD40" s="429"/>
      <c r="AE40" s="430">
        <v>254130.27</v>
      </c>
      <c r="AF40" s="430">
        <v>0</v>
      </c>
      <c r="AG40" s="430">
        <v>38184.019999999997</v>
      </c>
      <c r="AH40" s="429"/>
      <c r="AI40" s="329" t="s">
        <v>518</v>
      </c>
      <c r="AJ40" s="426">
        <v>45572.711851851855</v>
      </c>
      <c r="AK40" s="329"/>
      <c r="AL40" s="329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s="4" customFormat="1" ht="12.75" customHeight="1" x14ac:dyDescent="0.25">
      <c r="A41" s="356" t="s">
        <v>276</v>
      </c>
      <c r="B41" s="356" t="s">
        <v>256</v>
      </c>
      <c r="C41" s="356" t="s">
        <v>519</v>
      </c>
      <c r="D41" s="356" t="s">
        <v>796</v>
      </c>
      <c r="E41" s="356" t="s">
        <v>778</v>
      </c>
      <c r="F41" s="356" t="s">
        <v>519</v>
      </c>
      <c r="G41" s="427">
        <v>8300</v>
      </c>
      <c r="H41" s="356"/>
      <c r="I41" s="427">
        <v>8300</v>
      </c>
      <c r="J41" s="356"/>
      <c r="K41" s="356"/>
      <c r="L41" s="356"/>
      <c r="M41" s="356"/>
      <c r="N41" s="356"/>
      <c r="O41" s="356"/>
      <c r="P41" s="356"/>
      <c r="Q41" s="427">
        <v>8300</v>
      </c>
      <c r="R41" s="356"/>
      <c r="S41" s="356"/>
      <c r="T41" s="356"/>
      <c r="U41" s="427">
        <v>8280</v>
      </c>
      <c r="V41" s="356"/>
      <c r="W41" s="427">
        <v>8280</v>
      </c>
      <c r="X41" s="356"/>
      <c r="Y41" s="356"/>
      <c r="Z41" s="356"/>
      <c r="AA41" s="356"/>
      <c r="AB41" s="356"/>
      <c r="AC41" s="356"/>
      <c r="AD41" s="356"/>
      <c r="AE41" s="427">
        <v>8280</v>
      </c>
      <c r="AF41" s="356"/>
      <c r="AG41" s="356"/>
      <c r="AH41" s="356"/>
      <c r="AI41" s="356" t="s">
        <v>518</v>
      </c>
      <c r="AJ41" s="428">
        <v>45572.711863425924</v>
      </c>
      <c r="AK41" s="356"/>
      <c r="AL41" s="356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s="4" customFormat="1" ht="12.75" customHeight="1" x14ac:dyDescent="0.25">
      <c r="A42" s="356" t="s">
        <v>264</v>
      </c>
      <c r="B42" s="356" t="s">
        <v>256</v>
      </c>
      <c r="C42" s="356" t="s">
        <v>519</v>
      </c>
      <c r="D42" s="356" t="s">
        <v>796</v>
      </c>
      <c r="E42" s="356" t="s">
        <v>778</v>
      </c>
      <c r="F42" s="356" t="s">
        <v>256</v>
      </c>
      <c r="G42" s="427">
        <v>8300</v>
      </c>
      <c r="H42" s="356"/>
      <c r="I42" s="427">
        <v>8300</v>
      </c>
      <c r="J42" s="356"/>
      <c r="K42" s="356"/>
      <c r="L42" s="356"/>
      <c r="M42" s="356"/>
      <c r="N42" s="356"/>
      <c r="O42" s="356"/>
      <c r="P42" s="356"/>
      <c r="Q42" s="427">
        <v>8300</v>
      </c>
      <c r="R42" s="356"/>
      <c r="S42" s="356"/>
      <c r="T42" s="356"/>
      <c r="U42" s="427">
        <v>8280</v>
      </c>
      <c r="V42" s="356"/>
      <c r="W42" s="427">
        <v>8280</v>
      </c>
      <c r="X42" s="356"/>
      <c r="Y42" s="356"/>
      <c r="Z42" s="356"/>
      <c r="AA42" s="356"/>
      <c r="AB42" s="356"/>
      <c r="AC42" s="356"/>
      <c r="AD42" s="356"/>
      <c r="AE42" s="427">
        <v>8280</v>
      </c>
      <c r="AF42" s="356"/>
      <c r="AG42" s="356"/>
      <c r="AH42" s="356"/>
      <c r="AI42" s="356" t="s">
        <v>518</v>
      </c>
      <c r="AJ42" s="428">
        <v>45572.711863425924</v>
      </c>
      <c r="AK42" s="356"/>
      <c r="AL42" s="356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4" customFormat="1" ht="12.75" customHeight="1" x14ac:dyDescent="0.25">
      <c r="A43" s="356" t="s">
        <v>265</v>
      </c>
      <c r="B43" s="356" t="s">
        <v>256</v>
      </c>
      <c r="C43" s="356" t="s">
        <v>519</v>
      </c>
      <c r="D43" s="356" t="s">
        <v>796</v>
      </c>
      <c r="E43" s="356" t="s">
        <v>778</v>
      </c>
      <c r="F43" s="356" t="s">
        <v>786</v>
      </c>
      <c r="G43" s="427">
        <v>8300</v>
      </c>
      <c r="H43" s="356"/>
      <c r="I43" s="427">
        <v>8300</v>
      </c>
      <c r="J43" s="356"/>
      <c r="K43" s="356"/>
      <c r="L43" s="356"/>
      <c r="M43" s="356"/>
      <c r="N43" s="356"/>
      <c r="O43" s="356"/>
      <c r="P43" s="356"/>
      <c r="Q43" s="427">
        <v>8300</v>
      </c>
      <c r="R43" s="356"/>
      <c r="S43" s="356"/>
      <c r="T43" s="356"/>
      <c r="U43" s="427">
        <v>8280</v>
      </c>
      <c r="V43" s="356"/>
      <c r="W43" s="427">
        <v>8280</v>
      </c>
      <c r="X43" s="356"/>
      <c r="Y43" s="356"/>
      <c r="Z43" s="356"/>
      <c r="AA43" s="356"/>
      <c r="AB43" s="356"/>
      <c r="AC43" s="356"/>
      <c r="AD43" s="356"/>
      <c r="AE43" s="427">
        <v>8280</v>
      </c>
      <c r="AF43" s="356"/>
      <c r="AG43" s="356"/>
      <c r="AH43" s="356"/>
      <c r="AI43" s="356" t="s">
        <v>518</v>
      </c>
      <c r="AJ43" s="428">
        <v>45572.711863425924</v>
      </c>
      <c r="AK43" s="356"/>
      <c r="AL43" s="356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s="4" customFormat="1" ht="12.75" customHeight="1" x14ac:dyDescent="0.25">
      <c r="A44" s="329" t="s">
        <v>266</v>
      </c>
      <c r="B44" s="329" t="s">
        <v>256</v>
      </c>
      <c r="C44" s="329" t="s">
        <v>519</v>
      </c>
      <c r="D44" s="429" t="s">
        <v>796</v>
      </c>
      <c r="E44" s="329" t="s">
        <v>778</v>
      </c>
      <c r="F44" s="429" t="s">
        <v>787</v>
      </c>
      <c r="G44" s="425">
        <v>8300</v>
      </c>
      <c r="H44" s="429"/>
      <c r="I44" s="425">
        <v>8300</v>
      </c>
      <c r="J44" s="429"/>
      <c r="K44" s="429"/>
      <c r="L44" s="429"/>
      <c r="M44" s="429"/>
      <c r="N44" s="429"/>
      <c r="O44" s="429"/>
      <c r="P44" s="429"/>
      <c r="Q44" s="430">
        <v>8300</v>
      </c>
      <c r="R44" s="429"/>
      <c r="S44" s="429"/>
      <c r="T44" s="429"/>
      <c r="U44" s="425">
        <v>8280</v>
      </c>
      <c r="V44" s="429"/>
      <c r="W44" s="425">
        <v>8280</v>
      </c>
      <c r="X44" s="429"/>
      <c r="Y44" s="429"/>
      <c r="Z44" s="429"/>
      <c r="AA44" s="429"/>
      <c r="AB44" s="429"/>
      <c r="AC44" s="429"/>
      <c r="AD44" s="429"/>
      <c r="AE44" s="430">
        <v>8280</v>
      </c>
      <c r="AF44" s="429"/>
      <c r="AG44" s="429"/>
      <c r="AH44" s="429"/>
      <c r="AI44" s="329" t="s">
        <v>518</v>
      </c>
      <c r="AJ44" s="426">
        <v>45572.711851851855</v>
      </c>
      <c r="AK44" s="329"/>
      <c r="AL44" s="329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s="4" customFormat="1" ht="12.75" customHeight="1" x14ac:dyDescent="0.25">
      <c r="A45" s="356" t="s">
        <v>277</v>
      </c>
      <c r="B45" s="356" t="s">
        <v>256</v>
      </c>
      <c r="C45" s="356" t="s">
        <v>519</v>
      </c>
      <c r="D45" s="356" t="s">
        <v>797</v>
      </c>
      <c r="E45" s="356" t="s">
        <v>778</v>
      </c>
      <c r="F45" s="356" t="s">
        <v>519</v>
      </c>
      <c r="G45" s="427">
        <v>22707500</v>
      </c>
      <c r="H45" s="356"/>
      <c r="I45" s="427">
        <v>22707500</v>
      </c>
      <c r="J45" s="427">
        <v>793100</v>
      </c>
      <c r="K45" s="356"/>
      <c r="L45" s="356"/>
      <c r="M45" s="356"/>
      <c r="N45" s="356"/>
      <c r="O45" s="356"/>
      <c r="P45" s="356"/>
      <c r="Q45" s="427">
        <v>22661100</v>
      </c>
      <c r="R45" s="427">
        <v>342500</v>
      </c>
      <c r="S45" s="427">
        <v>497000</v>
      </c>
      <c r="T45" s="356"/>
      <c r="U45" s="427">
        <v>15461329.109999999</v>
      </c>
      <c r="V45" s="356"/>
      <c r="W45" s="427">
        <v>15461329.109999999</v>
      </c>
      <c r="X45" s="427">
        <v>822900</v>
      </c>
      <c r="Y45" s="356"/>
      <c r="Z45" s="356"/>
      <c r="AA45" s="356"/>
      <c r="AB45" s="356"/>
      <c r="AC45" s="356"/>
      <c r="AD45" s="356"/>
      <c r="AE45" s="427">
        <v>15461329.109999999</v>
      </c>
      <c r="AF45" s="427">
        <v>342500</v>
      </c>
      <c r="AG45" s="427">
        <v>480400</v>
      </c>
      <c r="AH45" s="356"/>
      <c r="AI45" s="356" t="s">
        <v>518</v>
      </c>
      <c r="AJ45" s="428">
        <v>45572.711851851855</v>
      </c>
      <c r="AK45" s="356"/>
      <c r="AL45" s="356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s="4" customFormat="1" ht="12.75" customHeight="1" x14ac:dyDescent="0.25">
      <c r="A46" s="356" t="s">
        <v>259</v>
      </c>
      <c r="B46" s="356" t="s">
        <v>256</v>
      </c>
      <c r="C46" s="356" t="s">
        <v>519</v>
      </c>
      <c r="D46" s="356" t="s">
        <v>797</v>
      </c>
      <c r="E46" s="356" t="s">
        <v>778</v>
      </c>
      <c r="F46" s="356" t="s">
        <v>780</v>
      </c>
      <c r="G46" s="427">
        <v>21718100</v>
      </c>
      <c r="H46" s="356"/>
      <c r="I46" s="427">
        <v>21718100</v>
      </c>
      <c r="J46" s="356"/>
      <c r="K46" s="356"/>
      <c r="L46" s="356"/>
      <c r="M46" s="356"/>
      <c r="N46" s="356"/>
      <c r="O46" s="356"/>
      <c r="P46" s="356"/>
      <c r="Q46" s="427">
        <v>21718100</v>
      </c>
      <c r="R46" s="356"/>
      <c r="S46" s="356"/>
      <c r="T46" s="356"/>
      <c r="U46" s="427">
        <v>15119148.289999999</v>
      </c>
      <c r="V46" s="356"/>
      <c r="W46" s="427">
        <v>15119148.289999999</v>
      </c>
      <c r="X46" s="356"/>
      <c r="Y46" s="356"/>
      <c r="Z46" s="356"/>
      <c r="AA46" s="356"/>
      <c r="AB46" s="356"/>
      <c r="AC46" s="356"/>
      <c r="AD46" s="356"/>
      <c r="AE46" s="427">
        <v>15119148.289999999</v>
      </c>
      <c r="AF46" s="356"/>
      <c r="AG46" s="356"/>
      <c r="AH46" s="356"/>
      <c r="AI46" s="356" t="s">
        <v>518</v>
      </c>
      <c r="AJ46" s="428">
        <v>45572.711851851855</v>
      </c>
      <c r="AK46" s="356"/>
      <c r="AL46" s="356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s="4" customFormat="1" ht="12.75" customHeight="1" x14ac:dyDescent="0.25">
      <c r="A47" s="356" t="s">
        <v>260</v>
      </c>
      <c r="B47" s="356" t="s">
        <v>256</v>
      </c>
      <c r="C47" s="356" t="s">
        <v>519</v>
      </c>
      <c r="D47" s="356" t="s">
        <v>797</v>
      </c>
      <c r="E47" s="356" t="s">
        <v>778</v>
      </c>
      <c r="F47" s="356" t="s">
        <v>781</v>
      </c>
      <c r="G47" s="427">
        <v>21718100</v>
      </c>
      <c r="H47" s="356"/>
      <c r="I47" s="427">
        <v>21718100</v>
      </c>
      <c r="J47" s="356"/>
      <c r="K47" s="356"/>
      <c r="L47" s="356"/>
      <c r="M47" s="356"/>
      <c r="N47" s="356"/>
      <c r="O47" s="356"/>
      <c r="P47" s="356"/>
      <c r="Q47" s="427">
        <v>21718100</v>
      </c>
      <c r="R47" s="356"/>
      <c r="S47" s="356"/>
      <c r="T47" s="356"/>
      <c r="U47" s="427">
        <v>15119148.289999999</v>
      </c>
      <c r="V47" s="356"/>
      <c r="W47" s="427">
        <v>15119148.289999999</v>
      </c>
      <c r="X47" s="356"/>
      <c r="Y47" s="356"/>
      <c r="Z47" s="356"/>
      <c r="AA47" s="356"/>
      <c r="AB47" s="356"/>
      <c r="AC47" s="356"/>
      <c r="AD47" s="356"/>
      <c r="AE47" s="427">
        <v>15119148.289999999</v>
      </c>
      <c r="AF47" s="356"/>
      <c r="AG47" s="356"/>
      <c r="AH47" s="356"/>
      <c r="AI47" s="356" t="s">
        <v>518</v>
      </c>
      <c r="AJ47" s="428">
        <v>45572.711851851855</v>
      </c>
      <c r="AK47" s="356"/>
      <c r="AL47" s="356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s="4" customFormat="1" ht="12.75" customHeight="1" x14ac:dyDescent="0.25">
      <c r="A48" s="329" t="s">
        <v>261</v>
      </c>
      <c r="B48" s="329" t="s">
        <v>256</v>
      </c>
      <c r="C48" s="329" t="s">
        <v>519</v>
      </c>
      <c r="D48" s="429" t="s">
        <v>797</v>
      </c>
      <c r="E48" s="329" t="s">
        <v>778</v>
      </c>
      <c r="F48" s="429" t="s">
        <v>782</v>
      </c>
      <c r="G48" s="425">
        <v>16647200</v>
      </c>
      <c r="H48" s="429"/>
      <c r="I48" s="425">
        <v>16647200</v>
      </c>
      <c r="J48" s="429"/>
      <c r="K48" s="429"/>
      <c r="L48" s="429"/>
      <c r="M48" s="429"/>
      <c r="N48" s="429"/>
      <c r="O48" s="429"/>
      <c r="P48" s="429"/>
      <c r="Q48" s="430">
        <v>16647200</v>
      </c>
      <c r="R48" s="429"/>
      <c r="S48" s="429"/>
      <c r="T48" s="429"/>
      <c r="U48" s="425">
        <v>11529768.640000001</v>
      </c>
      <c r="V48" s="429"/>
      <c r="W48" s="425">
        <v>11529768.640000001</v>
      </c>
      <c r="X48" s="429"/>
      <c r="Y48" s="429"/>
      <c r="Z48" s="429"/>
      <c r="AA48" s="429"/>
      <c r="AB48" s="429"/>
      <c r="AC48" s="429"/>
      <c r="AD48" s="429"/>
      <c r="AE48" s="430">
        <v>11529768.640000001</v>
      </c>
      <c r="AF48" s="429"/>
      <c r="AG48" s="429"/>
      <c r="AH48" s="429"/>
      <c r="AI48" s="329" t="s">
        <v>518</v>
      </c>
      <c r="AJ48" s="426">
        <v>45572.711851851855</v>
      </c>
      <c r="AK48" s="329"/>
      <c r="AL48" s="329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s="4" customFormat="1" ht="12.75" customHeight="1" x14ac:dyDescent="0.25">
      <c r="A49" s="329" t="s">
        <v>271</v>
      </c>
      <c r="B49" s="329" t="s">
        <v>256</v>
      </c>
      <c r="C49" s="329" t="s">
        <v>519</v>
      </c>
      <c r="D49" s="429" t="s">
        <v>797</v>
      </c>
      <c r="E49" s="329" t="s">
        <v>778</v>
      </c>
      <c r="F49" s="429" t="s">
        <v>783</v>
      </c>
      <c r="G49" s="425">
        <v>45000</v>
      </c>
      <c r="H49" s="429"/>
      <c r="I49" s="425">
        <v>45000</v>
      </c>
      <c r="J49" s="429"/>
      <c r="K49" s="429"/>
      <c r="L49" s="429"/>
      <c r="M49" s="429"/>
      <c r="N49" s="429"/>
      <c r="O49" s="429"/>
      <c r="P49" s="429"/>
      <c r="Q49" s="430">
        <v>45000</v>
      </c>
      <c r="R49" s="429"/>
      <c r="S49" s="429"/>
      <c r="T49" s="429"/>
      <c r="U49" s="425">
        <v>21300</v>
      </c>
      <c r="V49" s="429"/>
      <c r="W49" s="425">
        <v>21300</v>
      </c>
      <c r="X49" s="429"/>
      <c r="Y49" s="429"/>
      <c r="Z49" s="429"/>
      <c r="AA49" s="429"/>
      <c r="AB49" s="429"/>
      <c r="AC49" s="429"/>
      <c r="AD49" s="429"/>
      <c r="AE49" s="430">
        <v>21300</v>
      </c>
      <c r="AF49" s="429"/>
      <c r="AG49" s="429"/>
      <c r="AH49" s="429"/>
      <c r="AI49" s="329" t="s">
        <v>518</v>
      </c>
      <c r="AJ49" s="426">
        <v>45572.711851851855</v>
      </c>
      <c r="AK49" s="329"/>
      <c r="AL49" s="329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s="4" customFormat="1" ht="12.75" customHeight="1" x14ac:dyDescent="0.25">
      <c r="A50" s="329" t="s">
        <v>262</v>
      </c>
      <c r="B50" s="329" t="s">
        <v>256</v>
      </c>
      <c r="C50" s="329" t="s">
        <v>519</v>
      </c>
      <c r="D50" s="429" t="s">
        <v>797</v>
      </c>
      <c r="E50" s="329" t="s">
        <v>778</v>
      </c>
      <c r="F50" s="429" t="s">
        <v>784</v>
      </c>
      <c r="G50" s="425">
        <v>5025900</v>
      </c>
      <c r="H50" s="429"/>
      <c r="I50" s="425">
        <v>5025900</v>
      </c>
      <c r="J50" s="429"/>
      <c r="K50" s="429"/>
      <c r="L50" s="429"/>
      <c r="M50" s="429"/>
      <c r="N50" s="429"/>
      <c r="O50" s="429"/>
      <c r="P50" s="429"/>
      <c r="Q50" s="430">
        <v>5025900</v>
      </c>
      <c r="R50" s="429"/>
      <c r="S50" s="429"/>
      <c r="T50" s="429"/>
      <c r="U50" s="425">
        <v>3568079.65</v>
      </c>
      <c r="V50" s="429"/>
      <c r="W50" s="425">
        <v>3568079.65</v>
      </c>
      <c r="X50" s="429"/>
      <c r="Y50" s="429"/>
      <c r="Z50" s="429"/>
      <c r="AA50" s="429"/>
      <c r="AB50" s="429"/>
      <c r="AC50" s="429"/>
      <c r="AD50" s="429"/>
      <c r="AE50" s="430">
        <v>3568079.65</v>
      </c>
      <c r="AF50" s="429"/>
      <c r="AG50" s="429"/>
      <c r="AH50" s="429"/>
      <c r="AI50" s="329" t="s">
        <v>518</v>
      </c>
      <c r="AJ50" s="426">
        <v>45572.711851851855</v>
      </c>
      <c r="AK50" s="329"/>
      <c r="AL50" s="329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s="4" customFormat="1" ht="12.75" customHeight="1" x14ac:dyDescent="0.25">
      <c r="A51" s="356" t="s">
        <v>264</v>
      </c>
      <c r="B51" s="356" t="s">
        <v>256</v>
      </c>
      <c r="C51" s="356" t="s">
        <v>519</v>
      </c>
      <c r="D51" s="356" t="s">
        <v>797</v>
      </c>
      <c r="E51" s="356" t="s">
        <v>778</v>
      </c>
      <c r="F51" s="356" t="s">
        <v>256</v>
      </c>
      <c r="G51" s="427">
        <v>939000</v>
      </c>
      <c r="H51" s="356"/>
      <c r="I51" s="427">
        <v>939000</v>
      </c>
      <c r="J51" s="356"/>
      <c r="K51" s="356"/>
      <c r="L51" s="356"/>
      <c r="M51" s="356"/>
      <c r="N51" s="356"/>
      <c r="O51" s="356"/>
      <c r="P51" s="356"/>
      <c r="Q51" s="427">
        <v>939000</v>
      </c>
      <c r="R51" s="356"/>
      <c r="S51" s="356"/>
      <c r="T51" s="356"/>
      <c r="U51" s="427">
        <v>339282.25</v>
      </c>
      <c r="V51" s="356"/>
      <c r="W51" s="427">
        <v>339282.25</v>
      </c>
      <c r="X51" s="356"/>
      <c r="Y51" s="356"/>
      <c r="Z51" s="356"/>
      <c r="AA51" s="356"/>
      <c r="AB51" s="356"/>
      <c r="AC51" s="356"/>
      <c r="AD51" s="356"/>
      <c r="AE51" s="427">
        <v>339282.25</v>
      </c>
      <c r="AF51" s="356"/>
      <c r="AG51" s="356"/>
      <c r="AH51" s="356"/>
      <c r="AI51" s="356" t="s">
        <v>518</v>
      </c>
      <c r="AJ51" s="428">
        <v>45572.711851851855</v>
      </c>
      <c r="AK51" s="356"/>
      <c r="AL51" s="356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s="4" customFormat="1" ht="12.75" customHeight="1" x14ac:dyDescent="0.25">
      <c r="A52" s="356" t="s">
        <v>265</v>
      </c>
      <c r="B52" s="356" t="s">
        <v>256</v>
      </c>
      <c r="C52" s="356" t="s">
        <v>519</v>
      </c>
      <c r="D52" s="356" t="s">
        <v>797</v>
      </c>
      <c r="E52" s="356" t="s">
        <v>778</v>
      </c>
      <c r="F52" s="356" t="s">
        <v>786</v>
      </c>
      <c r="G52" s="427">
        <v>939000</v>
      </c>
      <c r="H52" s="356"/>
      <c r="I52" s="427">
        <v>939000</v>
      </c>
      <c r="J52" s="356"/>
      <c r="K52" s="356"/>
      <c r="L52" s="356"/>
      <c r="M52" s="356"/>
      <c r="N52" s="356"/>
      <c r="O52" s="356"/>
      <c r="P52" s="356"/>
      <c r="Q52" s="427">
        <v>939000</v>
      </c>
      <c r="R52" s="356"/>
      <c r="S52" s="356"/>
      <c r="T52" s="356"/>
      <c r="U52" s="427">
        <v>339282.25</v>
      </c>
      <c r="V52" s="356"/>
      <c r="W52" s="427">
        <v>339282.25</v>
      </c>
      <c r="X52" s="356"/>
      <c r="Y52" s="356"/>
      <c r="Z52" s="356"/>
      <c r="AA52" s="356"/>
      <c r="AB52" s="356"/>
      <c r="AC52" s="356"/>
      <c r="AD52" s="356"/>
      <c r="AE52" s="427">
        <v>339282.25</v>
      </c>
      <c r="AF52" s="356"/>
      <c r="AG52" s="356"/>
      <c r="AH52" s="356"/>
      <c r="AI52" s="356" t="s">
        <v>518</v>
      </c>
      <c r="AJ52" s="428">
        <v>45572.711851851855</v>
      </c>
      <c r="AK52" s="356"/>
      <c r="AL52" s="356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s="4" customFormat="1" ht="12.75" customHeight="1" x14ac:dyDescent="0.25">
      <c r="A53" s="329" t="s">
        <v>266</v>
      </c>
      <c r="B53" s="329" t="s">
        <v>256</v>
      </c>
      <c r="C53" s="329" t="s">
        <v>519</v>
      </c>
      <c r="D53" s="429" t="s">
        <v>797</v>
      </c>
      <c r="E53" s="329" t="s">
        <v>778</v>
      </c>
      <c r="F53" s="429" t="s">
        <v>787</v>
      </c>
      <c r="G53" s="425">
        <v>727100</v>
      </c>
      <c r="H53" s="429"/>
      <c r="I53" s="425">
        <v>727100</v>
      </c>
      <c r="J53" s="429"/>
      <c r="K53" s="429"/>
      <c r="L53" s="429"/>
      <c r="M53" s="429"/>
      <c r="N53" s="429"/>
      <c r="O53" s="429"/>
      <c r="P53" s="429"/>
      <c r="Q53" s="430">
        <v>727100</v>
      </c>
      <c r="R53" s="429"/>
      <c r="S53" s="429"/>
      <c r="T53" s="429"/>
      <c r="U53" s="425">
        <v>219449.5</v>
      </c>
      <c r="V53" s="429"/>
      <c r="W53" s="425">
        <v>219449.5</v>
      </c>
      <c r="X53" s="429"/>
      <c r="Y53" s="429"/>
      <c r="Z53" s="429"/>
      <c r="AA53" s="429"/>
      <c r="AB53" s="429"/>
      <c r="AC53" s="429"/>
      <c r="AD53" s="429"/>
      <c r="AE53" s="430">
        <v>219449.5</v>
      </c>
      <c r="AF53" s="429"/>
      <c r="AG53" s="429"/>
      <c r="AH53" s="429"/>
      <c r="AI53" s="329" t="s">
        <v>518</v>
      </c>
      <c r="AJ53" s="426">
        <v>45572.711851851855</v>
      </c>
      <c r="AK53" s="329"/>
      <c r="AL53" s="329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s="4" customFormat="1" ht="12.75" customHeight="1" x14ac:dyDescent="0.25">
      <c r="A54" s="329" t="s">
        <v>272</v>
      </c>
      <c r="B54" s="329" t="s">
        <v>256</v>
      </c>
      <c r="C54" s="329" t="s">
        <v>519</v>
      </c>
      <c r="D54" s="429" t="s">
        <v>797</v>
      </c>
      <c r="E54" s="329" t="s">
        <v>778</v>
      </c>
      <c r="F54" s="429" t="s">
        <v>792</v>
      </c>
      <c r="G54" s="425">
        <v>211900</v>
      </c>
      <c r="H54" s="429"/>
      <c r="I54" s="425">
        <v>211900</v>
      </c>
      <c r="J54" s="429"/>
      <c r="K54" s="429"/>
      <c r="L54" s="429"/>
      <c r="M54" s="429"/>
      <c r="N54" s="429"/>
      <c r="O54" s="429"/>
      <c r="P54" s="429"/>
      <c r="Q54" s="430">
        <v>211900</v>
      </c>
      <c r="R54" s="429"/>
      <c r="S54" s="429"/>
      <c r="T54" s="429"/>
      <c r="U54" s="425">
        <v>119832.75</v>
      </c>
      <c r="V54" s="429"/>
      <c r="W54" s="425">
        <v>119832.75</v>
      </c>
      <c r="X54" s="429"/>
      <c r="Y54" s="429"/>
      <c r="Z54" s="429"/>
      <c r="AA54" s="429"/>
      <c r="AB54" s="429"/>
      <c r="AC54" s="429"/>
      <c r="AD54" s="429"/>
      <c r="AE54" s="430">
        <v>119832.75</v>
      </c>
      <c r="AF54" s="429"/>
      <c r="AG54" s="429"/>
      <c r="AH54" s="429"/>
      <c r="AI54" s="329" t="s">
        <v>518</v>
      </c>
      <c r="AJ54" s="426">
        <v>45572.711851851855</v>
      </c>
      <c r="AK54" s="329"/>
      <c r="AL54" s="329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s="4" customFormat="1" ht="12.75" customHeight="1" x14ac:dyDescent="0.25">
      <c r="A55" s="356" t="s">
        <v>273</v>
      </c>
      <c r="B55" s="356" t="s">
        <v>256</v>
      </c>
      <c r="C55" s="356" t="s">
        <v>519</v>
      </c>
      <c r="D55" s="356" t="s">
        <v>797</v>
      </c>
      <c r="E55" s="356" t="s">
        <v>778</v>
      </c>
      <c r="F55" s="356" t="s">
        <v>407</v>
      </c>
      <c r="G55" s="427">
        <v>46400</v>
      </c>
      <c r="H55" s="356"/>
      <c r="I55" s="427">
        <v>46400</v>
      </c>
      <c r="J55" s="427">
        <v>793100</v>
      </c>
      <c r="K55" s="356"/>
      <c r="L55" s="356"/>
      <c r="M55" s="356"/>
      <c r="N55" s="356"/>
      <c r="O55" s="356"/>
      <c r="P55" s="356"/>
      <c r="Q55" s="356"/>
      <c r="R55" s="427">
        <v>342500</v>
      </c>
      <c r="S55" s="427">
        <v>497000</v>
      </c>
      <c r="T55" s="356"/>
      <c r="U55" s="427">
        <v>0</v>
      </c>
      <c r="V55" s="356"/>
      <c r="W55" s="427">
        <v>0</v>
      </c>
      <c r="X55" s="427">
        <v>822900</v>
      </c>
      <c r="Y55" s="356"/>
      <c r="Z55" s="356"/>
      <c r="AA55" s="356"/>
      <c r="AB55" s="356"/>
      <c r="AC55" s="356"/>
      <c r="AD55" s="356"/>
      <c r="AE55" s="356"/>
      <c r="AF55" s="427">
        <v>342500</v>
      </c>
      <c r="AG55" s="427">
        <v>480400</v>
      </c>
      <c r="AH55" s="356"/>
      <c r="AI55" s="356" t="s">
        <v>518</v>
      </c>
      <c r="AJ55" s="428">
        <v>45572.711863425924</v>
      </c>
      <c r="AK55" s="356"/>
      <c r="AL55" s="356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s="4" customFormat="1" ht="12.75" customHeight="1" x14ac:dyDescent="0.25">
      <c r="A56" s="329" t="s">
        <v>208</v>
      </c>
      <c r="B56" s="329" t="s">
        <v>256</v>
      </c>
      <c r="C56" s="329" t="s">
        <v>519</v>
      </c>
      <c r="D56" s="429" t="s">
        <v>797</v>
      </c>
      <c r="E56" s="329" t="s">
        <v>778</v>
      </c>
      <c r="F56" s="429" t="s">
        <v>793</v>
      </c>
      <c r="G56" s="425">
        <v>46400</v>
      </c>
      <c r="H56" s="429"/>
      <c r="I56" s="425">
        <v>46400</v>
      </c>
      <c r="J56" s="430">
        <v>793100</v>
      </c>
      <c r="K56" s="429"/>
      <c r="L56" s="429"/>
      <c r="M56" s="429"/>
      <c r="N56" s="429"/>
      <c r="O56" s="429"/>
      <c r="P56" s="429"/>
      <c r="Q56" s="429"/>
      <c r="R56" s="430">
        <v>342500</v>
      </c>
      <c r="S56" s="430">
        <v>497000</v>
      </c>
      <c r="T56" s="429"/>
      <c r="U56" s="425">
        <v>0</v>
      </c>
      <c r="V56" s="429"/>
      <c r="W56" s="425">
        <v>0</v>
      </c>
      <c r="X56" s="430">
        <v>822900</v>
      </c>
      <c r="Y56" s="429"/>
      <c r="Z56" s="429"/>
      <c r="AA56" s="429"/>
      <c r="AB56" s="429"/>
      <c r="AC56" s="429"/>
      <c r="AD56" s="429"/>
      <c r="AE56" s="429"/>
      <c r="AF56" s="430">
        <v>342500</v>
      </c>
      <c r="AG56" s="430">
        <v>480400</v>
      </c>
      <c r="AH56" s="429"/>
      <c r="AI56" s="329" t="s">
        <v>518</v>
      </c>
      <c r="AJ56" s="426">
        <v>45572.711851851855</v>
      </c>
      <c r="AK56" s="329"/>
      <c r="AL56" s="329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s="4" customFormat="1" ht="12.75" customHeight="1" x14ac:dyDescent="0.25">
      <c r="A57" s="356" t="s">
        <v>267</v>
      </c>
      <c r="B57" s="356" t="s">
        <v>256</v>
      </c>
      <c r="C57" s="356" t="s">
        <v>519</v>
      </c>
      <c r="D57" s="356" t="s">
        <v>797</v>
      </c>
      <c r="E57" s="356" t="s">
        <v>778</v>
      </c>
      <c r="F57" s="356" t="s">
        <v>788</v>
      </c>
      <c r="G57" s="427">
        <v>4000</v>
      </c>
      <c r="H57" s="356"/>
      <c r="I57" s="427">
        <v>4000</v>
      </c>
      <c r="J57" s="356"/>
      <c r="K57" s="356"/>
      <c r="L57" s="356"/>
      <c r="M57" s="356"/>
      <c r="N57" s="356"/>
      <c r="O57" s="356"/>
      <c r="P57" s="356"/>
      <c r="Q57" s="427">
        <v>4000</v>
      </c>
      <c r="R57" s="356"/>
      <c r="S57" s="356"/>
      <c r="T57" s="356"/>
      <c r="U57" s="427">
        <v>2898.57</v>
      </c>
      <c r="V57" s="356"/>
      <c r="W57" s="427">
        <v>2898.57</v>
      </c>
      <c r="X57" s="356"/>
      <c r="Y57" s="356"/>
      <c r="Z57" s="356"/>
      <c r="AA57" s="356"/>
      <c r="AB57" s="356"/>
      <c r="AC57" s="356"/>
      <c r="AD57" s="356"/>
      <c r="AE57" s="427">
        <v>2898.57</v>
      </c>
      <c r="AF57" s="356"/>
      <c r="AG57" s="356"/>
      <c r="AH57" s="356"/>
      <c r="AI57" s="356" t="s">
        <v>518</v>
      </c>
      <c r="AJ57" s="428">
        <v>45572.711851851855</v>
      </c>
      <c r="AK57" s="356"/>
      <c r="AL57" s="356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s="4" customFormat="1" ht="12.75" customHeight="1" x14ac:dyDescent="0.25">
      <c r="A58" s="356" t="s">
        <v>268</v>
      </c>
      <c r="B58" s="356" t="s">
        <v>256</v>
      </c>
      <c r="C58" s="356" t="s">
        <v>519</v>
      </c>
      <c r="D58" s="356" t="s">
        <v>797</v>
      </c>
      <c r="E58" s="356" t="s">
        <v>778</v>
      </c>
      <c r="F58" s="356" t="s">
        <v>789</v>
      </c>
      <c r="G58" s="427">
        <v>4000</v>
      </c>
      <c r="H58" s="356"/>
      <c r="I58" s="427">
        <v>4000</v>
      </c>
      <c r="J58" s="356"/>
      <c r="K58" s="356"/>
      <c r="L58" s="356"/>
      <c r="M58" s="356"/>
      <c r="N58" s="356"/>
      <c r="O58" s="356"/>
      <c r="P58" s="356"/>
      <c r="Q58" s="427">
        <v>4000</v>
      </c>
      <c r="R58" s="356"/>
      <c r="S58" s="356"/>
      <c r="T58" s="356"/>
      <c r="U58" s="427">
        <v>2898.57</v>
      </c>
      <c r="V58" s="356"/>
      <c r="W58" s="427">
        <v>2898.57</v>
      </c>
      <c r="X58" s="356"/>
      <c r="Y58" s="356"/>
      <c r="Z58" s="356"/>
      <c r="AA58" s="356"/>
      <c r="AB58" s="356"/>
      <c r="AC58" s="356"/>
      <c r="AD58" s="356"/>
      <c r="AE58" s="427">
        <v>2898.57</v>
      </c>
      <c r="AF58" s="356"/>
      <c r="AG58" s="356"/>
      <c r="AH58" s="356"/>
      <c r="AI58" s="356" t="s">
        <v>518</v>
      </c>
      <c r="AJ58" s="428">
        <v>45572.711851851855</v>
      </c>
      <c r="AK58" s="356"/>
      <c r="AL58" s="356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s="4" customFormat="1" ht="12.75" customHeight="1" x14ac:dyDescent="0.25">
      <c r="A59" s="329" t="s">
        <v>274</v>
      </c>
      <c r="B59" s="329" t="s">
        <v>256</v>
      </c>
      <c r="C59" s="329" t="s">
        <v>519</v>
      </c>
      <c r="D59" s="429" t="s">
        <v>797</v>
      </c>
      <c r="E59" s="329" t="s">
        <v>778</v>
      </c>
      <c r="F59" s="429" t="s">
        <v>794</v>
      </c>
      <c r="G59" s="425">
        <v>2348.42</v>
      </c>
      <c r="H59" s="429"/>
      <c r="I59" s="425">
        <v>2348.42</v>
      </c>
      <c r="J59" s="429"/>
      <c r="K59" s="429"/>
      <c r="L59" s="429"/>
      <c r="M59" s="429"/>
      <c r="N59" s="429"/>
      <c r="O59" s="429"/>
      <c r="P59" s="429"/>
      <c r="Q59" s="430">
        <v>2348.42</v>
      </c>
      <c r="R59" s="429"/>
      <c r="S59" s="429"/>
      <c r="T59" s="429"/>
      <c r="U59" s="425">
        <v>1787</v>
      </c>
      <c r="V59" s="429"/>
      <c r="W59" s="425">
        <v>1787</v>
      </c>
      <c r="X59" s="429"/>
      <c r="Y59" s="429"/>
      <c r="Z59" s="429"/>
      <c r="AA59" s="429"/>
      <c r="AB59" s="429"/>
      <c r="AC59" s="429"/>
      <c r="AD59" s="429"/>
      <c r="AE59" s="430">
        <v>1787</v>
      </c>
      <c r="AF59" s="429"/>
      <c r="AG59" s="429"/>
      <c r="AH59" s="429"/>
      <c r="AI59" s="329" t="s">
        <v>518</v>
      </c>
      <c r="AJ59" s="426">
        <v>45572.711851851855</v>
      </c>
      <c r="AK59" s="329"/>
      <c r="AL59" s="329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s="4" customFormat="1" ht="12.75" customHeight="1" x14ac:dyDescent="0.25">
      <c r="A60" s="329" t="s">
        <v>269</v>
      </c>
      <c r="B60" s="329" t="s">
        <v>256</v>
      </c>
      <c r="C60" s="329" t="s">
        <v>519</v>
      </c>
      <c r="D60" s="429" t="s">
        <v>797</v>
      </c>
      <c r="E60" s="329" t="s">
        <v>778</v>
      </c>
      <c r="F60" s="429" t="s">
        <v>790</v>
      </c>
      <c r="G60" s="425">
        <v>1651.58</v>
      </c>
      <c r="H60" s="429"/>
      <c r="I60" s="425">
        <v>1651.58</v>
      </c>
      <c r="J60" s="429"/>
      <c r="K60" s="429"/>
      <c r="L60" s="429"/>
      <c r="M60" s="429"/>
      <c r="N60" s="429"/>
      <c r="O60" s="429"/>
      <c r="P60" s="429"/>
      <c r="Q60" s="430">
        <v>1651.58</v>
      </c>
      <c r="R60" s="429"/>
      <c r="S60" s="429"/>
      <c r="T60" s="429"/>
      <c r="U60" s="425">
        <v>1111.57</v>
      </c>
      <c r="V60" s="429"/>
      <c r="W60" s="425">
        <v>1111.57</v>
      </c>
      <c r="X60" s="429"/>
      <c r="Y60" s="429"/>
      <c r="Z60" s="429"/>
      <c r="AA60" s="429"/>
      <c r="AB60" s="429"/>
      <c r="AC60" s="429"/>
      <c r="AD60" s="429"/>
      <c r="AE60" s="430">
        <v>1111.57</v>
      </c>
      <c r="AF60" s="429"/>
      <c r="AG60" s="429"/>
      <c r="AH60" s="429"/>
      <c r="AI60" s="329" t="s">
        <v>518</v>
      </c>
      <c r="AJ60" s="426">
        <v>45572.711851851855</v>
      </c>
      <c r="AK60" s="329"/>
      <c r="AL60" s="329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" customFormat="1" ht="12.75" customHeight="1" x14ac:dyDescent="0.25">
      <c r="A61" s="356" t="s">
        <v>278</v>
      </c>
      <c r="B61" s="356" t="s">
        <v>256</v>
      </c>
      <c r="C61" s="356" t="s">
        <v>519</v>
      </c>
      <c r="D61" s="356" t="s">
        <v>798</v>
      </c>
      <c r="E61" s="356" t="s">
        <v>778</v>
      </c>
      <c r="F61" s="356" t="s">
        <v>519</v>
      </c>
      <c r="G61" s="427">
        <v>10557669.380000001</v>
      </c>
      <c r="H61" s="356"/>
      <c r="I61" s="427">
        <v>10557669.380000001</v>
      </c>
      <c r="J61" s="356"/>
      <c r="K61" s="356"/>
      <c r="L61" s="356"/>
      <c r="M61" s="356"/>
      <c r="N61" s="356"/>
      <c r="O61" s="356"/>
      <c r="P61" s="356"/>
      <c r="Q61" s="356"/>
      <c r="R61" s="427">
        <v>3343900</v>
      </c>
      <c r="S61" s="427">
        <v>7213769.3799999999</v>
      </c>
      <c r="T61" s="356"/>
      <c r="U61" s="427">
        <v>8807392.8499999996</v>
      </c>
      <c r="V61" s="356"/>
      <c r="W61" s="427">
        <v>8807392.8499999996</v>
      </c>
      <c r="X61" s="356"/>
      <c r="Y61" s="356"/>
      <c r="Z61" s="356"/>
      <c r="AA61" s="356"/>
      <c r="AB61" s="356"/>
      <c r="AC61" s="356"/>
      <c r="AD61" s="356"/>
      <c r="AE61" s="356"/>
      <c r="AF61" s="427">
        <v>2871661.2</v>
      </c>
      <c r="AG61" s="427">
        <v>5935731.6500000004</v>
      </c>
      <c r="AH61" s="356"/>
      <c r="AI61" s="356" t="s">
        <v>518</v>
      </c>
      <c r="AJ61" s="428">
        <v>45572.711863425924</v>
      </c>
      <c r="AK61" s="356"/>
      <c r="AL61" s="356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s="4" customFormat="1" ht="12.75" customHeight="1" x14ac:dyDescent="0.25">
      <c r="A62" s="356" t="s">
        <v>267</v>
      </c>
      <c r="B62" s="356" t="s">
        <v>256</v>
      </c>
      <c r="C62" s="356" t="s">
        <v>519</v>
      </c>
      <c r="D62" s="356" t="s">
        <v>798</v>
      </c>
      <c r="E62" s="356" t="s">
        <v>778</v>
      </c>
      <c r="F62" s="356" t="s">
        <v>788</v>
      </c>
      <c r="G62" s="427">
        <v>10557669.380000001</v>
      </c>
      <c r="H62" s="356"/>
      <c r="I62" s="427">
        <v>10557669.380000001</v>
      </c>
      <c r="J62" s="356"/>
      <c r="K62" s="356"/>
      <c r="L62" s="356"/>
      <c r="M62" s="356"/>
      <c r="N62" s="356"/>
      <c r="O62" s="356"/>
      <c r="P62" s="356"/>
      <c r="Q62" s="356"/>
      <c r="R62" s="427">
        <v>3343900</v>
      </c>
      <c r="S62" s="427">
        <v>7213769.3799999999</v>
      </c>
      <c r="T62" s="356"/>
      <c r="U62" s="427">
        <v>8807392.8499999996</v>
      </c>
      <c r="V62" s="356"/>
      <c r="W62" s="427">
        <v>8807392.8499999996</v>
      </c>
      <c r="X62" s="356"/>
      <c r="Y62" s="356"/>
      <c r="Z62" s="356"/>
      <c r="AA62" s="356"/>
      <c r="AB62" s="356"/>
      <c r="AC62" s="356"/>
      <c r="AD62" s="356"/>
      <c r="AE62" s="356"/>
      <c r="AF62" s="427">
        <v>2871661.2</v>
      </c>
      <c r="AG62" s="427">
        <v>5935731.6500000004</v>
      </c>
      <c r="AH62" s="356"/>
      <c r="AI62" s="356" t="s">
        <v>518</v>
      </c>
      <c r="AJ62" s="428">
        <v>45572.711863425924</v>
      </c>
      <c r="AK62" s="356"/>
      <c r="AL62" s="356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</row>
    <row r="63" spans="1:53" s="4" customFormat="1" ht="12.75" customHeight="1" x14ac:dyDescent="0.25">
      <c r="A63" s="329" t="s">
        <v>279</v>
      </c>
      <c r="B63" s="329" t="s">
        <v>256</v>
      </c>
      <c r="C63" s="329" t="s">
        <v>519</v>
      </c>
      <c r="D63" s="429" t="s">
        <v>798</v>
      </c>
      <c r="E63" s="329" t="s">
        <v>778</v>
      </c>
      <c r="F63" s="429" t="s">
        <v>799</v>
      </c>
      <c r="G63" s="425">
        <v>10557669.380000001</v>
      </c>
      <c r="H63" s="429"/>
      <c r="I63" s="425">
        <v>10557669.380000001</v>
      </c>
      <c r="J63" s="429"/>
      <c r="K63" s="429"/>
      <c r="L63" s="429"/>
      <c r="M63" s="429"/>
      <c r="N63" s="429"/>
      <c r="O63" s="429"/>
      <c r="P63" s="429"/>
      <c r="Q63" s="429"/>
      <c r="R63" s="430">
        <v>3343900</v>
      </c>
      <c r="S63" s="430">
        <v>7213769.3799999999</v>
      </c>
      <c r="T63" s="429"/>
      <c r="U63" s="425">
        <v>8807392.8499999996</v>
      </c>
      <c r="V63" s="429"/>
      <c r="W63" s="425">
        <v>8807392.8499999996</v>
      </c>
      <c r="X63" s="429"/>
      <c r="Y63" s="429"/>
      <c r="Z63" s="429"/>
      <c r="AA63" s="429"/>
      <c r="AB63" s="429"/>
      <c r="AC63" s="429"/>
      <c r="AD63" s="429"/>
      <c r="AE63" s="429"/>
      <c r="AF63" s="430">
        <v>2871661.2</v>
      </c>
      <c r="AG63" s="430">
        <v>5935731.6500000004</v>
      </c>
      <c r="AH63" s="429"/>
      <c r="AI63" s="329" t="s">
        <v>518</v>
      </c>
      <c r="AJ63" s="426">
        <v>45572.711851851855</v>
      </c>
      <c r="AK63" s="329"/>
      <c r="AL63" s="329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</row>
    <row r="64" spans="1:53" s="4" customFormat="1" ht="12.75" customHeight="1" x14ac:dyDescent="0.25">
      <c r="A64" s="356" t="s">
        <v>280</v>
      </c>
      <c r="B64" s="356" t="s">
        <v>256</v>
      </c>
      <c r="C64" s="356" t="s">
        <v>519</v>
      </c>
      <c r="D64" s="356" t="s">
        <v>800</v>
      </c>
      <c r="E64" s="356" t="s">
        <v>778</v>
      </c>
      <c r="F64" s="356" t="s">
        <v>519</v>
      </c>
      <c r="G64" s="427">
        <v>1000000</v>
      </c>
      <c r="H64" s="356"/>
      <c r="I64" s="427">
        <v>1000000</v>
      </c>
      <c r="J64" s="356"/>
      <c r="K64" s="356"/>
      <c r="L64" s="356"/>
      <c r="M64" s="356"/>
      <c r="N64" s="356"/>
      <c r="O64" s="356"/>
      <c r="P64" s="356"/>
      <c r="Q64" s="427">
        <v>300000</v>
      </c>
      <c r="R64" s="427">
        <v>200000</v>
      </c>
      <c r="S64" s="427">
        <v>500000</v>
      </c>
      <c r="T64" s="356"/>
      <c r="U64" s="427">
        <v>0</v>
      </c>
      <c r="V64" s="356"/>
      <c r="W64" s="427">
        <v>0</v>
      </c>
      <c r="X64" s="356"/>
      <c r="Y64" s="356"/>
      <c r="Z64" s="356"/>
      <c r="AA64" s="356"/>
      <c r="AB64" s="356"/>
      <c r="AC64" s="356"/>
      <c r="AD64" s="356"/>
      <c r="AE64" s="427">
        <v>0</v>
      </c>
      <c r="AF64" s="427">
        <v>0</v>
      </c>
      <c r="AG64" s="427">
        <v>0</v>
      </c>
      <c r="AH64" s="356"/>
      <c r="AI64" s="356" t="s">
        <v>518</v>
      </c>
      <c r="AJ64" s="428">
        <v>45572.711863425924</v>
      </c>
      <c r="AK64" s="356"/>
      <c r="AL64" s="356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s="4" customFormat="1" ht="12.75" customHeight="1" x14ac:dyDescent="0.25">
      <c r="A65" s="356" t="s">
        <v>267</v>
      </c>
      <c r="B65" s="356" t="s">
        <v>256</v>
      </c>
      <c r="C65" s="356" t="s">
        <v>519</v>
      </c>
      <c r="D65" s="356" t="s">
        <v>800</v>
      </c>
      <c r="E65" s="356" t="s">
        <v>778</v>
      </c>
      <c r="F65" s="356" t="s">
        <v>788</v>
      </c>
      <c r="G65" s="427">
        <v>1000000</v>
      </c>
      <c r="H65" s="356"/>
      <c r="I65" s="427">
        <v>1000000</v>
      </c>
      <c r="J65" s="356"/>
      <c r="K65" s="356"/>
      <c r="L65" s="356"/>
      <c r="M65" s="356"/>
      <c r="N65" s="356"/>
      <c r="O65" s="356"/>
      <c r="P65" s="356"/>
      <c r="Q65" s="427">
        <v>300000</v>
      </c>
      <c r="R65" s="427">
        <v>200000</v>
      </c>
      <c r="S65" s="427">
        <v>500000</v>
      </c>
      <c r="T65" s="356"/>
      <c r="U65" s="427">
        <v>0</v>
      </c>
      <c r="V65" s="356"/>
      <c r="W65" s="427">
        <v>0</v>
      </c>
      <c r="X65" s="356"/>
      <c r="Y65" s="356"/>
      <c r="Z65" s="356"/>
      <c r="AA65" s="356"/>
      <c r="AB65" s="356"/>
      <c r="AC65" s="356"/>
      <c r="AD65" s="356"/>
      <c r="AE65" s="427">
        <v>0</v>
      </c>
      <c r="AF65" s="427">
        <v>0</v>
      </c>
      <c r="AG65" s="427">
        <v>0</v>
      </c>
      <c r="AH65" s="356"/>
      <c r="AI65" s="356" t="s">
        <v>518</v>
      </c>
      <c r="AJ65" s="428">
        <v>45572.711863425924</v>
      </c>
      <c r="AK65" s="356"/>
      <c r="AL65" s="356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s="4" customFormat="1" ht="12.75" customHeight="1" x14ac:dyDescent="0.25">
      <c r="A66" s="329" t="s">
        <v>281</v>
      </c>
      <c r="B66" s="329" t="s">
        <v>256</v>
      </c>
      <c r="C66" s="329" t="s">
        <v>519</v>
      </c>
      <c r="D66" s="429" t="s">
        <v>800</v>
      </c>
      <c r="E66" s="329" t="s">
        <v>778</v>
      </c>
      <c r="F66" s="429" t="s">
        <v>801</v>
      </c>
      <c r="G66" s="425">
        <v>1000000</v>
      </c>
      <c r="H66" s="429"/>
      <c r="I66" s="425">
        <v>1000000</v>
      </c>
      <c r="J66" s="429"/>
      <c r="K66" s="429"/>
      <c r="L66" s="429"/>
      <c r="M66" s="429"/>
      <c r="N66" s="429"/>
      <c r="O66" s="429"/>
      <c r="P66" s="429"/>
      <c r="Q66" s="430">
        <v>300000</v>
      </c>
      <c r="R66" s="430">
        <v>200000</v>
      </c>
      <c r="S66" s="430">
        <v>500000</v>
      </c>
      <c r="T66" s="429"/>
      <c r="U66" s="425">
        <v>0</v>
      </c>
      <c r="V66" s="429"/>
      <c r="W66" s="425">
        <v>0</v>
      </c>
      <c r="X66" s="429"/>
      <c r="Y66" s="429"/>
      <c r="Z66" s="429"/>
      <c r="AA66" s="429"/>
      <c r="AB66" s="429"/>
      <c r="AC66" s="429"/>
      <c r="AD66" s="429"/>
      <c r="AE66" s="430">
        <v>0</v>
      </c>
      <c r="AF66" s="430">
        <v>0</v>
      </c>
      <c r="AG66" s="430">
        <v>0</v>
      </c>
      <c r="AH66" s="429"/>
      <c r="AI66" s="329" t="s">
        <v>518</v>
      </c>
      <c r="AJ66" s="426">
        <v>45572.711851851855</v>
      </c>
      <c r="AK66" s="329"/>
      <c r="AL66" s="329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s="4" customFormat="1" ht="12.75" customHeight="1" x14ac:dyDescent="0.25">
      <c r="A67" s="356" t="s">
        <v>282</v>
      </c>
      <c r="B67" s="356" t="s">
        <v>256</v>
      </c>
      <c r="C67" s="356" t="s">
        <v>519</v>
      </c>
      <c r="D67" s="356" t="s">
        <v>802</v>
      </c>
      <c r="E67" s="356" t="s">
        <v>778</v>
      </c>
      <c r="F67" s="356" t="s">
        <v>519</v>
      </c>
      <c r="G67" s="427">
        <v>175411362.77000001</v>
      </c>
      <c r="H67" s="356"/>
      <c r="I67" s="427">
        <v>175411362.77000001</v>
      </c>
      <c r="J67" s="356"/>
      <c r="K67" s="356"/>
      <c r="L67" s="356"/>
      <c r="M67" s="356"/>
      <c r="N67" s="356"/>
      <c r="O67" s="356"/>
      <c r="P67" s="356"/>
      <c r="Q67" s="427">
        <v>119796553.56999999</v>
      </c>
      <c r="R67" s="427">
        <v>7386088.1600000001</v>
      </c>
      <c r="S67" s="427">
        <v>48228721.039999999</v>
      </c>
      <c r="T67" s="356"/>
      <c r="U67" s="427">
        <v>98788589.569999993</v>
      </c>
      <c r="V67" s="356"/>
      <c r="W67" s="427">
        <v>98788589.569999993</v>
      </c>
      <c r="X67" s="356"/>
      <c r="Y67" s="356"/>
      <c r="Z67" s="356"/>
      <c r="AA67" s="356"/>
      <c r="AB67" s="356"/>
      <c r="AC67" s="356"/>
      <c r="AD67" s="356"/>
      <c r="AE67" s="427">
        <v>61368612.259999998</v>
      </c>
      <c r="AF67" s="427">
        <v>4504193.6500000004</v>
      </c>
      <c r="AG67" s="427">
        <v>32915783.66</v>
      </c>
      <c r="AH67" s="356"/>
      <c r="AI67" s="356" t="s">
        <v>518</v>
      </c>
      <c r="AJ67" s="428">
        <v>45572.711851851855</v>
      </c>
      <c r="AK67" s="356"/>
      <c r="AL67" s="356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s="4" customFormat="1" ht="12.75" customHeight="1" x14ac:dyDescent="0.25">
      <c r="A68" s="356" t="s">
        <v>259</v>
      </c>
      <c r="B68" s="356" t="s">
        <v>256</v>
      </c>
      <c r="C68" s="356" t="s">
        <v>519</v>
      </c>
      <c r="D68" s="356" t="s">
        <v>802</v>
      </c>
      <c r="E68" s="356" t="s">
        <v>778</v>
      </c>
      <c r="F68" s="356" t="s">
        <v>780</v>
      </c>
      <c r="G68" s="427">
        <v>76544321.420000002</v>
      </c>
      <c r="H68" s="356"/>
      <c r="I68" s="427">
        <v>76544321.420000002</v>
      </c>
      <c r="J68" s="356"/>
      <c r="K68" s="356"/>
      <c r="L68" s="356"/>
      <c r="M68" s="356"/>
      <c r="N68" s="356"/>
      <c r="O68" s="356"/>
      <c r="P68" s="356"/>
      <c r="Q68" s="427">
        <v>47596219.369999997</v>
      </c>
      <c r="R68" s="356"/>
      <c r="S68" s="427">
        <v>28948102.050000001</v>
      </c>
      <c r="T68" s="356"/>
      <c r="U68" s="427">
        <v>49509365.149999999</v>
      </c>
      <c r="V68" s="356"/>
      <c r="W68" s="427">
        <v>49509365.149999999</v>
      </c>
      <c r="X68" s="356"/>
      <c r="Y68" s="356"/>
      <c r="Z68" s="356"/>
      <c r="AA68" s="356"/>
      <c r="AB68" s="356"/>
      <c r="AC68" s="356"/>
      <c r="AD68" s="356"/>
      <c r="AE68" s="427">
        <v>29751501.690000001</v>
      </c>
      <c r="AF68" s="356"/>
      <c r="AG68" s="427">
        <v>19757863.460000001</v>
      </c>
      <c r="AH68" s="356"/>
      <c r="AI68" s="356" t="s">
        <v>518</v>
      </c>
      <c r="AJ68" s="428">
        <v>45572.711851851855</v>
      </c>
      <c r="AK68" s="356"/>
      <c r="AL68" s="356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s="4" customFormat="1" ht="12.75" customHeight="1" x14ac:dyDescent="0.25">
      <c r="A69" s="356" t="s">
        <v>283</v>
      </c>
      <c r="B69" s="356" t="s">
        <v>256</v>
      </c>
      <c r="C69" s="356" t="s">
        <v>519</v>
      </c>
      <c r="D69" s="356" t="s">
        <v>802</v>
      </c>
      <c r="E69" s="356" t="s">
        <v>778</v>
      </c>
      <c r="F69" s="356" t="s">
        <v>803</v>
      </c>
      <c r="G69" s="427">
        <v>63349321.420000002</v>
      </c>
      <c r="H69" s="356"/>
      <c r="I69" s="427">
        <v>63349321.420000002</v>
      </c>
      <c r="J69" s="356"/>
      <c r="K69" s="356"/>
      <c r="L69" s="356"/>
      <c r="M69" s="356"/>
      <c r="N69" s="356"/>
      <c r="O69" s="356"/>
      <c r="P69" s="356"/>
      <c r="Q69" s="427">
        <v>34401219.369999997</v>
      </c>
      <c r="R69" s="356"/>
      <c r="S69" s="427">
        <v>28948102.050000001</v>
      </c>
      <c r="T69" s="356"/>
      <c r="U69" s="427">
        <v>40736599.439999998</v>
      </c>
      <c r="V69" s="356"/>
      <c r="W69" s="427">
        <v>40736599.439999998</v>
      </c>
      <c r="X69" s="356"/>
      <c r="Y69" s="356"/>
      <c r="Z69" s="356"/>
      <c r="AA69" s="356"/>
      <c r="AB69" s="356"/>
      <c r="AC69" s="356"/>
      <c r="AD69" s="356"/>
      <c r="AE69" s="427">
        <v>20978735.98</v>
      </c>
      <c r="AF69" s="356"/>
      <c r="AG69" s="427">
        <v>19757863.460000001</v>
      </c>
      <c r="AH69" s="356"/>
      <c r="AI69" s="356" t="s">
        <v>518</v>
      </c>
      <c r="AJ69" s="428">
        <v>45572.711863425924</v>
      </c>
      <c r="AK69" s="356"/>
      <c r="AL69" s="356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s="4" customFormat="1" ht="12.75" customHeight="1" x14ac:dyDescent="0.25">
      <c r="A70" s="329" t="s">
        <v>284</v>
      </c>
      <c r="B70" s="329" t="s">
        <v>256</v>
      </c>
      <c r="C70" s="329" t="s">
        <v>519</v>
      </c>
      <c r="D70" s="429" t="s">
        <v>802</v>
      </c>
      <c r="E70" s="329" t="s">
        <v>778</v>
      </c>
      <c r="F70" s="429" t="s">
        <v>804</v>
      </c>
      <c r="G70" s="425">
        <v>48555059.479999997</v>
      </c>
      <c r="H70" s="429"/>
      <c r="I70" s="425">
        <v>48555059.479999997</v>
      </c>
      <c r="J70" s="429"/>
      <c r="K70" s="429"/>
      <c r="L70" s="429"/>
      <c r="M70" s="429"/>
      <c r="N70" s="429"/>
      <c r="O70" s="429"/>
      <c r="P70" s="429"/>
      <c r="Q70" s="430">
        <v>26256123.370000001</v>
      </c>
      <c r="R70" s="429"/>
      <c r="S70" s="430">
        <v>22298936.109999999</v>
      </c>
      <c r="T70" s="429"/>
      <c r="U70" s="425">
        <v>31484566.190000001</v>
      </c>
      <c r="V70" s="429"/>
      <c r="W70" s="425">
        <v>31484566.190000001</v>
      </c>
      <c r="X70" s="429"/>
      <c r="Y70" s="429"/>
      <c r="Z70" s="429"/>
      <c r="AA70" s="429"/>
      <c r="AB70" s="429"/>
      <c r="AC70" s="429"/>
      <c r="AD70" s="429"/>
      <c r="AE70" s="430">
        <v>16183728.960000001</v>
      </c>
      <c r="AF70" s="429"/>
      <c r="AG70" s="430">
        <v>15300837.23</v>
      </c>
      <c r="AH70" s="429"/>
      <c r="AI70" s="329" t="s">
        <v>518</v>
      </c>
      <c r="AJ70" s="426">
        <v>45572.711851851855</v>
      </c>
      <c r="AK70" s="329"/>
      <c r="AL70" s="329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s="4" customFormat="1" ht="12.75" customHeight="1" x14ac:dyDescent="0.25">
      <c r="A71" s="329" t="s">
        <v>285</v>
      </c>
      <c r="B71" s="329" t="s">
        <v>256</v>
      </c>
      <c r="C71" s="329" t="s">
        <v>519</v>
      </c>
      <c r="D71" s="429" t="s">
        <v>802</v>
      </c>
      <c r="E71" s="329" t="s">
        <v>778</v>
      </c>
      <c r="F71" s="429" t="s">
        <v>805</v>
      </c>
      <c r="G71" s="425">
        <v>182400</v>
      </c>
      <c r="H71" s="429"/>
      <c r="I71" s="425">
        <v>182400</v>
      </c>
      <c r="J71" s="429"/>
      <c r="K71" s="429"/>
      <c r="L71" s="429"/>
      <c r="M71" s="429"/>
      <c r="N71" s="429"/>
      <c r="O71" s="429"/>
      <c r="P71" s="429"/>
      <c r="Q71" s="430">
        <v>172400</v>
      </c>
      <c r="R71" s="429"/>
      <c r="S71" s="430">
        <v>10000</v>
      </c>
      <c r="T71" s="429"/>
      <c r="U71" s="425">
        <v>94207.6</v>
      </c>
      <c r="V71" s="429"/>
      <c r="W71" s="425">
        <v>94207.6</v>
      </c>
      <c r="X71" s="429"/>
      <c r="Y71" s="429"/>
      <c r="Z71" s="429"/>
      <c r="AA71" s="429"/>
      <c r="AB71" s="429"/>
      <c r="AC71" s="429"/>
      <c r="AD71" s="429"/>
      <c r="AE71" s="430">
        <v>94207.6</v>
      </c>
      <c r="AF71" s="429"/>
      <c r="AG71" s="430">
        <v>0</v>
      </c>
      <c r="AH71" s="429"/>
      <c r="AI71" s="329" t="s">
        <v>518</v>
      </c>
      <c r="AJ71" s="426">
        <v>45572.711851851855</v>
      </c>
      <c r="AK71" s="329"/>
      <c r="AL71" s="329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s="4" customFormat="1" ht="12.75" customHeight="1" x14ac:dyDescent="0.25">
      <c r="A72" s="329" t="s">
        <v>286</v>
      </c>
      <c r="B72" s="329" t="s">
        <v>256</v>
      </c>
      <c r="C72" s="329" t="s">
        <v>519</v>
      </c>
      <c r="D72" s="429" t="s">
        <v>802</v>
      </c>
      <c r="E72" s="329" t="s">
        <v>778</v>
      </c>
      <c r="F72" s="429" t="s">
        <v>806</v>
      </c>
      <c r="G72" s="425">
        <v>14611861.939999999</v>
      </c>
      <c r="H72" s="429"/>
      <c r="I72" s="425">
        <v>14611861.939999999</v>
      </c>
      <c r="J72" s="429"/>
      <c r="K72" s="429"/>
      <c r="L72" s="429"/>
      <c r="M72" s="429"/>
      <c r="N72" s="429"/>
      <c r="O72" s="429"/>
      <c r="P72" s="429"/>
      <c r="Q72" s="430">
        <v>7972696</v>
      </c>
      <c r="R72" s="429"/>
      <c r="S72" s="430">
        <v>6639165.9400000004</v>
      </c>
      <c r="T72" s="429"/>
      <c r="U72" s="425">
        <v>9157825.6500000004</v>
      </c>
      <c r="V72" s="429"/>
      <c r="W72" s="425">
        <v>9157825.6500000004</v>
      </c>
      <c r="X72" s="429"/>
      <c r="Y72" s="429"/>
      <c r="Z72" s="429"/>
      <c r="AA72" s="429"/>
      <c r="AB72" s="429"/>
      <c r="AC72" s="429"/>
      <c r="AD72" s="429"/>
      <c r="AE72" s="430">
        <v>4700799.42</v>
      </c>
      <c r="AF72" s="429"/>
      <c r="AG72" s="430">
        <v>4457026.2300000004</v>
      </c>
      <c r="AH72" s="429"/>
      <c r="AI72" s="329" t="s">
        <v>518</v>
      </c>
      <c r="AJ72" s="426">
        <v>45572.711851851855</v>
      </c>
      <c r="AK72" s="329"/>
      <c r="AL72" s="329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s="4" customFormat="1" ht="12.75" customHeight="1" x14ac:dyDescent="0.25">
      <c r="A73" s="356" t="s">
        <v>260</v>
      </c>
      <c r="B73" s="356" t="s">
        <v>256</v>
      </c>
      <c r="C73" s="356" t="s">
        <v>519</v>
      </c>
      <c r="D73" s="356" t="s">
        <v>802</v>
      </c>
      <c r="E73" s="356" t="s">
        <v>778</v>
      </c>
      <c r="F73" s="356" t="s">
        <v>781</v>
      </c>
      <c r="G73" s="427">
        <v>13195000</v>
      </c>
      <c r="H73" s="356"/>
      <c r="I73" s="427">
        <v>13195000</v>
      </c>
      <c r="J73" s="356"/>
      <c r="K73" s="356"/>
      <c r="L73" s="356"/>
      <c r="M73" s="356"/>
      <c r="N73" s="356"/>
      <c r="O73" s="356"/>
      <c r="P73" s="356"/>
      <c r="Q73" s="427">
        <v>13195000</v>
      </c>
      <c r="R73" s="356"/>
      <c r="S73" s="356"/>
      <c r="T73" s="356"/>
      <c r="U73" s="427">
        <v>8772765.7100000009</v>
      </c>
      <c r="V73" s="356"/>
      <c r="W73" s="427">
        <v>8772765.7100000009</v>
      </c>
      <c r="X73" s="356"/>
      <c r="Y73" s="356"/>
      <c r="Z73" s="356"/>
      <c r="AA73" s="356"/>
      <c r="AB73" s="356"/>
      <c r="AC73" s="356"/>
      <c r="AD73" s="356"/>
      <c r="AE73" s="427">
        <v>8772765.7100000009</v>
      </c>
      <c r="AF73" s="356"/>
      <c r="AG73" s="356"/>
      <c r="AH73" s="356"/>
      <c r="AI73" s="356" t="s">
        <v>518</v>
      </c>
      <c r="AJ73" s="428">
        <v>45572.711851851855</v>
      </c>
      <c r="AK73" s="356"/>
      <c r="AL73" s="356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s="4" customFormat="1" ht="12.75" customHeight="1" x14ac:dyDescent="0.25">
      <c r="A74" s="329" t="s">
        <v>261</v>
      </c>
      <c r="B74" s="329" t="s">
        <v>256</v>
      </c>
      <c r="C74" s="329" t="s">
        <v>519</v>
      </c>
      <c r="D74" s="429" t="s">
        <v>802</v>
      </c>
      <c r="E74" s="329" t="s">
        <v>778</v>
      </c>
      <c r="F74" s="429" t="s">
        <v>782</v>
      </c>
      <c r="G74" s="425">
        <v>10116400</v>
      </c>
      <c r="H74" s="429"/>
      <c r="I74" s="425">
        <v>10116400</v>
      </c>
      <c r="J74" s="429"/>
      <c r="K74" s="429"/>
      <c r="L74" s="429"/>
      <c r="M74" s="429"/>
      <c r="N74" s="429"/>
      <c r="O74" s="429"/>
      <c r="P74" s="429"/>
      <c r="Q74" s="430">
        <v>10116400</v>
      </c>
      <c r="R74" s="429"/>
      <c r="S74" s="429"/>
      <c r="T74" s="429"/>
      <c r="U74" s="425">
        <v>6706928.2400000002</v>
      </c>
      <c r="V74" s="429"/>
      <c r="W74" s="425">
        <v>6706928.2400000002</v>
      </c>
      <c r="X74" s="429"/>
      <c r="Y74" s="429"/>
      <c r="Z74" s="429"/>
      <c r="AA74" s="429"/>
      <c r="AB74" s="429"/>
      <c r="AC74" s="429"/>
      <c r="AD74" s="429"/>
      <c r="AE74" s="430">
        <v>6706928.2400000002</v>
      </c>
      <c r="AF74" s="429"/>
      <c r="AG74" s="429"/>
      <c r="AH74" s="429"/>
      <c r="AI74" s="329" t="s">
        <v>518</v>
      </c>
      <c r="AJ74" s="426">
        <v>45572.711851851855</v>
      </c>
      <c r="AK74" s="329"/>
      <c r="AL74" s="329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s="4" customFormat="1" ht="12.75" customHeight="1" x14ac:dyDescent="0.25">
      <c r="A75" s="329" t="s">
        <v>271</v>
      </c>
      <c r="B75" s="329" t="s">
        <v>256</v>
      </c>
      <c r="C75" s="329" t="s">
        <v>519</v>
      </c>
      <c r="D75" s="429" t="s">
        <v>802</v>
      </c>
      <c r="E75" s="329" t="s">
        <v>778</v>
      </c>
      <c r="F75" s="429" t="s">
        <v>783</v>
      </c>
      <c r="G75" s="425">
        <v>23500</v>
      </c>
      <c r="H75" s="429"/>
      <c r="I75" s="425">
        <v>23500</v>
      </c>
      <c r="J75" s="429"/>
      <c r="K75" s="429"/>
      <c r="L75" s="429"/>
      <c r="M75" s="429"/>
      <c r="N75" s="429"/>
      <c r="O75" s="429"/>
      <c r="P75" s="429"/>
      <c r="Q75" s="430">
        <v>23500</v>
      </c>
      <c r="R75" s="429"/>
      <c r="S75" s="429"/>
      <c r="T75" s="429"/>
      <c r="U75" s="425">
        <v>0</v>
      </c>
      <c r="V75" s="429"/>
      <c r="W75" s="425">
        <v>0</v>
      </c>
      <c r="X75" s="429"/>
      <c r="Y75" s="429"/>
      <c r="Z75" s="429"/>
      <c r="AA75" s="429"/>
      <c r="AB75" s="429"/>
      <c r="AC75" s="429"/>
      <c r="AD75" s="429"/>
      <c r="AE75" s="430">
        <v>0</v>
      </c>
      <c r="AF75" s="429"/>
      <c r="AG75" s="429"/>
      <c r="AH75" s="429"/>
      <c r="AI75" s="329" t="s">
        <v>518</v>
      </c>
      <c r="AJ75" s="426">
        <v>45572.711851851855</v>
      </c>
      <c r="AK75" s="329"/>
      <c r="AL75" s="329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s="4" customFormat="1" ht="12.75" customHeight="1" x14ac:dyDescent="0.25">
      <c r="A76" s="329" t="s">
        <v>262</v>
      </c>
      <c r="B76" s="329" t="s">
        <v>256</v>
      </c>
      <c r="C76" s="329" t="s">
        <v>519</v>
      </c>
      <c r="D76" s="429" t="s">
        <v>802</v>
      </c>
      <c r="E76" s="329" t="s">
        <v>778</v>
      </c>
      <c r="F76" s="429" t="s">
        <v>784</v>
      </c>
      <c r="G76" s="425">
        <v>3055100</v>
      </c>
      <c r="H76" s="429"/>
      <c r="I76" s="425">
        <v>3055100</v>
      </c>
      <c r="J76" s="429"/>
      <c r="K76" s="429"/>
      <c r="L76" s="429"/>
      <c r="M76" s="429"/>
      <c r="N76" s="429"/>
      <c r="O76" s="429"/>
      <c r="P76" s="429"/>
      <c r="Q76" s="430">
        <v>3055100</v>
      </c>
      <c r="R76" s="429"/>
      <c r="S76" s="429"/>
      <c r="T76" s="429"/>
      <c r="U76" s="425">
        <v>2065837.47</v>
      </c>
      <c r="V76" s="429"/>
      <c r="W76" s="425">
        <v>2065837.47</v>
      </c>
      <c r="X76" s="429"/>
      <c r="Y76" s="429"/>
      <c r="Z76" s="429"/>
      <c r="AA76" s="429"/>
      <c r="AB76" s="429"/>
      <c r="AC76" s="429"/>
      <c r="AD76" s="429"/>
      <c r="AE76" s="430">
        <v>2065837.47</v>
      </c>
      <c r="AF76" s="429"/>
      <c r="AG76" s="429"/>
      <c r="AH76" s="429"/>
      <c r="AI76" s="329" t="s">
        <v>518</v>
      </c>
      <c r="AJ76" s="426">
        <v>45572.711851851855</v>
      </c>
      <c r="AK76" s="329"/>
      <c r="AL76" s="329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s="4" customFormat="1" ht="12.75" customHeight="1" x14ac:dyDescent="0.25">
      <c r="A77" s="356" t="s">
        <v>264</v>
      </c>
      <c r="B77" s="356" t="s">
        <v>256</v>
      </c>
      <c r="C77" s="356" t="s">
        <v>519</v>
      </c>
      <c r="D77" s="356" t="s">
        <v>802</v>
      </c>
      <c r="E77" s="356" t="s">
        <v>778</v>
      </c>
      <c r="F77" s="356" t="s">
        <v>256</v>
      </c>
      <c r="G77" s="427">
        <v>81589870.489999995</v>
      </c>
      <c r="H77" s="356"/>
      <c r="I77" s="427">
        <v>81589870.489999995</v>
      </c>
      <c r="J77" s="356"/>
      <c r="K77" s="356"/>
      <c r="L77" s="356"/>
      <c r="M77" s="356"/>
      <c r="N77" s="356"/>
      <c r="O77" s="356"/>
      <c r="P77" s="356"/>
      <c r="Q77" s="427">
        <v>59723380</v>
      </c>
      <c r="R77" s="427">
        <v>4815500</v>
      </c>
      <c r="S77" s="427">
        <v>17050990.489999998</v>
      </c>
      <c r="T77" s="356"/>
      <c r="U77" s="427">
        <v>45595492.659999996</v>
      </c>
      <c r="V77" s="356"/>
      <c r="W77" s="427">
        <v>45595492.659999996</v>
      </c>
      <c r="X77" s="356"/>
      <c r="Y77" s="356"/>
      <c r="Z77" s="356"/>
      <c r="AA77" s="356"/>
      <c r="AB77" s="356"/>
      <c r="AC77" s="356"/>
      <c r="AD77" s="356"/>
      <c r="AE77" s="427">
        <v>31301597.850000001</v>
      </c>
      <c r="AF77" s="427">
        <v>2544942.94</v>
      </c>
      <c r="AG77" s="427">
        <v>11748951.869999999</v>
      </c>
      <c r="AH77" s="356"/>
      <c r="AI77" s="356" t="s">
        <v>518</v>
      </c>
      <c r="AJ77" s="428">
        <v>45572.711851851855</v>
      </c>
      <c r="AK77" s="356"/>
      <c r="AL77" s="356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s="4" customFormat="1" ht="12.75" customHeight="1" x14ac:dyDescent="0.25">
      <c r="A78" s="356" t="s">
        <v>265</v>
      </c>
      <c r="B78" s="356" t="s">
        <v>256</v>
      </c>
      <c r="C78" s="356" t="s">
        <v>519</v>
      </c>
      <c r="D78" s="356" t="s">
        <v>802</v>
      </c>
      <c r="E78" s="356" t="s">
        <v>778</v>
      </c>
      <c r="F78" s="356" t="s">
        <v>786</v>
      </c>
      <c r="G78" s="427">
        <v>81589870.489999995</v>
      </c>
      <c r="H78" s="356"/>
      <c r="I78" s="427">
        <v>81589870.489999995</v>
      </c>
      <c r="J78" s="356"/>
      <c r="K78" s="356"/>
      <c r="L78" s="356"/>
      <c r="M78" s="356"/>
      <c r="N78" s="356"/>
      <c r="O78" s="356"/>
      <c r="P78" s="356"/>
      <c r="Q78" s="427">
        <v>59723380</v>
      </c>
      <c r="R78" s="427">
        <v>4815500</v>
      </c>
      <c r="S78" s="427">
        <v>17050990.489999998</v>
      </c>
      <c r="T78" s="356"/>
      <c r="U78" s="427">
        <v>45595492.659999996</v>
      </c>
      <c r="V78" s="356"/>
      <c r="W78" s="427">
        <v>45595492.659999996</v>
      </c>
      <c r="X78" s="356"/>
      <c r="Y78" s="356"/>
      <c r="Z78" s="356"/>
      <c r="AA78" s="356"/>
      <c r="AB78" s="356"/>
      <c r="AC78" s="356"/>
      <c r="AD78" s="356"/>
      <c r="AE78" s="427">
        <v>31301597.850000001</v>
      </c>
      <c r="AF78" s="427">
        <v>2544942.94</v>
      </c>
      <c r="AG78" s="427">
        <v>11748951.869999999</v>
      </c>
      <c r="AH78" s="356"/>
      <c r="AI78" s="356" t="s">
        <v>518</v>
      </c>
      <c r="AJ78" s="428">
        <v>45572.711851851855</v>
      </c>
      <c r="AK78" s="356"/>
      <c r="AL78" s="356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s="4" customFormat="1" ht="12.75" customHeight="1" x14ac:dyDescent="0.25">
      <c r="A79" s="329" t="s">
        <v>287</v>
      </c>
      <c r="B79" s="329" t="s">
        <v>256</v>
      </c>
      <c r="C79" s="329" t="s">
        <v>519</v>
      </c>
      <c r="D79" s="429" t="s">
        <v>802</v>
      </c>
      <c r="E79" s="329" t="s">
        <v>778</v>
      </c>
      <c r="F79" s="429" t="s">
        <v>807</v>
      </c>
      <c r="G79" s="425">
        <v>3267600</v>
      </c>
      <c r="H79" s="429"/>
      <c r="I79" s="425">
        <v>3267600</v>
      </c>
      <c r="J79" s="429"/>
      <c r="K79" s="429"/>
      <c r="L79" s="429"/>
      <c r="M79" s="429"/>
      <c r="N79" s="429"/>
      <c r="O79" s="429"/>
      <c r="P79" s="429"/>
      <c r="Q79" s="430">
        <v>3267600</v>
      </c>
      <c r="R79" s="429"/>
      <c r="S79" s="429"/>
      <c r="T79" s="429"/>
      <c r="U79" s="425">
        <v>2407140</v>
      </c>
      <c r="V79" s="429"/>
      <c r="W79" s="425">
        <v>2407140</v>
      </c>
      <c r="X79" s="429"/>
      <c r="Y79" s="429"/>
      <c r="Z79" s="429"/>
      <c r="AA79" s="429"/>
      <c r="AB79" s="429"/>
      <c r="AC79" s="429"/>
      <c r="AD79" s="429"/>
      <c r="AE79" s="430">
        <v>2407140</v>
      </c>
      <c r="AF79" s="429"/>
      <c r="AG79" s="429"/>
      <c r="AH79" s="429"/>
      <c r="AI79" s="329" t="s">
        <v>518</v>
      </c>
      <c r="AJ79" s="426">
        <v>45572.711851851855</v>
      </c>
      <c r="AK79" s="329"/>
      <c r="AL79" s="329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s="4" customFormat="1" ht="12.75" customHeight="1" x14ac:dyDescent="0.25">
      <c r="A80" s="329" t="s">
        <v>266</v>
      </c>
      <c r="B80" s="329" t="s">
        <v>256</v>
      </c>
      <c r="C80" s="329" t="s">
        <v>519</v>
      </c>
      <c r="D80" s="429" t="s">
        <v>802</v>
      </c>
      <c r="E80" s="329" t="s">
        <v>778</v>
      </c>
      <c r="F80" s="429" t="s">
        <v>787</v>
      </c>
      <c r="G80" s="425">
        <v>76802271.170000002</v>
      </c>
      <c r="H80" s="429"/>
      <c r="I80" s="425">
        <v>76802271.170000002</v>
      </c>
      <c r="J80" s="429"/>
      <c r="K80" s="429"/>
      <c r="L80" s="429"/>
      <c r="M80" s="429"/>
      <c r="N80" s="429"/>
      <c r="O80" s="429"/>
      <c r="P80" s="429"/>
      <c r="Q80" s="430">
        <v>55821444.700000003</v>
      </c>
      <c r="R80" s="430">
        <v>4557000</v>
      </c>
      <c r="S80" s="430">
        <v>16423826.470000001</v>
      </c>
      <c r="T80" s="429"/>
      <c r="U80" s="425">
        <v>42473128.200000003</v>
      </c>
      <c r="V80" s="429"/>
      <c r="W80" s="425">
        <v>42473128.200000003</v>
      </c>
      <c r="X80" s="429"/>
      <c r="Y80" s="429"/>
      <c r="Z80" s="429"/>
      <c r="AA80" s="429"/>
      <c r="AB80" s="429"/>
      <c r="AC80" s="429"/>
      <c r="AD80" s="429"/>
      <c r="AE80" s="430">
        <v>28602629.039999999</v>
      </c>
      <c r="AF80" s="430">
        <v>2456944.5099999998</v>
      </c>
      <c r="AG80" s="430">
        <v>11413554.65</v>
      </c>
      <c r="AH80" s="429"/>
      <c r="AI80" s="329" t="s">
        <v>518</v>
      </c>
      <c r="AJ80" s="426">
        <v>45572.711851851855</v>
      </c>
      <c r="AK80" s="329"/>
      <c r="AL80" s="329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s="4" customFormat="1" ht="12.75" customHeight="1" x14ac:dyDescent="0.25">
      <c r="A81" s="329" t="s">
        <v>272</v>
      </c>
      <c r="B81" s="329" t="s">
        <v>256</v>
      </c>
      <c r="C81" s="329" t="s">
        <v>519</v>
      </c>
      <c r="D81" s="429" t="s">
        <v>802</v>
      </c>
      <c r="E81" s="329" t="s">
        <v>778</v>
      </c>
      <c r="F81" s="429" t="s">
        <v>792</v>
      </c>
      <c r="G81" s="425">
        <v>1519999.32</v>
      </c>
      <c r="H81" s="429"/>
      <c r="I81" s="425">
        <v>1519999.32</v>
      </c>
      <c r="J81" s="429"/>
      <c r="K81" s="429"/>
      <c r="L81" s="429"/>
      <c r="M81" s="429"/>
      <c r="N81" s="429"/>
      <c r="O81" s="429"/>
      <c r="P81" s="429"/>
      <c r="Q81" s="430">
        <v>634335.30000000005</v>
      </c>
      <c r="R81" s="430">
        <v>258500</v>
      </c>
      <c r="S81" s="430">
        <v>627164.02</v>
      </c>
      <c r="T81" s="429"/>
      <c r="U81" s="425">
        <v>715224.46</v>
      </c>
      <c r="V81" s="429"/>
      <c r="W81" s="425">
        <v>715224.46</v>
      </c>
      <c r="X81" s="429"/>
      <c r="Y81" s="429"/>
      <c r="Z81" s="429"/>
      <c r="AA81" s="429"/>
      <c r="AB81" s="429"/>
      <c r="AC81" s="429"/>
      <c r="AD81" s="429"/>
      <c r="AE81" s="430">
        <v>291828.81</v>
      </c>
      <c r="AF81" s="430">
        <v>87998.43</v>
      </c>
      <c r="AG81" s="430">
        <v>335397.21999999997</v>
      </c>
      <c r="AH81" s="429"/>
      <c r="AI81" s="329" t="s">
        <v>518</v>
      </c>
      <c r="AJ81" s="426">
        <v>45572.711851851855</v>
      </c>
      <c r="AK81" s="329"/>
      <c r="AL81" s="329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s="4" customFormat="1" ht="12.75" customHeight="1" x14ac:dyDescent="0.25">
      <c r="A82" s="356" t="s">
        <v>288</v>
      </c>
      <c r="B82" s="356" t="s">
        <v>256</v>
      </c>
      <c r="C82" s="356" t="s">
        <v>519</v>
      </c>
      <c r="D82" s="356" t="s">
        <v>802</v>
      </c>
      <c r="E82" s="356" t="s">
        <v>778</v>
      </c>
      <c r="F82" s="356" t="s">
        <v>808</v>
      </c>
      <c r="G82" s="427">
        <v>2852207.63</v>
      </c>
      <c r="H82" s="356"/>
      <c r="I82" s="427">
        <v>2852207.63</v>
      </c>
      <c r="J82" s="356"/>
      <c r="K82" s="356"/>
      <c r="L82" s="356"/>
      <c r="M82" s="356"/>
      <c r="N82" s="356"/>
      <c r="O82" s="356"/>
      <c r="P82" s="356"/>
      <c r="Q82" s="427">
        <v>144007.63</v>
      </c>
      <c r="R82" s="427">
        <v>1011000</v>
      </c>
      <c r="S82" s="427">
        <v>1697200</v>
      </c>
      <c r="T82" s="356"/>
      <c r="U82" s="427">
        <v>1825107.63</v>
      </c>
      <c r="V82" s="356"/>
      <c r="W82" s="427">
        <v>1825107.63</v>
      </c>
      <c r="X82" s="356"/>
      <c r="Y82" s="356"/>
      <c r="Z82" s="356"/>
      <c r="AA82" s="356"/>
      <c r="AB82" s="356"/>
      <c r="AC82" s="356"/>
      <c r="AD82" s="356"/>
      <c r="AE82" s="427">
        <v>144007.63</v>
      </c>
      <c r="AF82" s="427">
        <v>667000</v>
      </c>
      <c r="AG82" s="427">
        <v>1014100</v>
      </c>
      <c r="AH82" s="356"/>
      <c r="AI82" s="356" t="s">
        <v>518</v>
      </c>
      <c r="AJ82" s="428">
        <v>45572.711863425924</v>
      </c>
      <c r="AK82" s="356"/>
      <c r="AL82" s="356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s="4" customFormat="1" ht="12.75" customHeight="1" x14ac:dyDescent="0.25">
      <c r="A83" s="356" t="s">
        <v>337</v>
      </c>
      <c r="B83" s="356" t="s">
        <v>256</v>
      </c>
      <c r="C83" s="356" t="s">
        <v>519</v>
      </c>
      <c r="D83" s="356" t="s">
        <v>802</v>
      </c>
      <c r="E83" s="356" t="s">
        <v>778</v>
      </c>
      <c r="F83" s="356" t="s">
        <v>857</v>
      </c>
      <c r="G83" s="427">
        <v>144007.63</v>
      </c>
      <c r="H83" s="356"/>
      <c r="I83" s="427">
        <v>144007.63</v>
      </c>
      <c r="J83" s="356"/>
      <c r="K83" s="356"/>
      <c r="L83" s="356"/>
      <c r="M83" s="356"/>
      <c r="N83" s="356"/>
      <c r="O83" s="356"/>
      <c r="P83" s="356"/>
      <c r="Q83" s="427">
        <v>144007.63</v>
      </c>
      <c r="R83" s="356"/>
      <c r="S83" s="356"/>
      <c r="T83" s="356"/>
      <c r="U83" s="427">
        <v>144007.63</v>
      </c>
      <c r="V83" s="356"/>
      <c r="W83" s="427">
        <v>144007.63</v>
      </c>
      <c r="X83" s="356"/>
      <c r="Y83" s="356"/>
      <c r="Z83" s="356"/>
      <c r="AA83" s="356"/>
      <c r="AB83" s="356"/>
      <c r="AC83" s="356"/>
      <c r="AD83" s="356"/>
      <c r="AE83" s="427">
        <v>144007.63</v>
      </c>
      <c r="AF83" s="356"/>
      <c r="AG83" s="356"/>
      <c r="AH83" s="356"/>
      <c r="AI83" s="356" t="s">
        <v>518</v>
      </c>
      <c r="AJ83" s="428">
        <v>45572.711863425924</v>
      </c>
      <c r="AK83" s="356"/>
      <c r="AL83" s="356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4" customFormat="1" ht="12.75" customHeight="1" x14ac:dyDescent="0.25">
      <c r="A84" s="329" t="s">
        <v>338</v>
      </c>
      <c r="B84" s="329" t="s">
        <v>256</v>
      </c>
      <c r="C84" s="329" t="s">
        <v>519</v>
      </c>
      <c r="D84" s="429" t="s">
        <v>802</v>
      </c>
      <c r="E84" s="329" t="s">
        <v>778</v>
      </c>
      <c r="F84" s="429" t="s">
        <v>858</v>
      </c>
      <c r="G84" s="425">
        <v>144007.63</v>
      </c>
      <c r="H84" s="429"/>
      <c r="I84" s="425">
        <v>144007.63</v>
      </c>
      <c r="J84" s="429"/>
      <c r="K84" s="429"/>
      <c r="L84" s="429"/>
      <c r="M84" s="429"/>
      <c r="N84" s="429"/>
      <c r="O84" s="429"/>
      <c r="P84" s="429"/>
      <c r="Q84" s="430">
        <v>144007.63</v>
      </c>
      <c r="R84" s="429"/>
      <c r="S84" s="429"/>
      <c r="T84" s="429"/>
      <c r="U84" s="425">
        <v>144007.63</v>
      </c>
      <c r="V84" s="429"/>
      <c r="W84" s="425">
        <v>144007.63</v>
      </c>
      <c r="X84" s="429"/>
      <c r="Y84" s="429"/>
      <c r="Z84" s="429"/>
      <c r="AA84" s="429"/>
      <c r="AB84" s="429"/>
      <c r="AC84" s="429"/>
      <c r="AD84" s="429"/>
      <c r="AE84" s="430">
        <v>144007.63</v>
      </c>
      <c r="AF84" s="429"/>
      <c r="AG84" s="429"/>
      <c r="AH84" s="429"/>
      <c r="AI84" s="329" t="s">
        <v>518</v>
      </c>
      <c r="AJ84" s="426">
        <v>45572.711851851855</v>
      </c>
      <c r="AK84" s="329"/>
      <c r="AL84" s="329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s="4" customFormat="1" ht="12.75" customHeight="1" x14ac:dyDescent="0.25">
      <c r="A85" s="329" t="s">
        <v>289</v>
      </c>
      <c r="B85" s="329" t="s">
        <v>256</v>
      </c>
      <c r="C85" s="329" t="s">
        <v>519</v>
      </c>
      <c r="D85" s="429" t="s">
        <v>802</v>
      </c>
      <c r="E85" s="329" t="s">
        <v>778</v>
      </c>
      <c r="F85" s="429" t="s">
        <v>809</v>
      </c>
      <c r="G85" s="425">
        <v>2708200</v>
      </c>
      <c r="H85" s="429"/>
      <c r="I85" s="425">
        <v>2708200</v>
      </c>
      <c r="J85" s="429"/>
      <c r="K85" s="429"/>
      <c r="L85" s="429"/>
      <c r="M85" s="429"/>
      <c r="N85" s="429"/>
      <c r="O85" s="429"/>
      <c r="P85" s="429"/>
      <c r="Q85" s="429"/>
      <c r="R85" s="430">
        <v>1011000</v>
      </c>
      <c r="S85" s="430">
        <v>1697200</v>
      </c>
      <c r="T85" s="429"/>
      <c r="U85" s="425">
        <v>1681100</v>
      </c>
      <c r="V85" s="429"/>
      <c r="W85" s="425">
        <v>1681100</v>
      </c>
      <c r="X85" s="429"/>
      <c r="Y85" s="429"/>
      <c r="Z85" s="429"/>
      <c r="AA85" s="429"/>
      <c r="AB85" s="429"/>
      <c r="AC85" s="429"/>
      <c r="AD85" s="429"/>
      <c r="AE85" s="429"/>
      <c r="AF85" s="430">
        <v>667000</v>
      </c>
      <c r="AG85" s="430">
        <v>1014100</v>
      </c>
      <c r="AH85" s="429"/>
      <c r="AI85" s="329" t="s">
        <v>518</v>
      </c>
      <c r="AJ85" s="426">
        <v>45572.711851851855</v>
      </c>
      <c r="AK85" s="329"/>
      <c r="AL85" s="329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s="4" customFormat="1" ht="12.75" customHeight="1" x14ac:dyDescent="0.25">
      <c r="A86" s="356" t="s">
        <v>267</v>
      </c>
      <c r="B86" s="356" t="s">
        <v>256</v>
      </c>
      <c r="C86" s="356" t="s">
        <v>519</v>
      </c>
      <c r="D86" s="356" t="s">
        <v>802</v>
      </c>
      <c r="E86" s="356" t="s">
        <v>778</v>
      </c>
      <c r="F86" s="356" t="s">
        <v>788</v>
      </c>
      <c r="G86" s="427">
        <v>14424963.23</v>
      </c>
      <c r="H86" s="356"/>
      <c r="I86" s="427">
        <v>14424963.23</v>
      </c>
      <c r="J86" s="356"/>
      <c r="K86" s="356"/>
      <c r="L86" s="356"/>
      <c r="M86" s="356"/>
      <c r="N86" s="356"/>
      <c r="O86" s="356"/>
      <c r="P86" s="356"/>
      <c r="Q86" s="427">
        <v>12332946.57</v>
      </c>
      <c r="R86" s="427">
        <v>1559588.16</v>
      </c>
      <c r="S86" s="427">
        <v>532428.5</v>
      </c>
      <c r="T86" s="356"/>
      <c r="U86" s="427">
        <v>1858624.13</v>
      </c>
      <c r="V86" s="356"/>
      <c r="W86" s="427">
        <v>1858624.13</v>
      </c>
      <c r="X86" s="356"/>
      <c r="Y86" s="356"/>
      <c r="Z86" s="356"/>
      <c r="AA86" s="356"/>
      <c r="AB86" s="356"/>
      <c r="AC86" s="356"/>
      <c r="AD86" s="356"/>
      <c r="AE86" s="427">
        <v>171505.09</v>
      </c>
      <c r="AF86" s="427">
        <v>1292250.71</v>
      </c>
      <c r="AG86" s="427">
        <v>394868.33</v>
      </c>
      <c r="AH86" s="356"/>
      <c r="AI86" s="356" t="s">
        <v>518</v>
      </c>
      <c r="AJ86" s="428">
        <v>45572.711851851855</v>
      </c>
      <c r="AK86" s="356"/>
      <c r="AL86" s="356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s="4" customFormat="1" ht="12.75" customHeight="1" x14ac:dyDescent="0.25">
      <c r="A87" s="356" t="s">
        <v>290</v>
      </c>
      <c r="B87" s="356" t="s">
        <v>256</v>
      </c>
      <c r="C87" s="356" t="s">
        <v>519</v>
      </c>
      <c r="D87" s="356" t="s">
        <v>802</v>
      </c>
      <c r="E87" s="356" t="s">
        <v>778</v>
      </c>
      <c r="F87" s="356" t="s">
        <v>810</v>
      </c>
      <c r="G87" s="427">
        <v>13176812.73</v>
      </c>
      <c r="H87" s="356"/>
      <c r="I87" s="427">
        <v>13176812.73</v>
      </c>
      <c r="J87" s="356"/>
      <c r="K87" s="356"/>
      <c r="L87" s="356"/>
      <c r="M87" s="356"/>
      <c r="N87" s="356"/>
      <c r="O87" s="356"/>
      <c r="P87" s="356"/>
      <c r="Q87" s="427">
        <v>12194638.57</v>
      </c>
      <c r="R87" s="427">
        <v>932174.16</v>
      </c>
      <c r="S87" s="427">
        <v>50000</v>
      </c>
      <c r="T87" s="356"/>
      <c r="U87" s="427">
        <v>806226.39</v>
      </c>
      <c r="V87" s="356"/>
      <c r="W87" s="427">
        <v>806226.39</v>
      </c>
      <c r="X87" s="356"/>
      <c r="Y87" s="356"/>
      <c r="Z87" s="356"/>
      <c r="AA87" s="356"/>
      <c r="AB87" s="356"/>
      <c r="AC87" s="356"/>
      <c r="AD87" s="356"/>
      <c r="AE87" s="427">
        <v>82000</v>
      </c>
      <c r="AF87" s="427">
        <v>674606.21</v>
      </c>
      <c r="AG87" s="427">
        <v>49620.18</v>
      </c>
      <c r="AH87" s="356"/>
      <c r="AI87" s="356" t="s">
        <v>518</v>
      </c>
      <c r="AJ87" s="428">
        <v>45572.711863425924</v>
      </c>
      <c r="AK87" s="356"/>
      <c r="AL87" s="356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s="4" customFormat="1" ht="12.75" customHeight="1" x14ac:dyDescent="0.25">
      <c r="A88" s="329" t="s">
        <v>291</v>
      </c>
      <c r="B88" s="329" t="s">
        <v>256</v>
      </c>
      <c r="C88" s="329" t="s">
        <v>519</v>
      </c>
      <c r="D88" s="429" t="s">
        <v>802</v>
      </c>
      <c r="E88" s="329" t="s">
        <v>778</v>
      </c>
      <c r="F88" s="429" t="s">
        <v>811</v>
      </c>
      <c r="G88" s="425">
        <v>13176812.73</v>
      </c>
      <c r="H88" s="429"/>
      <c r="I88" s="425">
        <v>13176812.73</v>
      </c>
      <c r="J88" s="429"/>
      <c r="K88" s="429"/>
      <c r="L88" s="429"/>
      <c r="M88" s="429"/>
      <c r="N88" s="429"/>
      <c r="O88" s="429"/>
      <c r="P88" s="429"/>
      <c r="Q88" s="430">
        <v>12194638.57</v>
      </c>
      <c r="R88" s="430">
        <v>932174.16</v>
      </c>
      <c r="S88" s="430">
        <v>50000</v>
      </c>
      <c r="T88" s="429"/>
      <c r="U88" s="425">
        <v>806226.39</v>
      </c>
      <c r="V88" s="429"/>
      <c r="W88" s="425">
        <v>806226.39</v>
      </c>
      <c r="X88" s="429"/>
      <c r="Y88" s="429"/>
      <c r="Z88" s="429"/>
      <c r="AA88" s="429"/>
      <c r="AB88" s="429"/>
      <c r="AC88" s="429"/>
      <c r="AD88" s="429"/>
      <c r="AE88" s="430">
        <v>82000</v>
      </c>
      <c r="AF88" s="430">
        <v>674606.21</v>
      </c>
      <c r="AG88" s="430">
        <v>49620.18</v>
      </c>
      <c r="AH88" s="429"/>
      <c r="AI88" s="329" t="s">
        <v>518</v>
      </c>
      <c r="AJ88" s="426">
        <v>45572.711851851855</v>
      </c>
      <c r="AK88" s="329"/>
      <c r="AL88" s="329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s="4" customFormat="1" ht="12.75" customHeight="1" x14ac:dyDescent="0.25">
      <c r="A89" s="356" t="s">
        <v>268</v>
      </c>
      <c r="B89" s="356" t="s">
        <v>256</v>
      </c>
      <c r="C89" s="356" t="s">
        <v>519</v>
      </c>
      <c r="D89" s="356" t="s">
        <v>802</v>
      </c>
      <c r="E89" s="356" t="s">
        <v>778</v>
      </c>
      <c r="F89" s="356" t="s">
        <v>789</v>
      </c>
      <c r="G89" s="427">
        <v>1248150.5</v>
      </c>
      <c r="H89" s="356"/>
      <c r="I89" s="427">
        <v>1248150.5</v>
      </c>
      <c r="J89" s="356"/>
      <c r="K89" s="356"/>
      <c r="L89" s="356"/>
      <c r="M89" s="356"/>
      <c r="N89" s="356"/>
      <c r="O89" s="356"/>
      <c r="P89" s="356"/>
      <c r="Q89" s="427">
        <v>138308</v>
      </c>
      <c r="R89" s="427">
        <v>627414</v>
      </c>
      <c r="S89" s="427">
        <v>482428.5</v>
      </c>
      <c r="T89" s="356"/>
      <c r="U89" s="427">
        <v>1052397.74</v>
      </c>
      <c r="V89" s="356"/>
      <c r="W89" s="427">
        <v>1052397.74</v>
      </c>
      <c r="X89" s="356"/>
      <c r="Y89" s="356"/>
      <c r="Z89" s="356"/>
      <c r="AA89" s="356"/>
      <c r="AB89" s="356"/>
      <c r="AC89" s="356"/>
      <c r="AD89" s="356"/>
      <c r="AE89" s="427">
        <v>89505.09</v>
      </c>
      <c r="AF89" s="427">
        <v>617644.5</v>
      </c>
      <c r="AG89" s="427">
        <v>345248.15</v>
      </c>
      <c r="AH89" s="356"/>
      <c r="AI89" s="356" t="s">
        <v>518</v>
      </c>
      <c r="AJ89" s="428">
        <v>45572.711851851855</v>
      </c>
      <c r="AK89" s="356"/>
      <c r="AL89" s="356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s="4" customFormat="1" ht="12.75" customHeight="1" x14ac:dyDescent="0.25">
      <c r="A90" s="329" t="s">
        <v>274</v>
      </c>
      <c r="B90" s="329" t="s">
        <v>256</v>
      </c>
      <c r="C90" s="329" t="s">
        <v>519</v>
      </c>
      <c r="D90" s="429" t="s">
        <v>802</v>
      </c>
      <c r="E90" s="329" t="s">
        <v>778</v>
      </c>
      <c r="F90" s="429" t="s">
        <v>794</v>
      </c>
      <c r="G90" s="425">
        <v>161000</v>
      </c>
      <c r="H90" s="429"/>
      <c r="I90" s="425">
        <v>161000</v>
      </c>
      <c r="J90" s="429"/>
      <c r="K90" s="429"/>
      <c r="L90" s="429"/>
      <c r="M90" s="429"/>
      <c r="N90" s="429"/>
      <c r="O90" s="429"/>
      <c r="P90" s="429"/>
      <c r="Q90" s="430">
        <v>6000</v>
      </c>
      <c r="R90" s="429"/>
      <c r="S90" s="430">
        <v>155000</v>
      </c>
      <c r="T90" s="429"/>
      <c r="U90" s="425">
        <v>64683.48</v>
      </c>
      <c r="V90" s="429"/>
      <c r="W90" s="425">
        <v>64683.48</v>
      </c>
      <c r="X90" s="429"/>
      <c r="Y90" s="429"/>
      <c r="Z90" s="429"/>
      <c r="AA90" s="429"/>
      <c r="AB90" s="429"/>
      <c r="AC90" s="429"/>
      <c r="AD90" s="429"/>
      <c r="AE90" s="430">
        <v>3504.48</v>
      </c>
      <c r="AF90" s="429"/>
      <c r="AG90" s="430">
        <v>61179</v>
      </c>
      <c r="AH90" s="429"/>
      <c r="AI90" s="329" t="s">
        <v>518</v>
      </c>
      <c r="AJ90" s="426">
        <v>45572.711851851855</v>
      </c>
      <c r="AK90" s="329"/>
      <c r="AL90" s="329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4" customFormat="1" ht="12.75" customHeight="1" x14ac:dyDescent="0.25">
      <c r="A91" s="329" t="s">
        <v>275</v>
      </c>
      <c r="B91" s="329" t="s">
        <v>256</v>
      </c>
      <c r="C91" s="329" t="s">
        <v>519</v>
      </c>
      <c r="D91" s="429" t="s">
        <v>802</v>
      </c>
      <c r="E91" s="329" t="s">
        <v>778</v>
      </c>
      <c r="F91" s="429" t="s">
        <v>795</v>
      </c>
      <c r="G91" s="425">
        <v>156501.57</v>
      </c>
      <c r="H91" s="429"/>
      <c r="I91" s="425">
        <v>156501.57</v>
      </c>
      <c r="J91" s="429"/>
      <c r="K91" s="429"/>
      <c r="L91" s="429"/>
      <c r="M91" s="429"/>
      <c r="N91" s="429"/>
      <c r="O91" s="429"/>
      <c r="P91" s="429"/>
      <c r="Q91" s="430">
        <v>111608</v>
      </c>
      <c r="R91" s="429"/>
      <c r="S91" s="430">
        <v>44893.57</v>
      </c>
      <c r="T91" s="429"/>
      <c r="U91" s="425">
        <v>107800.5</v>
      </c>
      <c r="V91" s="429"/>
      <c r="W91" s="425">
        <v>107800.5</v>
      </c>
      <c r="X91" s="429"/>
      <c r="Y91" s="429"/>
      <c r="Z91" s="429"/>
      <c r="AA91" s="429"/>
      <c r="AB91" s="429"/>
      <c r="AC91" s="429"/>
      <c r="AD91" s="429"/>
      <c r="AE91" s="430">
        <v>81323</v>
      </c>
      <c r="AF91" s="429"/>
      <c r="AG91" s="430">
        <v>26477.5</v>
      </c>
      <c r="AH91" s="429"/>
      <c r="AI91" s="329" t="s">
        <v>518</v>
      </c>
      <c r="AJ91" s="426">
        <v>45572.711851851855</v>
      </c>
      <c r="AK91" s="329"/>
      <c r="AL91" s="329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s="4" customFormat="1" ht="12.75" customHeight="1" x14ac:dyDescent="0.25">
      <c r="A92" s="329" t="s">
        <v>269</v>
      </c>
      <c r="B92" s="329" t="s">
        <v>256</v>
      </c>
      <c r="C92" s="329" t="s">
        <v>519</v>
      </c>
      <c r="D92" s="429" t="s">
        <v>802</v>
      </c>
      <c r="E92" s="329" t="s">
        <v>778</v>
      </c>
      <c r="F92" s="429" t="s">
        <v>790</v>
      </c>
      <c r="G92" s="425">
        <v>930648.93</v>
      </c>
      <c r="H92" s="429"/>
      <c r="I92" s="425">
        <v>930648.93</v>
      </c>
      <c r="J92" s="429"/>
      <c r="K92" s="429"/>
      <c r="L92" s="429"/>
      <c r="M92" s="429"/>
      <c r="N92" s="429"/>
      <c r="O92" s="429"/>
      <c r="P92" s="429"/>
      <c r="Q92" s="430">
        <v>20700</v>
      </c>
      <c r="R92" s="430">
        <v>627414</v>
      </c>
      <c r="S92" s="430">
        <v>282534.93</v>
      </c>
      <c r="T92" s="429"/>
      <c r="U92" s="425">
        <v>879913.76</v>
      </c>
      <c r="V92" s="429"/>
      <c r="W92" s="425">
        <v>879913.76</v>
      </c>
      <c r="X92" s="429"/>
      <c r="Y92" s="429"/>
      <c r="Z92" s="429"/>
      <c r="AA92" s="429"/>
      <c r="AB92" s="429"/>
      <c r="AC92" s="429"/>
      <c r="AD92" s="429"/>
      <c r="AE92" s="430">
        <v>4677.6099999999997</v>
      </c>
      <c r="AF92" s="430">
        <v>617644.5</v>
      </c>
      <c r="AG92" s="430">
        <v>257591.65</v>
      </c>
      <c r="AH92" s="429"/>
      <c r="AI92" s="329" t="s">
        <v>518</v>
      </c>
      <c r="AJ92" s="426">
        <v>45572.711851851855</v>
      </c>
      <c r="AK92" s="329"/>
      <c r="AL92" s="329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s="4" customFormat="1" ht="12.75" customHeight="1" x14ac:dyDescent="0.25">
      <c r="A93" s="356" t="s">
        <v>292</v>
      </c>
      <c r="B93" s="356" t="s">
        <v>256</v>
      </c>
      <c r="C93" s="356" t="s">
        <v>519</v>
      </c>
      <c r="D93" s="356" t="s">
        <v>812</v>
      </c>
      <c r="E93" s="356" t="s">
        <v>778</v>
      </c>
      <c r="F93" s="356" t="s">
        <v>519</v>
      </c>
      <c r="G93" s="427">
        <v>8572179.5</v>
      </c>
      <c r="H93" s="356"/>
      <c r="I93" s="427">
        <v>8572179.5</v>
      </c>
      <c r="J93" s="356"/>
      <c r="K93" s="356"/>
      <c r="L93" s="356"/>
      <c r="M93" s="356"/>
      <c r="N93" s="356"/>
      <c r="O93" s="356"/>
      <c r="P93" s="356"/>
      <c r="Q93" s="427">
        <v>1350000</v>
      </c>
      <c r="R93" s="427">
        <v>3270200</v>
      </c>
      <c r="S93" s="427">
        <v>3951979.5</v>
      </c>
      <c r="T93" s="356"/>
      <c r="U93" s="427">
        <v>4536564.55</v>
      </c>
      <c r="V93" s="356"/>
      <c r="W93" s="427">
        <v>4536564.55</v>
      </c>
      <c r="X93" s="356"/>
      <c r="Y93" s="356"/>
      <c r="Z93" s="356"/>
      <c r="AA93" s="356"/>
      <c r="AB93" s="356"/>
      <c r="AC93" s="356"/>
      <c r="AD93" s="356"/>
      <c r="AE93" s="427">
        <v>304650</v>
      </c>
      <c r="AF93" s="427">
        <v>1951476.18</v>
      </c>
      <c r="AG93" s="427">
        <v>2280438.37</v>
      </c>
      <c r="AH93" s="356"/>
      <c r="AI93" s="356" t="s">
        <v>518</v>
      </c>
      <c r="AJ93" s="428">
        <v>45572.711863425924</v>
      </c>
      <c r="AK93" s="356"/>
      <c r="AL93" s="356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s="4" customFormat="1" ht="12.75" customHeight="1" x14ac:dyDescent="0.25">
      <c r="A94" s="356" t="s">
        <v>293</v>
      </c>
      <c r="B94" s="356" t="s">
        <v>256</v>
      </c>
      <c r="C94" s="356" t="s">
        <v>519</v>
      </c>
      <c r="D94" s="356" t="s">
        <v>813</v>
      </c>
      <c r="E94" s="356" t="s">
        <v>778</v>
      </c>
      <c r="F94" s="356" t="s">
        <v>519</v>
      </c>
      <c r="G94" s="427">
        <v>8222179.5</v>
      </c>
      <c r="H94" s="356"/>
      <c r="I94" s="427">
        <v>8222179.5</v>
      </c>
      <c r="J94" s="356"/>
      <c r="K94" s="356"/>
      <c r="L94" s="356"/>
      <c r="M94" s="356"/>
      <c r="N94" s="356"/>
      <c r="O94" s="356"/>
      <c r="P94" s="356"/>
      <c r="Q94" s="427">
        <v>1000000</v>
      </c>
      <c r="R94" s="427">
        <v>3270200</v>
      </c>
      <c r="S94" s="427">
        <v>3951979.5</v>
      </c>
      <c r="T94" s="356"/>
      <c r="U94" s="427">
        <v>4231914.55</v>
      </c>
      <c r="V94" s="356"/>
      <c r="W94" s="427">
        <v>4231914.55</v>
      </c>
      <c r="X94" s="356"/>
      <c r="Y94" s="356"/>
      <c r="Z94" s="356"/>
      <c r="AA94" s="356"/>
      <c r="AB94" s="356"/>
      <c r="AC94" s="356"/>
      <c r="AD94" s="356"/>
      <c r="AE94" s="427">
        <v>0</v>
      </c>
      <c r="AF94" s="427">
        <v>1951476.18</v>
      </c>
      <c r="AG94" s="427">
        <v>2280438.37</v>
      </c>
      <c r="AH94" s="356"/>
      <c r="AI94" s="356" t="s">
        <v>518</v>
      </c>
      <c r="AJ94" s="428">
        <v>45572.711863425924</v>
      </c>
      <c r="AK94" s="356"/>
      <c r="AL94" s="356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s="4" customFormat="1" ht="12.75" customHeight="1" x14ac:dyDescent="0.25">
      <c r="A95" s="356" t="s">
        <v>259</v>
      </c>
      <c r="B95" s="356" t="s">
        <v>256</v>
      </c>
      <c r="C95" s="356" t="s">
        <v>519</v>
      </c>
      <c r="D95" s="356" t="s">
        <v>813</v>
      </c>
      <c r="E95" s="356" t="s">
        <v>778</v>
      </c>
      <c r="F95" s="356" t="s">
        <v>780</v>
      </c>
      <c r="G95" s="427">
        <v>7219572.5899999999</v>
      </c>
      <c r="H95" s="356"/>
      <c r="I95" s="427">
        <v>7219572.5899999999</v>
      </c>
      <c r="J95" s="356"/>
      <c r="K95" s="356"/>
      <c r="L95" s="356"/>
      <c r="M95" s="356"/>
      <c r="N95" s="356"/>
      <c r="O95" s="356"/>
      <c r="P95" s="356"/>
      <c r="Q95" s="356"/>
      <c r="R95" s="427">
        <v>3270200</v>
      </c>
      <c r="S95" s="427">
        <v>3949372.59</v>
      </c>
      <c r="T95" s="356"/>
      <c r="U95" s="427">
        <v>4231914.55</v>
      </c>
      <c r="V95" s="356"/>
      <c r="W95" s="427">
        <v>4231914.55</v>
      </c>
      <c r="X95" s="356"/>
      <c r="Y95" s="356"/>
      <c r="Z95" s="356"/>
      <c r="AA95" s="356"/>
      <c r="AB95" s="356"/>
      <c r="AC95" s="356"/>
      <c r="AD95" s="356"/>
      <c r="AE95" s="356"/>
      <c r="AF95" s="427">
        <v>1951476.18</v>
      </c>
      <c r="AG95" s="427">
        <v>2280438.37</v>
      </c>
      <c r="AH95" s="356"/>
      <c r="AI95" s="356" t="s">
        <v>518</v>
      </c>
      <c r="AJ95" s="428">
        <v>45572.711863425924</v>
      </c>
      <c r="AK95" s="356"/>
      <c r="AL95" s="356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s="4" customFormat="1" ht="12.75" customHeight="1" x14ac:dyDescent="0.25">
      <c r="A96" s="356" t="s">
        <v>260</v>
      </c>
      <c r="B96" s="356" t="s">
        <v>256</v>
      </c>
      <c r="C96" s="356" t="s">
        <v>519</v>
      </c>
      <c r="D96" s="356" t="s">
        <v>813</v>
      </c>
      <c r="E96" s="356" t="s">
        <v>778</v>
      </c>
      <c r="F96" s="356" t="s">
        <v>781</v>
      </c>
      <c r="G96" s="427">
        <v>7219572.5899999999</v>
      </c>
      <c r="H96" s="356"/>
      <c r="I96" s="427">
        <v>7219572.5899999999</v>
      </c>
      <c r="J96" s="356"/>
      <c r="K96" s="356"/>
      <c r="L96" s="356"/>
      <c r="M96" s="356"/>
      <c r="N96" s="356"/>
      <c r="O96" s="356"/>
      <c r="P96" s="356"/>
      <c r="Q96" s="356"/>
      <c r="R96" s="427">
        <v>3270200</v>
      </c>
      <c r="S96" s="427">
        <v>3949372.59</v>
      </c>
      <c r="T96" s="356"/>
      <c r="U96" s="427">
        <v>4231914.55</v>
      </c>
      <c r="V96" s="356"/>
      <c r="W96" s="427">
        <v>4231914.55</v>
      </c>
      <c r="X96" s="356"/>
      <c r="Y96" s="356"/>
      <c r="Z96" s="356"/>
      <c r="AA96" s="356"/>
      <c r="AB96" s="356"/>
      <c r="AC96" s="356"/>
      <c r="AD96" s="356"/>
      <c r="AE96" s="356"/>
      <c r="AF96" s="427">
        <v>1951476.18</v>
      </c>
      <c r="AG96" s="427">
        <v>2280438.37</v>
      </c>
      <c r="AH96" s="356"/>
      <c r="AI96" s="356" t="s">
        <v>518</v>
      </c>
      <c r="AJ96" s="428">
        <v>45572.711863425924</v>
      </c>
      <c r="AK96" s="356"/>
      <c r="AL96" s="356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s="4" customFormat="1" ht="12.75" customHeight="1" x14ac:dyDescent="0.25">
      <c r="A97" s="329" t="s">
        <v>261</v>
      </c>
      <c r="B97" s="329" t="s">
        <v>256</v>
      </c>
      <c r="C97" s="329" t="s">
        <v>519</v>
      </c>
      <c r="D97" s="429" t="s">
        <v>813</v>
      </c>
      <c r="E97" s="329" t="s">
        <v>778</v>
      </c>
      <c r="F97" s="429" t="s">
        <v>782</v>
      </c>
      <c r="G97" s="425">
        <v>5511005.8099999996</v>
      </c>
      <c r="H97" s="429"/>
      <c r="I97" s="425">
        <v>5511005.8099999996</v>
      </c>
      <c r="J97" s="429"/>
      <c r="K97" s="429"/>
      <c r="L97" s="429"/>
      <c r="M97" s="429"/>
      <c r="N97" s="429"/>
      <c r="O97" s="429"/>
      <c r="P97" s="429"/>
      <c r="Q97" s="429"/>
      <c r="R97" s="430">
        <v>2515246</v>
      </c>
      <c r="S97" s="430">
        <v>2995759.81</v>
      </c>
      <c r="T97" s="429"/>
      <c r="U97" s="425">
        <v>3294184.8</v>
      </c>
      <c r="V97" s="429"/>
      <c r="W97" s="425">
        <v>3294184.8</v>
      </c>
      <c r="X97" s="429"/>
      <c r="Y97" s="429"/>
      <c r="Z97" s="429"/>
      <c r="AA97" s="429"/>
      <c r="AB97" s="429"/>
      <c r="AC97" s="429"/>
      <c r="AD97" s="429"/>
      <c r="AE97" s="429"/>
      <c r="AF97" s="430">
        <v>1510777.41</v>
      </c>
      <c r="AG97" s="430">
        <v>1783407.39</v>
      </c>
      <c r="AH97" s="429"/>
      <c r="AI97" s="329" t="s">
        <v>518</v>
      </c>
      <c r="AJ97" s="426">
        <v>45572.711851851855</v>
      </c>
      <c r="AK97" s="329"/>
      <c r="AL97" s="329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s="4" customFormat="1" ht="12.75" customHeight="1" x14ac:dyDescent="0.25">
      <c r="A98" s="329" t="s">
        <v>262</v>
      </c>
      <c r="B98" s="329" t="s">
        <v>256</v>
      </c>
      <c r="C98" s="329" t="s">
        <v>519</v>
      </c>
      <c r="D98" s="429" t="s">
        <v>813</v>
      </c>
      <c r="E98" s="329" t="s">
        <v>778</v>
      </c>
      <c r="F98" s="429" t="s">
        <v>784</v>
      </c>
      <c r="G98" s="425">
        <v>1708566.78</v>
      </c>
      <c r="H98" s="429"/>
      <c r="I98" s="425">
        <v>1708566.78</v>
      </c>
      <c r="J98" s="429"/>
      <c r="K98" s="429"/>
      <c r="L98" s="429"/>
      <c r="M98" s="429"/>
      <c r="N98" s="429"/>
      <c r="O98" s="429"/>
      <c r="P98" s="429"/>
      <c r="Q98" s="429"/>
      <c r="R98" s="430">
        <v>754954</v>
      </c>
      <c r="S98" s="430">
        <v>953612.78</v>
      </c>
      <c r="T98" s="429"/>
      <c r="U98" s="425">
        <v>937729.75</v>
      </c>
      <c r="V98" s="429"/>
      <c r="W98" s="425">
        <v>937729.75</v>
      </c>
      <c r="X98" s="429"/>
      <c r="Y98" s="429"/>
      <c r="Z98" s="429"/>
      <c r="AA98" s="429"/>
      <c r="AB98" s="429"/>
      <c r="AC98" s="429"/>
      <c r="AD98" s="429"/>
      <c r="AE98" s="429"/>
      <c r="AF98" s="430">
        <v>440698.77</v>
      </c>
      <c r="AG98" s="430">
        <v>497030.98</v>
      </c>
      <c r="AH98" s="429"/>
      <c r="AI98" s="329" t="s">
        <v>518</v>
      </c>
      <c r="AJ98" s="426">
        <v>45572.711851851855</v>
      </c>
      <c r="AK98" s="329"/>
      <c r="AL98" s="329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s="4" customFormat="1" ht="12.75" customHeight="1" x14ac:dyDescent="0.25">
      <c r="A99" s="356" t="s">
        <v>264</v>
      </c>
      <c r="B99" s="356" t="s">
        <v>256</v>
      </c>
      <c r="C99" s="356" t="s">
        <v>519</v>
      </c>
      <c r="D99" s="356" t="s">
        <v>813</v>
      </c>
      <c r="E99" s="356" t="s">
        <v>778</v>
      </c>
      <c r="F99" s="356" t="s">
        <v>256</v>
      </c>
      <c r="G99" s="427">
        <v>1002606.91</v>
      </c>
      <c r="H99" s="356"/>
      <c r="I99" s="427">
        <v>1002606.91</v>
      </c>
      <c r="J99" s="356"/>
      <c r="K99" s="356"/>
      <c r="L99" s="356"/>
      <c r="M99" s="356"/>
      <c r="N99" s="356"/>
      <c r="O99" s="356"/>
      <c r="P99" s="356"/>
      <c r="Q99" s="427">
        <v>1000000</v>
      </c>
      <c r="R99" s="356"/>
      <c r="S99" s="427">
        <v>2606.91</v>
      </c>
      <c r="T99" s="356"/>
      <c r="U99" s="427">
        <v>0</v>
      </c>
      <c r="V99" s="356"/>
      <c r="W99" s="427">
        <v>0</v>
      </c>
      <c r="X99" s="356"/>
      <c r="Y99" s="356"/>
      <c r="Z99" s="356"/>
      <c r="AA99" s="356"/>
      <c r="AB99" s="356"/>
      <c r="AC99" s="356"/>
      <c r="AD99" s="356"/>
      <c r="AE99" s="427">
        <v>0</v>
      </c>
      <c r="AF99" s="356"/>
      <c r="AG99" s="427">
        <v>0</v>
      </c>
      <c r="AH99" s="356"/>
      <c r="AI99" s="356" t="s">
        <v>518</v>
      </c>
      <c r="AJ99" s="428">
        <v>45572.711863425924</v>
      </c>
      <c r="AK99" s="356"/>
      <c r="AL99" s="356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s="4" customFormat="1" ht="12.75" customHeight="1" x14ac:dyDescent="0.25">
      <c r="A100" s="356" t="s">
        <v>265</v>
      </c>
      <c r="B100" s="356" t="s">
        <v>256</v>
      </c>
      <c r="C100" s="356" t="s">
        <v>519</v>
      </c>
      <c r="D100" s="356" t="s">
        <v>813</v>
      </c>
      <c r="E100" s="356" t="s">
        <v>778</v>
      </c>
      <c r="F100" s="356" t="s">
        <v>786</v>
      </c>
      <c r="G100" s="427">
        <v>1002606.91</v>
      </c>
      <c r="H100" s="356"/>
      <c r="I100" s="427">
        <v>1002606.91</v>
      </c>
      <c r="J100" s="356"/>
      <c r="K100" s="356"/>
      <c r="L100" s="356"/>
      <c r="M100" s="356"/>
      <c r="N100" s="356"/>
      <c r="O100" s="356"/>
      <c r="P100" s="356"/>
      <c r="Q100" s="427">
        <v>1000000</v>
      </c>
      <c r="R100" s="356"/>
      <c r="S100" s="427">
        <v>2606.91</v>
      </c>
      <c r="T100" s="356"/>
      <c r="U100" s="427">
        <v>0</v>
      </c>
      <c r="V100" s="356"/>
      <c r="W100" s="427">
        <v>0</v>
      </c>
      <c r="X100" s="356"/>
      <c r="Y100" s="356"/>
      <c r="Z100" s="356"/>
      <c r="AA100" s="356"/>
      <c r="AB100" s="356"/>
      <c r="AC100" s="356"/>
      <c r="AD100" s="356"/>
      <c r="AE100" s="427">
        <v>0</v>
      </c>
      <c r="AF100" s="356"/>
      <c r="AG100" s="427">
        <v>0</v>
      </c>
      <c r="AH100" s="356"/>
      <c r="AI100" s="356" t="s">
        <v>518</v>
      </c>
      <c r="AJ100" s="428">
        <v>45572.711863425924</v>
      </c>
      <c r="AK100" s="356"/>
      <c r="AL100" s="356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s="4" customFormat="1" ht="12.75" customHeight="1" x14ac:dyDescent="0.25">
      <c r="A101" s="329" t="s">
        <v>266</v>
      </c>
      <c r="B101" s="329" t="s">
        <v>256</v>
      </c>
      <c r="C101" s="329" t="s">
        <v>519</v>
      </c>
      <c r="D101" s="429" t="s">
        <v>813</v>
      </c>
      <c r="E101" s="329" t="s">
        <v>778</v>
      </c>
      <c r="F101" s="429" t="s">
        <v>787</v>
      </c>
      <c r="G101" s="425">
        <v>1002606.91</v>
      </c>
      <c r="H101" s="429"/>
      <c r="I101" s="425">
        <v>1002606.91</v>
      </c>
      <c r="J101" s="429"/>
      <c r="K101" s="429"/>
      <c r="L101" s="429"/>
      <c r="M101" s="429"/>
      <c r="N101" s="429"/>
      <c r="O101" s="429"/>
      <c r="P101" s="429"/>
      <c r="Q101" s="430">
        <v>1000000</v>
      </c>
      <c r="R101" s="429"/>
      <c r="S101" s="430">
        <v>2606.91</v>
      </c>
      <c r="T101" s="429"/>
      <c r="U101" s="425">
        <v>0</v>
      </c>
      <c r="V101" s="429"/>
      <c r="W101" s="425">
        <v>0</v>
      </c>
      <c r="X101" s="429"/>
      <c r="Y101" s="429"/>
      <c r="Z101" s="429"/>
      <c r="AA101" s="429"/>
      <c r="AB101" s="429"/>
      <c r="AC101" s="429"/>
      <c r="AD101" s="429"/>
      <c r="AE101" s="430">
        <v>0</v>
      </c>
      <c r="AF101" s="429"/>
      <c r="AG101" s="430">
        <v>0</v>
      </c>
      <c r="AH101" s="429"/>
      <c r="AI101" s="329" t="s">
        <v>518</v>
      </c>
      <c r="AJ101" s="426">
        <v>45572.711851851855</v>
      </c>
      <c r="AK101" s="329"/>
      <c r="AL101" s="329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s="4" customFormat="1" ht="12.75" customHeight="1" x14ac:dyDescent="0.25">
      <c r="A102" s="356" t="s">
        <v>294</v>
      </c>
      <c r="B102" s="356" t="s">
        <v>256</v>
      </c>
      <c r="C102" s="356" t="s">
        <v>519</v>
      </c>
      <c r="D102" s="356" t="s">
        <v>814</v>
      </c>
      <c r="E102" s="356" t="s">
        <v>778</v>
      </c>
      <c r="F102" s="356" t="s">
        <v>519</v>
      </c>
      <c r="G102" s="427">
        <v>350000</v>
      </c>
      <c r="H102" s="356"/>
      <c r="I102" s="427">
        <v>350000</v>
      </c>
      <c r="J102" s="356"/>
      <c r="K102" s="356"/>
      <c r="L102" s="356"/>
      <c r="M102" s="356"/>
      <c r="N102" s="356"/>
      <c r="O102" s="356"/>
      <c r="P102" s="356"/>
      <c r="Q102" s="427">
        <v>350000</v>
      </c>
      <c r="R102" s="356"/>
      <c r="S102" s="356"/>
      <c r="T102" s="356"/>
      <c r="U102" s="427">
        <v>304650</v>
      </c>
      <c r="V102" s="356"/>
      <c r="W102" s="427">
        <v>304650</v>
      </c>
      <c r="X102" s="356"/>
      <c r="Y102" s="356"/>
      <c r="Z102" s="356"/>
      <c r="AA102" s="356"/>
      <c r="AB102" s="356"/>
      <c r="AC102" s="356"/>
      <c r="AD102" s="356"/>
      <c r="AE102" s="427">
        <v>304650</v>
      </c>
      <c r="AF102" s="356"/>
      <c r="AG102" s="356"/>
      <c r="AH102" s="356"/>
      <c r="AI102" s="356" t="s">
        <v>518</v>
      </c>
      <c r="AJ102" s="428">
        <v>45572.711863425924</v>
      </c>
      <c r="AK102" s="356"/>
      <c r="AL102" s="356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s="4" customFormat="1" ht="12.75" customHeight="1" x14ac:dyDescent="0.25">
      <c r="A103" s="356" t="s">
        <v>264</v>
      </c>
      <c r="B103" s="356" t="s">
        <v>256</v>
      </c>
      <c r="C103" s="356" t="s">
        <v>519</v>
      </c>
      <c r="D103" s="356" t="s">
        <v>814</v>
      </c>
      <c r="E103" s="356" t="s">
        <v>778</v>
      </c>
      <c r="F103" s="356" t="s">
        <v>256</v>
      </c>
      <c r="G103" s="427">
        <v>350000</v>
      </c>
      <c r="H103" s="356"/>
      <c r="I103" s="427">
        <v>350000</v>
      </c>
      <c r="J103" s="356"/>
      <c r="K103" s="356"/>
      <c r="L103" s="356"/>
      <c r="M103" s="356"/>
      <c r="N103" s="356"/>
      <c r="O103" s="356"/>
      <c r="P103" s="356"/>
      <c r="Q103" s="427">
        <v>350000</v>
      </c>
      <c r="R103" s="356"/>
      <c r="S103" s="356"/>
      <c r="T103" s="356"/>
      <c r="U103" s="427">
        <v>304650</v>
      </c>
      <c r="V103" s="356"/>
      <c r="W103" s="427">
        <v>304650</v>
      </c>
      <c r="X103" s="356"/>
      <c r="Y103" s="356"/>
      <c r="Z103" s="356"/>
      <c r="AA103" s="356"/>
      <c r="AB103" s="356"/>
      <c r="AC103" s="356"/>
      <c r="AD103" s="356"/>
      <c r="AE103" s="427">
        <v>304650</v>
      </c>
      <c r="AF103" s="356"/>
      <c r="AG103" s="356"/>
      <c r="AH103" s="356"/>
      <c r="AI103" s="356" t="s">
        <v>518</v>
      </c>
      <c r="AJ103" s="428">
        <v>45572.711863425924</v>
      </c>
      <c r="AK103" s="356"/>
      <c r="AL103" s="356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s="4" customFormat="1" ht="12.75" customHeight="1" x14ac:dyDescent="0.25">
      <c r="A104" s="356" t="s">
        <v>265</v>
      </c>
      <c r="B104" s="356" t="s">
        <v>256</v>
      </c>
      <c r="C104" s="356" t="s">
        <v>519</v>
      </c>
      <c r="D104" s="356" t="s">
        <v>814</v>
      </c>
      <c r="E104" s="356" t="s">
        <v>778</v>
      </c>
      <c r="F104" s="356" t="s">
        <v>786</v>
      </c>
      <c r="G104" s="427">
        <v>350000</v>
      </c>
      <c r="H104" s="356"/>
      <c r="I104" s="427">
        <v>350000</v>
      </c>
      <c r="J104" s="356"/>
      <c r="K104" s="356"/>
      <c r="L104" s="356"/>
      <c r="M104" s="356"/>
      <c r="N104" s="356"/>
      <c r="O104" s="356"/>
      <c r="P104" s="356"/>
      <c r="Q104" s="427">
        <v>350000</v>
      </c>
      <c r="R104" s="356"/>
      <c r="S104" s="356"/>
      <c r="T104" s="356"/>
      <c r="U104" s="427">
        <v>304650</v>
      </c>
      <c r="V104" s="356"/>
      <c r="W104" s="427">
        <v>304650</v>
      </c>
      <c r="X104" s="356"/>
      <c r="Y104" s="356"/>
      <c r="Z104" s="356"/>
      <c r="AA104" s="356"/>
      <c r="AB104" s="356"/>
      <c r="AC104" s="356"/>
      <c r="AD104" s="356"/>
      <c r="AE104" s="427">
        <v>304650</v>
      </c>
      <c r="AF104" s="356"/>
      <c r="AG104" s="356"/>
      <c r="AH104" s="356"/>
      <c r="AI104" s="356" t="s">
        <v>518</v>
      </c>
      <c r="AJ104" s="428">
        <v>45572.711863425924</v>
      </c>
      <c r="AK104" s="356"/>
      <c r="AL104" s="356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s="4" customFormat="1" ht="12.75" customHeight="1" x14ac:dyDescent="0.25">
      <c r="A105" s="329" t="s">
        <v>266</v>
      </c>
      <c r="B105" s="329" t="s">
        <v>256</v>
      </c>
      <c r="C105" s="329" t="s">
        <v>519</v>
      </c>
      <c r="D105" s="429" t="s">
        <v>814</v>
      </c>
      <c r="E105" s="329" t="s">
        <v>778</v>
      </c>
      <c r="F105" s="429" t="s">
        <v>787</v>
      </c>
      <c r="G105" s="425">
        <v>350000</v>
      </c>
      <c r="H105" s="429"/>
      <c r="I105" s="425">
        <v>350000</v>
      </c>
      <c r="J105" s="429"/>
      <c r="K105" s="429"/>
      <c r="L105" s="429"/>
      <c r="M105" s="429"/>
      <c r="N105" s="429"/>
      <c r="O105" s="429"/>
      <c r="P105" s="429"/>
      <c r="Q105" s="430">
        <v>350000</v>
      </c>
      <c r="R105" s="429"/>
      <c r="S105" s="429"/>
      <c r="T105" s="429"/>
      <c r="U105" s="425">
        <v>304650</v>
      </c>
      <c r="V105" s="429"/>
      <c r="W105" s="425">
        <v>304650</v>
      </c>
      <c r="X105" s="429"/>
      <c r="Y105" s="429"/>
      <c r="Z105" s="429"/>
      <c r="AA105" s="429"/>
      <c r="AB105" s="429"/>
      <c r="AC105" s="429"/>
      <c r="AD105" s="429"/>
      <c r="AE105" s="430">
        <v>304650</v>
      </c>
      <c r="AF105" s="429"/>
      <c r="AG105" s="429"/>
      <c r="AH105" s="429"/>
      <c r="AI105" s="329" t="s">
        <v>518</v>
      </c>
      <c r="AJ105" s="426">
        <v>45572.711851851855</v>
      </c>
      <c r="AK105" s="329"/>
      <c r="AL105" s="329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s="4" customFormat="1" ht="12.75" customHeight="1" x14ac:dyDescent="0.25">
      <c r="A106" s="356" t="s">
        <v>295</v>
      </c>
      <c r="B106" s="356" t="s">
        <v>256</v>
      </c>
      <c r="C106" s="356" t="s">
        <v>519</v>
      </c>
      <c r="D106" s="356" t="s">
        <v>815</v>
      </c>
      <c r="E106" s="356" t="s">
        <v>778</v>
      </c>
      <c r="F106" s="356" t="s">
        <v>519</v>
      </c>
      <c r="G106" s="427">
        <v>40732400</v>
      </c>
      <c r="H106" s="356"/>
      <c r="I106" s="427">
        <v>40732400</v>
      </c>
      <c r="J106" s="427">
        <v>10096300</v>
      </c>
      <c r="K106" s="356"/>
      <c r="L106" s="356"/>
      <c r="M106" s="356"/>
      <c r="N106" s="356"/>
      <c r="O106" s="356"/>
      <c r="P106" s="356"/>
      <c r="Q106" s="427">
        <v>36317000</v>
      </c>
      <c r="R106" s="427">
        <v>14255700</v>
      </c>
      <c r="S106" s="427">
        <v>256000</v>
      </c>
      <c r="T106" s="356"/>
      <c r="U106" s="427">
        <v>25440343.149999999</v>
      </c>
      <c r="V106" s="356"/>
      <c r="W106" s="427">
        <v>25440343.149999999</v>
      </c>
      <c r="X106" s="427">
        <v>7572375</v>
      </c>
      <c r="Y106" s="356"/>
      <c r="Z106" s="356"/>
      <c r="AA106" s="356"/>
      <c r="AB106" s="356"/>
      <c r="AC106" s="356"/>
      <c r="AD106" s="356"/>
      <c r="AE106" s="427">
        <v>21334083.440000001</v>
      </c>
      <c r="AF106" s="427">
        <v>11642973.710000001</v>
      </c>
      <c r="AG106" s="427">
        <v>35661</v>
      </c>
      <c r="AH106" s="356"/>
      <c r="AI106" s="356" t="s">
        <v>518</v>
      </c>
      <c r="AJ106" s="428">
        <v>45572.711863425924</v>
      </c>
      <c r="AK106" s="356"/>
      <c r="AL106" s="356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s="4" customFormat="1" ht="12.75" customHeight="1" x14ac:dyDescent="0.25">
      <c r="A107" s="356" t="s">
        <v>296</v>
      </c>
      <c r="B107" s="356" t="s">
        <v>256</v>
      </c>
      <c r="C107" s="356" t="s">
        <v>519</v>
      </c>
      <c r="D107" s="356" t="s">
        <v>816</v>
      </c>
      <c r="E107" s="356" t="s">
        <v>778</v>
      </c>
      <c r="F107" s="356" t="s">
        <v>519</v>
      </c>
      <c r="G107" s="427">
        <v>38662400</v>
      </c>
      <c r="H107" s="356"/>
      <c r="I107" s="427">
        <v>38662400</v>
      </c>
      <c r="J107" s="427">
        <v>10096300</v>
      </c>
      <c r="K107" s="356"/>
      <c r="L107" s="356"/>
      <c r="M107" s="356"/>
      <c r="N107" s="356"/>
      <c r="O107" s="356"/>
      <c r="P107" s="356"/>
      <c r="Q107" s="427">
        <v>36317000</v>
      </c>
      <c r="R107" s="427">
        <v>12235700</v>
      </c>
      <c r="S107" s="427">
        <v>206000</v>
      </c>
      <c r="T107" s="356"/>
      <c r="U107" s="427">
        <v>23475343.149999999</v>
      </c>
      <c r="V107" s="356"/>
      <c r="W107" s="427">
        <v>23475343.149999999</v>
      </c>
      <c r="X107" s="427">
        <v>7572375</v>
      </c>
      <c r="Y107" s="356"/>
      <c r="Z107" s="356"/>
      <c r="AA107" s="356"/>
      <c r="AB107" s="356"/>
      <c r="AC107" s="356"/>
      <c r="AD107" s="356"/>
      <c r="AE107" s="427">
        <v>21334083.440000001</v>
      </c>
      <c r="AF107" s="427">
        <v>9677973.7100000009</v>
      </c>
      <c r="AG107" s="427">
        <v>35661</v>
      </c>
      <c r="AH107" s="356"/>
      <c r="AI107" s="356" t="s">
        <v>518</v>
      </c>
      <c r="AJ107" s="428">
        <v>45572.711851851855</v>
      </c>
      <c r="AK107" s="356"/>
      <c r="AL107" s="356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s="4" customFormat="1" ht="12.75" customHeight="1" x14ac:dyDescent="0.25">
      <c r="A108" s="356" t="s">
        <v>259</v>
      </c>
      <c r="B108" s="356" t="s">
        <v>256</v>
      </c>
      <c r="C108" s="356" t="s">
        <v>519</v>
      </c>
      <c r="D108" s="356" t="s">
        <v>816</v>
      </c>
      <c r="E108" s="356" t="s">
        <v>778</v>
      </c>
      <c r="F108" s="356" t="s">
        <v>780</v>
      </c>
      <c r="G108" s="427">
        <v>22185200</v>
      </c>
      <c r="H108" s="356"/>
      <c r="I108" s="427">
        <v>22185200</v>
      </c>
      <c r="J108" s="356"/>
      <c r="K108" s="356"/>
      <c r="L108" s="356"/>
      <c r="M108" s="356"/>
      <c r="N108" s="356"/>
      <c r="O108" s="356"/>
      <c r="P108" s="356"/>
      <c r="Q108" s="427">
        <v>22185200</v>
      </c>
      <c r="R108" s="356"/>
      <c r="S108" s="356"/>
      <c r="T108" s="356"/>
      <c r="U108" s="427">
        <v>16191274.390000001</v>
      </c>
      <c r="V108" s="356"/>
      <c r="W108" s="427">
        <v>16191274.390000001</v>
      </c>
      <c r="X108" s="356"/>
      <c r="Y108" s="356"/>
      <c r="Z108" s="356"/>
      <c r="AA108" s="356"/>
      <c r="AB108" s="356"/>
      <c r="AC108" s="356"/>
      <c r="AD108" s="356"/>
      <c r="AE108" s="427">
        <v>16191274.390000001</v>
      </c>
      <c r="AF108" s="356"/>
      <c r="AG108" s="356"/>
      <c r="AH108" s="356"/>
      <c r="AI108" s="356" t="s">
        <v>518</v>
      </c>
      <c r="AJ108" s="428">
        <v>45572.711851851855</v>
      </c>
      <c r="AK108" s="356"/>
      <c r="AL108" s="356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s="4" customFormat="1" ht="12.75" customHeight="1" x14ac:dyDescent="0.25">
      <c r="A109" s="356" t="s">
        <v>283</v>
      </c>
      <c r="B109" s="356" t="s">
        <v>256</v>
      </c>
      <c r="C109" s="356" t="s">
        <v>519</v>
      </c>
      <c r="D109" s="356" t="s">
        <v>816</v>
      </c>
      <c r="E109" s="356" t="s">
        <v>778</v>
      </c>
      <c r="F109" s="356" t="s">
        <v>803</v>
      </c>
      <c r="G109" s="427">
        <v>22185200</v>
      </c>
      <c r="H109" s="356"/>
      <c r="I109" s="427">
        <v>22185200</v>
      </c>
      <c r="J109" s="356"/>
      <c r="K109" s="356"/>
      <c r="L109" s="356"/>
      <c r="M109" s="356"/>
      <c r="N109" s="356"/>
      <c r="O109" s="356"/>
      <c r="P109" s="356"/>
      <c r="Q109" s="427">
        <v>22185200</v>
      </c>
      <c r="R109" s="356"/>
      <c r="S109" s="356"/>
      <c r="T109" s="356"/>
      <c r="U109" s="427">
        <v>16191274.390000001</v>
      </c>
      <c r="V109" s="356"/>
      <c r="W109" s="427">
        <v>16191274.390000001</v>
      </c>
      <c r="X109" s="356"/>
      <c r="Y109" s="356"/>
      <c r="Z109" s="356"/>
      <c r="AA109" s="356"/>
      <c r="AB109" s="356"/>
      <c r="AC109" s="356"/>
      <c r="AD109" s="356"/>
      <c r="AE109" s="427">
        <v>16191274.390000001</v>
      </c>
      <c r="AF109" s="356"/>
      <c r="AG109" s="356"/>
      <c r="AH109" s="356"/>
      <c r="AI109" s="356" t="s">
        <v>518</v>
      </c>
      <c r="AJ109" s="428">
        <v>45572.711851851855</v>
      </c>
      <c r="AK109" s="356"/>
      <c r="AL109" s="356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s="4" customFormat="1" ht="12.75" customHeight="1" x14ac:dyDescent="0.25">
      <c r="A110" s="329" t="s">
        <v>284</v>
      </c>
      <c r="B110" s="329" t="s">
        <v>256</v>
      </c>
      <c r="C110" s="329" t="s">
        <v>519</v>
      </c>
      <c r="D110" s="429" t="s">
        <v>816</v>
      </c>
      <c r="E110" s="329" t="s">
        <v>778</v>
      </c>
      <c r="F110" s="429" t="s">
        <v>804</v>
      </c>
      <c r="G110" s="425">
        <v>16999000</v>
      </c>
      <c r="H110" s="429"/>
      <c r="I110" s="425">
        <v>16999000</v>
      </c>
      <c r="J110" s="429"/>
      <c r="K110" s="429"/>
      <c r="L110" s="429"/>
      <c r="M110" s="429"/>
      <c r="N110" s="429"/>
      <c r="O110" s="429"/>
      <c r="P110" s="429"/>
      <c r="Q110" s="430">
        <v>16999000</v>
      </c>
      <c r="R110" s="429"/>
      <c r="S110" s="429"/>
      <c r="T110" s="429"/>
      <c r="U110" s="425">
        <v>12387761.189999999</v>
      </c>
      <c r="V110" s="429"/>
      <c r="W110" s="425">
        <v>12387761.189999999</v>
      </c>
      <c r="X110" s="429"/>
      <c r="Y110" s="429"/>
      <c r="Z110" s="429"/>
      <c r="AA110" s="429"/>
      <c r="AB110" s="429"/>
      <c r="AC110" s="429"/>
      <c r="AD110" s="429"/>
      <c r="AE110" s="430">
        <v>12387761.189999999</v>
      </c>
      <c r="AF110" s="429"/>
      <c r="AG110" s="429"/>
      <c r="AH110" s="429"/>
      <c r="AI110" s="329" t="s">
        <v>518</v>
      </c>
      <c r="AJ110" s="426">
        <v>45572.711851851855</v>
      </c>
      <c r="AK110" s="329"/>
      <c r="AL110" s="329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s="4" customFormat="1" ht="12.75" customHeight="1" x14ac:dyDescent="0.25">
      <c r="A111" s="329" t="s">
        <v>285</v>
      </c>
      <c r="B111" s="329" t="s">
        <v>256</v>
      </c>
      <c r="C111" s="329" t="s">
        <v>519</v>
      </c>
      <c r="D111" s="429" t="s">
        <v>816</v>
      </c>
      <c r="E111" s="329" t="s">
        <v>778</v>
      </c>
      <c r="F111" s="429" t="s">
        <v>805</v>
      </c>
      <c r="G111" s="425">
        <v>51200</v>
      </c>
      <c r="H111" s="429"/>
      <c r="I111" s="425">
        <v>51200</v>
      </c>
      <c r="J111" s="429"/>
      <c r="K111" s="429"/>
      <c r="L111" s="429"/>
      <c r="M111" s="429"/>
      <c r="N111" s="429"/>
      <c r="O111" s="429"/>
      <c r="P111" s="429"/>
      <c r="Q111" s="430">
        <v>51200</v>
      </c>
      <c r="R111" s="429"/>
      <c r="S111" s="429"/>
      <c r="T111" s="429"/>
      <c r="U111" s="425">
        <v>39004</v>
      </c>
      <c r="V111" s="429"/>
      <c r="W111" s="425">
        <v>39004</v>
      </c>
      <c r="X111" s="429"/>
      <c r="Y111" s="429"/>
      <c r="Z111" s="429"/>
      <c r="AA111" s="429"/>
      <c r="AB111" s="429"/>
      <c r="AC111" s="429"/>
      <c r="AD111" s="429"/>
      <c r="AE111" s="430">
        <v>39004</v>
      </c>
      <c r="AF111" s="429"/>
      <c r="AG111" s="429"/>
      <c r="AH111" s="429"/>
      <c r="AI111" s="329" t="s">
        <v>518</v>
      </c>
      <c r="AJ111" s="426">
        <v>45572.711851851855</v>
      </c>
      <c r="AK111" s="329"/>
      <c r="AL111" s="329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s="4" customFormat="1" ht="12.75" customHeight="1" x14ac:dyDescent="0.25">
      <c r="A112" s="329" t="s">
        <v>286</v>
      </c>
      <c r="B112" s="329" t="s">
        <v>256</v>
      </c>
      <c r="C112" s="329" t="s">
        <v>519</v>
      </c>
      <c r="D112" s="429" t="s">
        <v>816</v>
      </c>
      <c r="E112" s="329" t="s">
        <v>778</v>
      </c>
      <c r="F112" s="429" t="s">
        <v>806</v>
      </c>
      <c r="G112" s="425">
        <v>5135000</v>
      </c>
      <c r="H112" s="429"/>
      <c r="I112" s="425">
        <v>5135000</v>
      </c>
      <c r="J112" s="429"/>
      <c r="K112" s="429"/>
      <c r="L112" s="429"/>
      <c r="M112" s="429"/>
      <c r="N112" s="429"/>
      <c r="O112" s="429"/>
      <c r="P112" s="429"/>
      <c r="Q112" s="430">
        <v>5135000</v>
      </c>
      <c r="R112" s="429"/>
      <c r="S112" s="429"/>
      <c r="T112" s="429"/>
      <c r="U112" s="425">
        <v>3764509.2</v>
      </c>
      <c r="V112" s="429"/>
      <c r="W112" s="425">
        <v>3764509.2</v>
      </c>
      <c r="X112" s="429"/>
      <c r="Y112" s="429"/>
      <c r="Z112" s="429"/>
      <c r="AA112" s="429"/>
      <c r="AB112" s="429"/>
      <c r="AC112" s="429"/>
      <c r="AD112" s="429"/>
      <c r="AE112" s="430">
        <v>3764509.2</v>
      </c>
      <c r="AF112" s="429"/>
      <c r="AG112" s="429"/>
      <c r="AH112" s="429"/>
      <c r="AI112" s="329" t="s">
        <v>518</v>
      </c>
      <c r="AJ112" s="426">
        <v>45572.711851851855</v>
      </c>
      <c r="AK112" s="329"/>
      <c r="AL112" s="329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s="4" customFormat="1" ht="12.75" customHeight="1" x14ac:dyDescent="0.25">
      <c r="A113" s="356" t="s">
        <v>264</v>
      </c>
      <c r="B113" s="356" t="s">
        <v>256</v>
      </c>
      <c r="C113" s="356" t="s">
        <v>519</v>
      </c>
      <c r="D113" s="356" t="s">
        <v>816</v>
      </c>
      <c r="E113" s="356" t="s">
        <v>778</v>
      </c>
      <c r="F113" s="356" t="s">
        <v>256</v>
      </c>
      <c r="G113" s="427">
        <v>16449200</v>
      </c>
      <c r="H113" s="356"/>
      <c r="I113" s="427">
        <v>16449200</v>
      </c>
      <c r="J113" s="356"/>
      <c r="K113" s="356"/>
      <c r="L113" s="356"/>
      <c r="M113" s="356"/>
      <c r="N113" s="356"/>
      <c r="O113" s="356"/>
      <c r="P113" s="356"/>
      <c r="Q113" s="427">
        <v>14103800</v>
      </c>
      <c r="R113" s="427">
        <v>2139400</v>
      </c>
      <c r="S113" s="427">
        <v>206000</v>
      </c>
      <c r="T113" s="356"/>
      <c r="U113" s="427">
        <v>7264625.5099999998</v>
      </c>
      <c r="V113" s="356"/>
      <c r="W113" s="427">
        <v>7264625.5099999998</v>
      </c>
      <c r="X113" s="356"/>
      <c r="Y113" s="356"/>
      <c r="Z113" s="356"/>
      <c r="AA113" s="356"/>
      <c r="AB113" s="356"/>
      <c r="AC113" s="356"/>
      <c r="AD113" s="356"/>
      <c r="AE113" s="427">
        <v>5123365.8</v>
      </c>
      <c r="AF113" s="427">
        <v>2105598.71</v>
      </c>
      <c r="AG113" s="427">
        <v>35661</v>
      </c>
      <c r="AH113" s="356"/>
      <c r="AI113" s="356" t="s">
        <v>518</v>
      </c>
      <c r="AJ113" s="428">
        <v>45572.711851851855</v>
      </c>
      <c r="AK113" s="356"/>
      <c r="AL113" s="356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s="4" customFormat="1" ht="12.75" customHeight="1" x14ac:dyDescent="0.25">
      <c r="A114" s="356" t="s">
        <v>265</v>
      </c>
      <c r="B114" s="356" t="s">
        <v>256</v>
      </c>
      <c r="C114" s="356" t="s">
        <v>519</v>
      </c>
      <c r="D114" s="356" t="s">
        <v>816</v>
      </c>
      <c r="E114" s="356" t="s">
        <v>778</v>
      </c>
      <c r="F114" s="356" t="s">
        <v>786</v>
      </c>
      <c r="G114" s="427">
        <v>16449200</v>
      </c>
      <c r="H114" s="356"/>
      <c r="I114" s="427">
        <v>16449200</v>
      </c>
      <c r="J114" s="356"/>
      <c r="K114" s="356"/>
      <c r="L114" s="356"/>
      <c r="M114" s="356"/>
      <c r="N114" s="356"/>
      <c r="O114" s="356"/>
      <c r="P114" s="356"/>
      <c r="Q114" s="427">
        <v>14103800</v>
      </c>
      <c r="R114" s="427">
        <v>2139400</v>
      </c>
      <c r="S114" s="427">
        <v>206000</v>
      </c>
      <c r="T114" s="356"/>
      <c r="U114" s="427">
        <v>7264625.5099999998</v>
      </c>
      <c r="V114" s="356"/>
      <c r="W114" s="427">
        <v>7264625.5099999998</v>
      </c>
      <c r="X114" s="356"/>
      <c r="Y114" s="356"/>
      <c r="Z114" s="356"/>
      <c r="AA114" s="356"/>
      <c r="AB114" s="356"/>
      <c r="AC114" s="356"/>
      <c r="AD114" s="356"/>
      <c r="AE114" s="427">
        <v>5123365.8</v>
      </c>
      <c r="AF114" s="427">
        <v>2105598.71</v>
      </c>
      <c r="AG114" s="427">
        <v>35661</v>
      </c>
      <c r="AH114" s="356"/>
      <c r="AI114" s="356" t="s">
        <v>518</v>
      </c>
      <c r="AJ114" s="428">
        <v>45572.711851851855</v>
      </c>
      <c r="AK114" s="356"/>
      <c r="AL114" s="356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s="4" customFormat="1" ht="12.75" customHeight="1" x14ac:dyDescent="0.25">
      <c r="A115" s="329" t="s">
        <v>266</v>
      </c>
      <c r="B115" s="329" t="s">
        <v>256</v>
      </c>
      <c r="C115" s="329" t="s">
        <v>519</v>
      </c>
      <c r="D115" s="429" t="s">
        <v>816</v>
      </c>
      <c r="E115" s="329" t="s">
        <v>778</v>
      </c>
      <c r="F115" s="429" t="s">
        <v>787</v>
      </c>
      <c r="G115" s="425">
        <v>16055440</v>
      </c>
      <c r="H115" s="429"/>
      <c r="I115" s="425">
        <v>16055440</v>
      </c>
      <c r="J115" s="429"/>
      <c r="K115" s="429"/>
      <c r="L115" s="429"/>
      <c r="M115" s="429"/>
      <c r="N115" s="429"/>
      <c r="O115" s="429"/>
      <c r="P115" s="429"/>
      <c r="Q115" s="430">
        <v>13710040</v>
      </c>
      <c r="R115" s="430">
        <v>2139400</v>
      </c>
      <c r="S115" s="430">
        <v>206000</v>
      </c>
      <c r="T115" s="429"/>
      <c r="U115" s="425">
        <v>6962120.21</v>
      </c>
      <c r="V115" s="429"/>
      <c r="W115" s="425">
        <v>6962120.21</v>
      </c>
      <c r="X115" s="429"/>
      <c r="Y115" s="429"/>
      <c r="Z115" s="429"/>
      <c r="AA115" s="429"/>
      <c r="AB115" s="429"/>
      <c r="AC115" s="429"/>
      <c r="AD115" s="429"/>
      <c r="AE115" s="430">
        <v>4820860.5</v>
      </c>
      <c r="AF115" s="430">
        <v>2105598.71</v>
      </c>
      <c r="AG115" s="430">
        <v>35661</v>
      </c>
      <c r="AH115" s="429"/>
      <c r="AI115" s="329" t="s">
        <v>518</v>
      </c>
      <c r="AJ115" s="426">
        <v>45572.711851851855</v>
      </c>
      <c r="AK115" s="329"/>
      <c r="AL115" s="329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s="4" customFormat="1" ht="12.75" customHeight="1" x14ac:dyDescent="0.25">
      <c r="A116" s="329" t="s">
        <v>272</v>
      </c>
      <c r="B116" s="329" t="s">
        <v>256</v>
      </c>
      <c r="C116" s="329" t="s">
        <v>519</v>
      </c>
      <c r="D116" s="429" t="s">
        <v>816</v>
      </c>
      <c r="E116" s="329" t="s">
        <v>778</v>
      </c>
      <c r="F116" s="429" t="s">
        <v>792</v>
      </c>
      <c r="G116" s="425">
        <v>393760</v>
      </c>
      <c r="H116" s="429"/>
      <c r="I116" s="425">
        <v>393760</v>
      </c>
      <c r="J116" s="429"/>
      <c r="K116" s="429"/>
      <c r="L116" s="429"/>
      <c r="M116" s="429"/>
      <c r="N116" s="429"/>
      <c r="O116" s="429"/>
      <c r="P116" s="429"/>
      <c r="Q116" s="430">
        <v>393760</v>
      </c>
      <c r="R116" s="429"/>
      <c r="S116" s="429"/>
      <c r="T116" s="429"/>
      <c r="U116" s="425">
        <v>302505.3</v>
      </c>
      <c r="V116" s="429"/>
      <c r="W116" s="425">
        <v>302505.3</v>
      </c>
      <c r="X116" s="429"/>
      <c r="Y116" s="429"/>
      <c r="Z116" s="429"/>
      <c r="AA116" s="429"/>
      <c r="AB116" s="429"/>
      <c r="AC116" s="429"/>
      <c r="AD116" s="429"/>
      <c r="AE116" s="430">
        <v>302505.3</v>
      </c>
      <c r="AF116" s="429"/>
      <c r="AG116" s="429"/>
      <c r="AH116" s="429"/>
      <c r="AI116" s="329" t="s">
        <v>518</v>
      </c>
      <c r="AJ116" s="426">
        <v>45572.711851851855</v>
      </c>
      <c r="AK116" s="329"/>
      <c r="AL116" s="329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s="4" customFormat="1" ht="12.75" customHeight="1" x14ac:dyDescent="0.25">
      <c r="A117" s="356" t="s">
        <v>273</v>
      </c>
      <c r="B117" s="356" t="s">
        <v>256</v>
      </c>
      <c r="C117" s="356" t="s">
        <v>519</v>
      </c>
      <c r="D117" s="356" t="s">
        <v>816</v>
      </c>
      <c r="E117" s="356" t="s">
        <v>778</v>
      </c>
      <c r="F117" s="356" t="s">
        <v>407</v>
      </c>
      <c r="G117" s="427">
        <v>0</v>
      </c>
      <c r="H117" s="356"/>
      <c r="I117" s="427">
        <v>0</v>
      </c>
      <c r="J117" s="427">
        <v>10096300</v>
      </c>
      <c r="K117" s="356"/>
      <c r="L117" s="356"/>
      <c r="M117" s="356"/>
      <c r="N117" s="356"/>
      <c r="O117" s="356"/>
      <c r="P117" s="356"/>
      <c r="Q117" s="356"/>
      <c r="R117" s="427">
        <v>10096300</v>
      </c>
      <c r="S117" s="356"/>
      <c r="T117" s="356"/>
      <c r="U117" s="427">
        <v>0</v>
      </c>
      <c r="V117" s="356"/>
      <c r="W117" s="427">
        <v>0</v>
      </c>
      <c r="X117" s="427">
        <v>7572375</v>
      </c>
      <c r="Y117" s="356"/>
      <c r="Z117" s="356"/>
      <c r="AA117" s="356"/>
      <c r="AB117" s="356"/>
      <c r="AC117" s="356"/>
      <c r="AD117" s="356"/>
      <c r="AE117" s="356"/>
      <c r="AF117" s="427">
        <v>7572375</v>
      </c>
      <c r="AG117" s="356"/>
      <c r="AH117" s="356"/>
      <c r="AI117" s="356" t="s">
        <v>518</v>
      </c>
      <c r="AJ117" s="428">
        <v>45572.711863425924</v>
      </c>
      <c r="AK117" s="356"/>
      <c r="AL117" s="356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s="4" customFormat="1" ht="12.75" customHeight="1" x14ac:dyDescent="0.25">
      <c r="A118" s="329" t="s">
        <v>208</v>
      </c>
      <c r="B118" s="329" t="s">
        <v>256</v>
      </c>
      <c r="C118" s="329" t="s">
        <v>519</v>
      </c>
      <c r="D118" s="429" t="s">
        <v>816</v>
      </c>
      <c r="E118" s="329" t="s">
        <v>778</v>
      </c>
      <c r="F118" s="429" t="s">
        <v>793</v>
      </c>
      <c r="G118" s="425">
        <v>0</v>
      </c>
      <c r="H118" s="429"/>
      <c r="I118" s="425">
        <v>0</v>
      </c>
      <c r="J118" s="430">
        <v>10096300</v>
      </c>
      <c r="K118" s="429"/>
      <c r="L118" s="429"/>
      <c r="M118" s="429"/>
      <c r="N118" s="429"/>
      <c r="O118" s="429"/>
      <c r="P118" s="429"/>
      <c r="Q118" s="429"/>
      <c r="R118" s="430">
        <v>10096300</v>
      </c>
      <c r="S118" s="429"/>
      <c r="T118" s="429"/>
      <c r="U118" s="425">
        <v>0</v>
      </c>
      <c r="V118" s="429"/>
      <c r="W118" s="425">
        <v>0</v>
      </c>
      <c r="X118" s="430">
        <v>7572375</v>
      </c>
      <c r="Y118" s="429"/>
      <c r="Z118" s="429"/>
      <c r="AA118" s="429"/>
      <c r="AB118" s="429"/>
      <c r="AC118" s="429"/>
      <c r="AD118" s="429"/>
      <c r="AE118" s="429"/>
      <c r="AF118" s="430">
        <v>7572375</v>
      </c>
      <c r="AG118" s="429"/>
      <c r="AH118" s="429"/>
      <c r="AI118" s="329" t="s">
        <v>518</v>
      </c>
      <c r="AJ118" s="426">
        <v>45572.711851851855</v>
      </c>
      <c r="AK118" s="329"/>
      <c r="AL118" s="329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s="4" customFormat="1" ht="12.75" customHeight="1" x14ac:dyDescent="0.25">
      <c r="A119" s="356" t="s">
        <v>267</v>
      </c>
      <c r="B119" s="356" t="s">
        <v>256</v>
      </c>
      <c r="C119" s="356" t="s">
        <v>519</v>
      </c>
      <c r="D119" s="356" t="s">
        <v>816</v>
      </c>
      <c r="E119" s="356" t="s">
        <v>778</v>
      </c>
      <c r="F119" s="356" t="s">
        <v>788</v>
      </c>
      <c r="G119" s="427">
        <v>28000</v>
      </c>
      <c r="H119" s="356"/>
      <c r="I119" s="427">
        <v>28000</v>
      </c>
      <c r="J119" s="356"/>
      <c r="K119" s="356"/>
      <c r="L119" s="356"/>
      <c r="M119" s="356"/>
      <c r="N119" s="356"/>
      <c r="O119" s="356"/>
      <c r="P119" s="356"/>
      <c r="Q119" s="427">
        <v>28000</v>
      </c>
      <c r="R119" s="356"/>
      <c r="S119" s="356"/>
      <c r="T119" s="356"/>
      <c r="U119" s="427">
        <v>19443.25</v>
      </c>
      <c r="V119" s="356"/>
      <c r="W119" s="427">
        <v>19443.25</v>
      </c>
      <c r="X119" s="356"/>
      <c r="Y119" s="356"/>
      <c r="Z119" s="356"/>
      <c r="AA119" s="356"/>
      <c r="AB119" s="356"/>
      <c r="AC119" s="356"/>
      <c r="AD119" s="356"/>
      <c r="AE119" s="427">
        <v>19443.25</v>
      </c>
      <c r="AF119" s="356"/>
      <c r="AG119" s="356"/>
      <c r="AH119" s="356"/>
      <c r="AI119" s="356" t="s">
        <v>518</v>
      </c>
      <c r="AJ119" s="428">
        <v>45572.711851851855</v>
      </c>
      <c r="AK119" s="356"/>
      <c r="AL119" s="356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s="4" customFormat="1" ht="12.75" customHeight="1" x14ac:dyDescent="0.25">
      <c r="A120" s="356" t="s">
        <v>268</v>
      </c>
      <c r="B120" s="356" t="s">
        <v>256</v>
      </c>
      <c r="C120" s="356" t="s">
        <v>519</v>
      </c>
      <c r="D120" s="356" t="s">
        <v>816</v>
      </c>
      <c r="E120" s="356" t="s">
        <v>778</v>
      </c>
      <c r="F120" s="356" t="s">
        <v>789</v>
      </c>
      <c r="G120" s="427">
        <v>28000</v>
      </c>
      <c r="H120" s="356"/>
      <c r="I120" s="427">
        <v>28000</v>
      </c>
      <c r="J120" s="356"/>
      <c r="K120" s="356"/>
      <c r="L120" s="356"/>
      <c r="M120" s="356"/>
      <c r="N120" s="356"/>
      <c r="O120" s="356"/>
      <c r="P120" s="356"/>
      <c r="Q120" s="427">
        <v>28000</v>
      </c>
      <c r="R120" s="356"/>
      <c r="S120" s="356"/>
      <c r="T120" s="356"/>
      <c r="U120" s="427">
        <v>19443.25</v>
      </c>
      <c r="V120" s="356"/>
      <c r="W120" s="427">
        <v>19443.25</v>
      </c>
      <c r="X120" s="356"/>
      <c r="Y120" s="356"/>
      <c r="Z120" s="356"/>
      <c r="AA120" s="356"/>
      <c r="AB120" s="356"/>
      <c r="AC120" s="356"/>
      <c r="AD120" s="356"/>
      <c r="AE120" s="427">
        <v>19443.25</v>
      </c>
      <c r="AF120" s="356"/>
      <c r="AG120" s="356"/>
      <c r="AH120" s="356"/>
      <c r="AI120" s="356" t="s">
        <v>518</v>
      </c>
      <c r="AJ120" s="428">
        <v>45572.711851851855</v>
      </c>
      <c r="AK120" s="356"/>
      <c r="AL120" s="356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s="4" customFormat="1" ht="12.75" customHeight="1" x14ac:dyDescent="0.25">
      <c r="A121" s="329" t="s">
        <v>274</v>
      </c>
      <c r="B121" s="329" t="s">
        <v>256</v>
      </c>
      <c r="C121" s="329" t="s">
        <v>519</v>
      </c>
      <c r="D121" s="429" t="s">
        <v>816</v>
      </c>
      <c r="E121" s="329" t="s">
        <v>778</v>
      </c>
      <c r="F121" s="429" t="s">
        <v>794</v>
      </c>
      <c r="G121" s="425">
        <v>10059</v>
      </c>
      <c r="H121" s="429"/>
      <c r="I121" s="425">
        <v>10059</v>
      </c>
      <c r="J121" s="429"/>
      <c r="K121" s="429"/>
      <c r="L121" s="429"/>
      <c r="M121" s="429"/>
      <c r="N121" s="429"/>
      <c r="O121" s="429"/>
      <c r="P121" s="429"/>
      <c r="Q121" s="430">
        <v>10059</v>
      </c>
      <c r="R121" s="429"/>
      <c r="S121" s="429"/>
      <c r="T121" s="429"/>
      <c r="U121" s="425">
        <v>7099</v>
      </c>
      <c r="V121" s="429"/>
      <c r="W121" s="425">
        <v>7099</v>
      </c>
      <c r="X121" s="429"/>
      <c r="Y121" s="429"/>
      <c r="Z121" s="429"/>
      <c r="AA121" s="429"/>
      <c r="AB121" s="429"/>
      <c r="AC121" s="429"/>
      <c r="AD121" s="429"/>
      <c r="AE121" s="430">
        <v>7099</v>
      </c>
      <c r="AF121" s="429"/>
      <c r="AG121" s="429"/>
      <c r="AH121" s="429"/>
      <c r="AI121" s="329" t="s">
        <v>518</v>
      </c>
      <c r="AJ121" s="426">
        <v>45572.711851851855</v>
      </c>
      <c r="AK121" s="329"/>
      <c r="AL121" s="329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s="4" customFormat="1" ht="12.75" customHeight="1" x14ac:dyDescent="0.25">
      <c r="A122" s="329" t="s">
        <v>275</v>
      </c>
      <c r="B122" s="329" t="s">
        <v>256</v>
      </c>
      <c r="C122" s="329" t="s">
        <v>519</v>
      </c>
      <c r="D122" s="429" t="s">
        <v>816</v>
      </c>
      <c r="E122" s="329" t="s">
        <v>778</v>
      </c>
      <c r="F122" s="429" t="s">
        <v>795</v>
      </c>
      <c r="G122" s="425">
        <v>17391.150000000001</v>
      </c>
      <c r="H122" s="429"/>
      <c r="I122" s="425">
        <v>17391.150000000001</v>
      </c>
      <c r="J122" s="429"/>
      <c r="K122" s="429"/>
      <c r="L122" s="429"/>
      <c r="M122" s="429"/>
      <c r="N122" s="429"/>
      <c r="O122" s="429"/>
      <c r="P122" s="429"/>
      <c r="Q122" s="430">
        <v>17391.150000000001</v>
      </c>
      <c r="R122" s="429"/>
      <c r="S122" s="429"/>
      <c r="T122" s="429"/>
      <c r="U122" s="425">
        <v>12029</v>
      </c>
      <c r="V122" s="429"/>
      <c r="W122" s="425">
        <v>12029</v>
      </c>
      <c r="X122" s="429"/>
      <c r="Y122" s="429"/>
      <c r="Z122" s="429"/>
      <c r="AA122" s="429"/>
      <c r="AB122" s="429"/>
      <c r="AC122" s="429"/>
      <c r="AD122" s="429"/>
      <c r="AE122" s="430">
        <v>12029</v>
      </c>
      <c r="AF122" s="429"/>
      <c r="AG122" s="429"/>
      <c r="AH122" s="429"/>
      <c r="AI122" s="329" t="s">
        <v>518</v>
      </c>
      <c r="AJ122" s="426">
        <v>45572.711851851855</v>
      </c>
      <c r="AK122" s="329"/>
      <c r="AL122" s="329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s="4" customFormat="1" ht="12.75" customHeight="1" x14ac:dyDescent="0.25">
      <c r="A123" s="329" t="s">
        <v>269</v>
      </c>
      <c r="B123" s="329" t="s">
        <v>256</v>
      </c>
      <c r="C123" s="329" t="s">
        <v>519</v>
      </c>
      <c r="D123" s="429" t="s">
        <v>816</v>
      </c>
      <c r="E123" s="329" t="s">
        <v>778</v>
      </c>
      <c r="F123" s="429" t="s">
        <v>790</v>
      </c>
      <c r="G123" s="425">
        <v>549.85</v>
      </c>
      <c r="H123" s="429"/>
      <c r="I123" s="425">
        <v>549.85</v>
      </c>
      <c r="J123" s="429"/>
      <c r="K123" s="429"/>
      <c r="L123" s="429"/>
      <c r="M123" s="429"/>
      <c r="N123" s="429"/>
      <c r="O123" s="429"/>
      <c r="P123" s="429"/>
      <c r="Q123" s="430">
        <v>549.85</v>
      </c>
      <c r="R123" s="429"/>
      <c r="S123" s="429"/>
      <c r="T123" s="429"/>
      <c r="U123" s="425">
        <v>315.25</v>
      </c>
      <c r="V123" s="429"/>
      <c r="W123" s="425">
        <v>315.25</v>
      </c>
      <c r="X123" s="429"/>
      <c r="Y123" s="429"/>
      <c r="Z123" s="429"/>
      <c r="AA123" s="429"/>
      <c r="AB123" s="429"/>
      <c r="AC123" s="429"/>
      <c r="AD123" s="429"/>
      <c r="AE123" s="430">
        <v>315.25</v>
      </c>
      <c r="AF123" s="429"/>
      <c r="AG123" s="429"/>
      <c r="AH123" s="429"/>
      <c r="AI123" s="329" t="s">
        <v>518</v>
      </c>
      <c r="AJ123" s="426">
        <v>45572.711851851855</v>
      </c>
      <c r="AK123" s="329"/>
      <c r="AL123" s="329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s="4" customFormat="1" ht="12.75" customHeight="1" x14ac:dyDescent="0.25">
      <c r="A124" s="356" t="s">
        <v>297</v>
      </c>
      <c r="B124" s="356" t="s">
        <v>256</v>
      </c>
      <c r="C124" s="356" t="s">
        <v>519</v>
      </c>
      <c r="D124" s="356" t="s">
        <v>817</v>
      </c>
      <c r="E124" s="356" t="s">
        <v>778</v>
      </c>
      <c r="F124" s="356" t="s">
        <v>519</v>
      </c>
      <c r="G124" s="427">
        <v>2070000</v>
      </c>
      <c r="H124" s="356"/>
      <c r="I124" s="427">
        <v>2070000</v>
      </c>
      <c r="J124" s="356"/>
      <c r="K124" s="356"/>
      <c r="L124" s="356"/>
      <c r="M124" s="356"/>
      <c r="N124" s="356"/>
      <c r="O124" s="356"/>
      <c r="P124" s="356"/>
      <c r="Q124" s="356"/>
      <c r="R124" s="427">
        <v>2020000</v>
      </c>
      <c r="S124" s="427">
        <v>50000</v>
      </c>
      <c r="T124" s="356"/>
      <c r="U124" s="427">
        <v>1965000</v>
      </c>
      <c r="V124" s="356"/>
      <c r="W124" s="427">
        <v>1965000</v>
      </c>
      <c r="X124" s="356"/>
      <c r="Y124" s="356"/>
      <c r="Z124" s="356"/>
      <c r="AA124" s="356"/>
      <c r="AB124" s="356"/>
      <c r="AC124" s="356"/>
      <c r="AD124" s="356"/>
      <c r="AE124" s="356"/>
      <c r="AF124" s="427">
        <v>1965000</v>
      </c>
      <c r="AG124" s="427">
        <v>0</v>
      </c>
      <c r="AH124" s="356"/>
      <c r="AI124" s="356" t="s">
        <v>518</v>
      </c>
      <c r="AJ124" s="428">
        <v>45572.711863425924</v>
      </c>
      <c r="AK124" s="356"/>
      <c r="AL124" s="356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s="4" customFormat="1" ht="12.75" customHeight="1" x14ac:dyDescent="0.25">
      <c r="A125" s="356" t="s">
        <v>298</v>
      </c>
      <c r="B125" s="356" t="s">
        <v>256</v>
      </c>
      <c r="C125" s="356" t="s">
        <v>519</v>
      </c>
      <c r="D125" s="356" t="s">
        <v>817</v>
      </c>
      <c r="E125" s="356" t="s">
        <v>778</v>
      </c>
      <c r="F125" s="356" t="s">
        <v>818</v>
      </c>
      <c r="G125" s="427">
        <v>2070000</v>
      </c>
      <c r="H125" s="356"/>
      <c r="I125" s="427">
        <v>2070000</v>
      </c>
      <c r="J125" s="356"/>
      <c r="K125" s="356"/>
      <c r="L125" s="356"/>
      <c r="M125" s="356"/>
      <c r="N125" s="356"/>
      <c r="O125" s="356"/>
      <c r="P125" s="356"/>
      <c r="Q125" s="356"/>
      <c r="R125" s="427">
        <v>2020000</v>
      </c>
      <c r="S125" s="427">
        <v>50000</v>
      </c>
      <c r="T125" s="356"/>
      <c r="U125" s="427">
        <v>1965000</v>
      </c>
      <c r="V125" s="356"/>
      <c r="W125" s="427">
        <v>1965000</v>
      </c>
      <c r="X125" s="356"/>
      <c r="Y125" s="356"/>
      <c r="Z125" s="356"/>
      <c r="AA125" s="356"/>
      <c r="AB125" s="356"/>
      <c r="AC125" s="356"/>
      <c r="AD125" s="356"/>
      <c r="AE125" s="356"/>
      <c r="AF125" s="427">
        <v>1965000</v>
      </c>
      <c r="AG125" s="427">
        <v>0</v>
      </c>
      <c r="AH125" s="356"/>
      <c r="AI125" s="356" t="s">
        <v>518</v>
      </c>
      <c r="AJ125" s="428">
        <v>45572.711863425924</v>
      </c>
      <c r="AK125" s="356"/>
      <c r="AL125" s="356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s="4" customFormat="1" ht="12.75" customHeight="1" x14ac:dyDescent="0.25">
      <c r="A126" s="356" t="s">
        <v>299</v>
      </c>
      <c r="B126" s="356" t="s">
        <v>256</v>
      </c>
      <c r="C126" s="356" t="s">
        <v>519</v>
      </c>
      <c r="D126" s="356" t="s">
        <v>817</v>
      </c>
      <c r="E126" s="356" t="s">
        <v>778</v>
      </c>
      <c r="F126" s="356" t="s">
        <v>819</v>
      </c>
      <c r="G126" s="427">
        <v>2070000</v>
      </c>
      <c r="H126" s="356"/>
      <c r="I126" s="427">
        <v>2070000</v>
      </c>
      <c r="J126" s="356"/>
      <c r="K126" s="356"/>
      <c r="L126" s="356"/>
      <c r="M126" s="356"/>
      <c r="N126" s="356"/>
      <c r="O126" s="356"/>
      <c r="P126" s="356"/>
      <c r="Q126" s="356"/>
      <c r="R126" s="427">
        <v>2020000</v>
      </c>
      <c r="S126" s="427">
        <v>50000</v>
      </c>
      <c r="T126" s="356"/>
      <c r="U126" s="427">
        <v>1965000</v>
      </c>
      <c r="V126" s="356"/>
      <c r="W126" s="427">
        <v>1965000</v>
      </c>
      <c r="X126" s="356"/>
      <c r="Y126" s="356"/>
      <c r="Z126" s="356"/>
      <c r="AA126" s="356"/>
      <c r="AB126" s="356"/>
      <c r="AC126" s="356"/>
      <c r="AD126" s="356"/>
      <c r="AE126" s="356"/>
      <c r="AF126" s="427">
        <v>1965000</v>
      </c>
      <c r="AG126" s="427">
        <v>0</v>
      </c>
      <c r="AH126" s="356"/>
      <c r="AI126" s="356" t="s">
        <v>518</v>
      </c>
      <c r="AJ126" s="428">
        <v>45572.711863425924</v>
      </c>
      <c r="AK126" s="356"/>
      <c r="AL126" s="356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s="4" customFormat="1" ht="12.75" customHeight="1" x14ac:dyDescent="0.25">
      <c r="A127" s="329" t="s">
        <v>300</v>
      </c>
      <c r="B127" s="329" t="s">
        <v>256</v>
      </c>
      <c r="C127" s="329" t="s">
        <v>519</v>
      </c>
      <c r="D127" s="429" t="s">
        <v>817</v>
      </c>
      <c r="E127" s="329" t="s">
        <v>778</v>
      </c>
      <c r="F127" s="429" t="s">
        <v>820</v>
      </c>
      <c r="G127" s="425">
        <v>2070000</v>
      </c>
      <c r="H127" s="429"/>
      <c r="I127" s="425">
        <v>2070000</v>
      </c>
      <c r="J127" s="429"/>
      <c r="K127" s="429"/>
      <c r="L127" s="429"/>
      <c r="M127" s="429"/>
      <c r="N127" s="429"/>
      <c r="O127" s="429"/>
      <c r="P127" s="429"/>
      <c r="Q127" s="429"/>
      <c r="R127" s="430">
        <v>2020000</v>
      </c>
      <c r="S127" s="430">
        <v>50000</v>
      </c>
      <c r="T127" s="429"/>
      <c r="U127" s="425">
        <v>1965000</v>
      </c>
      <c r="V127" s="429"/>
      <c r="W127" s="425">
        <v>1965000</v>
      </c>
      <c r="X127" s="429"/>
      <c r="Y127" s="429"/>
      <c r="Z127" s="429"/>
      <c r="AA127" s="429"/>
      <c r="AB127" s="429"/>
      <c r="AC127" s="429"/>
      <c r="AD127" s="429"/>
      <c r="AE127" s="429"/>
      <c r="AF127" s="430">
        <v>1965000</v>
      </c>
      <c r="AG127" s="430">
        <v>0</v>
      </c>
      <c r="AH127" s="429"/>
      <c r="AI127" s="329" t="s">
        <v>518</v>
      </c>
      <c r="AJ127" s="426">
        <v>45572.711851851855</v>
      </c>
      <c r="AK127" s="329"/>
      <c r="AL127" s="329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s="4" customFormat="1" ht="12.75" customHeight="1" x14ac:dyDescent="0.25">
      <c r="A128" s="356" t="s">
        <v>301</v>
      </c>
      <c r="B128" s="356" t="s">
        <v>256</v>
      </c>
      <c r="C128" s="356" t="s">
        <v>519</v>
      </c>
      <c r="D128" s="356" t="s">
        <v>821</v>
      </c>
      <c r="E128" s="356" t="s">
        <v>778</v>
      </c>
      <c r="F128" s="356" t="s">
        <v>519</v>
      </c>
      <c r="G128" s="427">
        <v>144768580.71000001</v>
      </c>
      <c r="H128" s="356"/>
      <c r="I128" s="427">
        <v>144768580.71000001</v>
      </c>
      <c r="J128" s="427">
        <v>562700</v>
      </c>
      <c r="K128" s="356"/>
      <c r="L128" s="356"/>
      <c r="M128" s="356"/>
      <c r="N128" s="356"/>
      <c r="O128" s="356"/>
      <c r="P128" s="356"/>
      <c r="Q128" s="427">
        <v>56860607.369999997</v>
      </c>
      <c r="R128" s="427">
        <v>27104641.809999999</v>
      </c>
      <c r="S128" s="427">
        <v>61366031.530000001</v>
      </c>
      <c r="T128" s="356"/>
      <c r="U128" s="427">
        <v>90124703.780000001</v>
      </c>
      <c r="V128" s="356"/>
      <c r="W128" s="427">
        <v>90124703.780000001</v>
      </c>
      <c r="X128" s="427">
        <v>409240</v>
      </c>
      <c r="Y128" s="356"/>
      <c r="Z128" s="356"/>
      <c r="AA128" s="356"/>
      <c r="AB128" s="356"/>
      <c r="AC128" s="356"/>
      <c r="AD128" s="356"/>
      <c r="AE128" s="427">
        <v>25502911.239999998</v>
      </c>
      <c r="AF128" s="427">
        <v>21317013.949999999</v>
      </c>
      <c r="AG128" s="427">
        <v>43714018.590000004</v>
      </c>
      <c r="AH128" s="356"/>
      <c r="AI128" s="356" t="s">
        <v>518</v>
      </c>
      <c r="AJ128" s="428">
        <v>45572.711863425924</v>
      </c>
      <c r="AK128" s="356"/>
      <c r="AL128" s="356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" customFormat="1" ht="12.75" customHeight="1" x14ac:dyDescent="0.25">
      <c r="A129" s="356" t="s">
        <v>302</v>
      </c>
      <c r="B129" s="356" t="s">
        <v>256</v>
      </c>
      <c r="C129" s="356" t="s">
        <v>519</v>
      </c>
      <c r="D129" s="356" t="s">
        <v>822</v>
      </c>
      <c r="E129" s="356" t="s">
        <v>778</v>
      </c>
      <c r="F129" s="356" t="s">
        <v>519</v>
      </c>
      <c r="G129" s="427">
        <v>21400700</v>
      </c>
      <c r="H129" s="356"/>
      <c r="I129" s="427">
        <v>21400700</v>
      </c>
      <c r="J129" s="356"/>
      <c r="K129" s="356"/>
      <c r="L129" s="356"/>
      <c r="M129" s="356"/>
      <c r="N129" s="356"/>
      <c r="O129" s="356"/>
      <c r="P129" s="356"/>
      <c r="Q129" s="427">
        <v>21400700</v>
      </c>
      <c r="R129" s="356"/>
      <c r="S129" s="356"/>
      <c r="T129" s="356"/>
      <c r="U129" s="427">
        <v>8273024</v>
      </c>
      <c r="V129" s="356"/>
      <c r="W129" s="427">
        <v>8273024</v>
      </c>
      <c r="X129" s="356"/>
      <c r="Y129" s="356"/>
      <c r="Z129" s="356"/>
      <c r="AA129" s="356"/>
      <c r="AB129" s="356"/>
      <c r="AC129" s="356"/>
      <c r="AD129" s="356"/>
      <c r="AE129" s="427">
        <v>8273024</v>
      </c>
      <c r="AF129" s="356"/>
      <c r="AG129" s="356"/>
      <c r="AH129" s="356"/>
      <c r="AI129" s="356" t="s">
        <v>518</v>
      </c>
      <c r="AJ129" s="428">
        <v>45572.711851851855</v>
      </c>
      <c r="AK129" s="356"/>
      <c r="AL129" s="356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</row>
    <row r="130" spans="1:53" s="4" customFormat="1" ht="12.75" customHeight="1" x14ac:dyDescent="0.25">
      <c r="A130" s="356" t="s">
        <v>264</v>
      </c>
      <c r="B130" s="356" t="s">
        <v>256</v>
      </c>
      <c r="C130" s="356" t="s">
        <v>519</v>
      </c>
      <c r="D130" s="356" t="s">
        <v>822</v>
      </c>
      <c r="E130" s="356" t="s">
        <v>778</v>
      </c>
      <c r="F130" s="356" t="s">
        <v>256</v>
      </c>
      <c r="G130" s="427">
        <v>4618300</v>
      </c>
      <c r="H130" s="356"/>
      <c r="I130" s="427">
        <v>4618300</v>
      </c>
      <c r="J130" s="356"/>
      <c r="K130" s="356"/>
      <c r="L130" s="356"/>
      <c r="M130" s="356"/>
      <c r="N130" s="356"/>
      <c r="O130" s="356"/>
      <c r="P130" s="356"/>
      <c r="Q130" s="427">
        <v>4618300</v>
      </c>
      <c r="R130" s="356"/>
      <c r="S130" s="356"/>
      <c r="T130" s="356"/>
      <c r="U130" s="427">
        <v>2118795</v>
      </c>
      <c r="V130" s="356"/>
      <c r="W130" s="427">
        <v>2118795</v>
      </c>
      <c r="X130" s="356"/>
      <c r="Y130" s="356"/>
      <c r="Z130" s="356"/>
      <c r="AA130" s="356"/>
      <c r="AB130" s="356"/>
      <c r="AC130" s="356"/>
      <c r="AD130" s="356"/>
      <c r="AE130" s="427">
        <v>2118795</v>
      </c>
      <c r="AF130" s="356"/>
      <c r="AG130" s="356"/>
      <c r="AH130" s="356"/>
      <c r="AI130" s="356" t="s">
        <v>518</v>
      </c>
      <c r="AJ130" s="428">
        <v>45572.711851851855</v>
      </c>
      <c r="AK130" s="356"/>
      <c r="AL130" s="356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s="4" customFormat="1" ht="12.75" customHeight="1" x14ac:dyDescent="0.25">
      <c r="A131" s="356" t="s">
        <v>265</v>
      </c>
      <c r="B131" s="356" t="s">
        <v>256</v>
      </c>
      <c r="C131" s="356" t="s">
        <v>519</v>
      </c>
      <c r="D131" s="356" t="s">
        <v>822</v>
      </c>
      <c r="E131" s="356" t="s">
        <v>778</v>
      </c>
      <c r="F131" s="356" t="s">
        <v>786</v>
      </c>
      <c r="G131" s="427">
        <v>4618300</v>
      </c>
      <c r="H131" s="356"/>
      <c r="I131" s="427">
        <v>4618300</v>
      </c>
      <c r="J131" s="356"/>
      <c r="K131" s="356"/>
      <c r="L131" s="356"/>
      <c r="M131" s="356"/>
      <c r="N131" s="356"/>
      <c r="O131" s="356"/>
      <c r="P131" s="356"/>
      <c r="Q131" s="427">
        <v>4618300</v>
      </c>
      <c r="R131" s="356"/>
      <c r="S131" s="356"/>
      <c r="T131" s="356"/>
      <c r="U131" s="427">
        <v>2118795</v>
      </c>
      <c r="V131" s="356"/>
      <c r="W131" s="427">
        <v>2118795</v>
      </c>
      <c r="X131" s="356"/>
      <c r="Y131" s="356"/>
      <c r="Z131" s="356"/>
      <c r="AA131" s="356"/>
      <c r="AB131" s="356"/>
      <c r="AC131" s="356"/>
      <c r="AD131" s="356"/>
      <c r="AE131" s="427">
        <v>2118795</v>
      </c>
      <c r="AF131" s="356"/>
      <c r="AG131" s="356"/>
      <c r="AH131" s="356"/>
      <c r="AI131" s="356" t="s">
        <v>518</v>
      </c>
      <c r="AJ131" s="428">
        <v>45572.711851851855</v>
      </c>
      <c r="AK131" s="356"/>
      <c r="AL131" s="356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s="4" customFormat="1" ht="12.75" customHeight="1" x14ac:dyDescent="0.25">
      <c r="A132" s="329" t="s">
        <v>266</v>
      </c>
      <c r="B132" s="329" t="s">
        <v>256</v>
      </c>
      <c r="C132" s="329" t="s">
        <v>519</v>
      </c>
      <c r="D132" s="429" t="s">
        <v>822</v>
      </c>
      <c r="E132" s="329" t="s">
        <v>778</v>
      </c>
      <c r="F132" s="429" t="s">
        <v>787</v>
      </c>
      <c r="G132" s="425">
        <v>4618300</v>
      </c>
      <c r="H132" s="429"/>
      <c r="I132" s="425">
        <v>4618300</v>
      </c>
      <c r="J132" s="429"/>
      <c r="K132" s="429"/>
      <c r="L132" s="429"/>
      <c r="M132" s="429"/>
      <c r="N132" s="429"/>
      <c r="O132" s="429"/>
      <c r="P132" s="429"/>
      <c r="Q132" s="430">
        <v>4618300</v>
      </c>
      <c r="R132" s="429"/>
      <c r="S132" s="429"/>
      <c r="T132" s="429"/>
      <c r="U132" s="425">
        <v>2118795</v>
      </c>
      <c r="V132" s="429"/>
      <c r="W132" s="425">
        <v>2118795</v>
      </c>
      <c r="X132" s="429"/>
      <c r="Y132" s="429"/>
      <c r="Z132" s="429"/>
      <c r="AA132" s="429"/>
      <c r="AB132" s="429"/>
      <c r="AC132" s="429"/>
      <c r="AD132" s="429"/>
      <c r="AE132" s="430">
        <v>2118795</v>
      </c>
      <c r="AF132" s="429"/>
      <c r="AG132" s="429"/>
      <c r="AH132" s="429"/>
      <c r="AI132" s="329" t="s">
        <v>518</v>
      </c>
      <c r="AJ132" s="426">
        <v>45572.711851851855</v>
      </c>
      <c r="AK132" s="329"/>
      <c r="AL132" s="329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s="4" customFormat="1" ht="12.75" customHeight="1" x14ac:dyDescent="0.25">
      <c r="A133" s="356" t="s">
        <v>267</v>
      </c>
      <c r="B133" s="356" t="s">
        <v>256</v>
      </c>
      <c r="C133" s="356" t="s">
        <v>519</v>
      </c>
      <c r="D133" s="356" t="s">
        <v>822</v>
      </c>
      <c r="E133" s="356" t="s">
        <v>778</v>
      </c>
      <c r="F133" s="356" t="s">
        <v>788</v>
      </c>
      <c r="G133" s="427">
        <v>16782400</v>
      </c>
      <c r="H133" s="356"/>
      <c r="I133" s="427">
        <v>16782400</v>
      </c>
      <c r="J133" s="356"/>
      <c r="K133" s="356"/>
      <c r="L133" s="356"/>
      <c r="M133" s="356"/>
      <c r="N133" s="356"/>
      <c r="O133" s="356"/>
      <c r="P133" s="356"/>
      <c r="Q133" s="427">
        <v>16782400</v>
      </c>
      <c r="R133" s="356"/>
      <c r="S133" s="356"/>
      <c r="T133" s="356"/>
      <c r="U133" s="427">
        <v>6154229</v>
      </c>
      <c r="V133" s="356"/>
      <c r="W133" s="427">
        <v>6154229</v>
      </c>
      <c r="X133" s="356"/>
      <c r="Y133" s="356"/>
      <c r="Z133" s="356"/>
      <c r="AA133" s="356"/>
      <c r="AB133" s="356"/>
      <c r="AC133" s="356"/>
      <c r="AD133" s="356"/>
      <c r="AE133" s="427">
        <v>6154229</v>
      </c>
      <c r="AF133" s="356"/>
      <c r="AG133" s="356"/>
      <c r="AH133" s="356"/>
      <c r="AI133" s="356" t="s">
        <v>518</v>
      </c>
      <c r="AJ133" s="428">
        <v>45572.711863425924</v>
      </c>
      <c r="AK133" s="356"/>
      <c r="AL133" s="356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s="4" customFormat="1" ht="12.75" customHeight="1" x14ac:dyDescent="0.25">
      <c r="A134" s="356" t="s">
        <v>303</v>
      </c>
      <c r="B134" s="356" t="s">
        <v>256</v>
      </c>
      <c r="C134" s="356" t="s">
        <v>519</v>
      </c>
      <c r="D134" s="356" t="s">
        <v>822</v>
      </c>
      <c r="E134" s="356" t="s">
        <v>778</v>
      </c>
      <c r="F134" s="356" t="s">
        <v>823</v>
      </c>
      <c r="G134" s="427">
        <v>16782400</v>
      </c>
      <c r="H134" s="356"/>
      <c r="I134" s="427">
        <v>16782400</v>
      </c>
      <c r="J134" s="356"/>
      <c r="K134" s="356"/>
      <c r="L134" s="356"/>
      <c r="M134" s="356"/>
      <c r="N134" s="356"/>
      <c r="O134" s="356"/>
      <c r="P134" s="356"/>
      <c r="Q134" s="427">
        <v>16782400</v>
      </c>
      <c r="R134" s="356"/>
      <c r="S134" s="356"/>
      <c r="T134" s="356"/>
      <c r="U134" s="427">
        <v>6154229</v>
      </c>
      <c r="V134" s="356"/>
      <c r="W134" s="427">
        <v>6154229</v>
      </c>
      <c r="X134" s="356"/>
      <c r="Y134" s="356"/>
      <c r="Z134" s="356"/>
      <c r="AA134" s="356"/>
      <c r="AB134" s="356"/>
      <c r="AC134" s="356"/>
      <c r="AD134" s="356"/>
      <c r="AE134" s="427">
        <v>6154229</v>
      </c>
      <c r="AF134" s="356"/>
      <c r="AG134" s="356"/>
      <c r="AH134" s="356"/>
      <c r="AI134" s="356" t="s">
        <v>518</v>
      </c>
      <c r="AJ134" s="428">
        <v>45572.711851851855</v>
      </c>
      <c r="AK134" s="356"/>
      <c r="AL134" s="356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s="4" customFormat="1" ht="12.75" customHeight="1" x14ac:dyDescent="0.25">
      <c r="A135" s="329" t="s">
        <v>304</v>
      </c>
      <c r="B135" s="329" t="s">
        <v>256</v>
      </c>
      <c r="C135" s="329" t="s">
        <v>519</v>
      </c>
      <c r="D135" s="429" t="s">
        <v>822</v>
      </c>
      <c r="E135" s="329" t="s">
        <v>778</v>
      </c>
      <c r="F135" s="429" t="s">
        <v>824</v>
      </c>
      <c r="G135" s="425">
        <v>16782400</v>
      </c>
      <c r="H135" s="429"/>
      <c r="I135" s="425">
        <v>16782400</v>
      </c>
      <c r="J135" s="429"/>
      <c r="K135" s="429"/>
      <c r="L135" s="429"/>
      <c r="M135" s="429"/>
      <c r="N135" s="429"/>
      <c r="O135" s="429"/>
      <c r="P135" s="429"/>
      <c r="Q135" s="430">
        <v>16782400</v>
      </c>
      <c r="R135" s="429"/>
      <c r="S135" s="429"/>
      <c r="T135" s="429"/>
      <c r="U135" s="425">
        <v>6154229</v>
      </c>
      <c r="V135" s="429"/>
      <c r="W135" s="425">
        <v>6154229</v>
      </c>
      <c r="X135" s="429"/>
      <c r="Y135" s="429"/>
      <c r="Z135" s="429"/>
      <c r="AA135" s="429"/>
      <c r="AB135" s="429"/>
      <c r="AC135" s="429"/>
      <c r="AD135" s="429"/>
      <c r="AE135" s="430">
        <v>6154229</v>
      </c>
      <c r="AF135" s="429"/>
      <c r="AG135" s="429"/>
      <c r="AH135" s="429"/>
      <c r="AI135" s="329" t="s">
        <v>518</v>
      </c>
      <c r="AJ135" s="426">
        <v>45572.711851851855</v>
      </c>
      <c r="AK135" s="329"/>
      <c r="AL135" s="329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s="4" customFormat="1" ht="12.75" customHeight="1" x14ac:dyDescent="0.25">
      <c r="A136" s="356" t="s">
        <v>305</v>
      </c>
      <c r="B136" s="356" t="s">
        <v>256</v>
      </c>
      <c r="C136" s="356" t="s">
        <v>519</v>
      </c>
      <c r="D136" s="356" t="s">
        <v>825</v>
      </c>
      <c r="E136" s="356" t="s">
        <v>778</v>
      </c>
      <c r="F136" s="356" t="s">
        <v>519</v>
      </c>
      <c r="G136" s="427">
        <v>100646180.70999999</v>
      </c>
      <c r="H136" s="356"/>
      <c r="I136" s="427">
        <v>100646180.70999999</v>
      </c>
      <c r="J136" s="356"/>
      <c r="K136" s="356"/>
      <c r="L136" s="356"/>
      <c r="M136" s="356"/>
      <c r="N136" s="356"/>
      <c r="O136" s="356"/>
      <c r="P136" s="356"/>
      <c r="Q136" s="427">
        <v>15659707.369999999</v>
      </c>
      <c r="R136" s="427">
        <v>24348441.809999999</v>
      </c>
      <c r="S136" s="427">
        <v>60638031.530000001</v>
      </c>
      <c r="T136" s="356"/>
      <c r="U136" s="427">
        <v>73731795.530000001</v>
      </c>
      <c r="V136" s="356"/>
      <c r="W136" s="427">
        <v>73731795.530000001</v>
      </c>
      <c r="X136" s="356"/>
      <c r="Y136" s="356"/>
      <c r="Z136" s="356"/>
      <c r="AA136" s="356"/>
      <c r="AB136" s="356"/>
      <c r="AC136" s="356"/>
      <c r="AD136" s="356"/>
      <c r="AE136" s="427">
        <v>10571913.08</v>
      </c>
      <c r="AF136" s="427">
        <v>19906282.949999999</v>
      </c>
      <c r="AG136" s="427">
        <v>43253599.5</v>
      </c>
      <c r="AH136" s="356"/>
      <c r="AI136" s="356" t="s">
        <v>518</v>
      </c>
      <c r="AJ136" s="428">
        <v>45572.711851851855</v>
      </c>
      <c r="AK136" s="356"/>
      <c r="AL136" s="356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4" customFormat="1" ht="12.75" customHeight="1" x14ac:dyDescent="0.25">
      <c r="A137" s="356" t="s">
        <v>259</v>
      </c>
      <c r="B137" s="356" t="s">
        <v>256</v>
      </c>
      <c r="C137" s="356" t="s">
        <v>519</v>
      </c>
      <c r="D137" s="356" t="s">
        <v>825</v>
      </c>
      <c r="E137" s="356" t="s">
        <v>778</v>
      </c>
      <c r="F137" s="356" t="s">
        <v>780</v>
      </c>
      <c r="G137" s="427">
        <v>220467.14</v>
      </c>
      <c r="H137" s="356"/>
      <c r="I137" s="427">
        <v>220467.14</v>
      </c>
      <c r="J137" s="356"/>
      <c r="K137" s="356"/>
      <c r="L137" s="356"/>
      <c r="M137" s="356"/>
      <c r="N137" s="356"/>
      <c r="O137" s="356"/>
      <c r="P137" s="356"/>
      <c r="Q137" s="356"/>
      <c r="R137" s="356"/>
      <c r="S137" s="427">
        <v>220467.14</v>
      </c>
      <c r="T137" s="356"/>
      <c r="U137" s="427">
        <v>153095.98000000001</v>
      </c>
      <c r="V137" s="356"/>
      <c r="W137" s="427">
        <v>153095.98000000001</v>
      </c>
      <c r="X137" s="356"/>
      <c r="Y137" s="356"/>
      <c r="Z137" s="356"/>
      <c r="AA137" s="356"/>
      <c r="AB137" s="356"/>
      <c r="AC137" s="356"/>
      <c r="AD137" s="356"/>
      <c r="AE137" s="356"/>
      <c r="AF137" s="356"/>
      <c r="AG137" s="427">
        <v>153095.98000000001</v>
      </c>
      <c r="AH137" s="356"/>
      <c r="AI137" s="356" t="s">
        <v>518</v>
      </c>
      <c r="AJ137" s="428">
        <v>45572.711863425924</v>
      </c>
      <c r="AK137" s="356"/>
      <c r="AL137" s="356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s="4" customFormat="1" ht="12.75" customHeight="1" x14ac:dyDescent="0.25">
      <c r="A138" s="356" t="s">
        <v>283</v>
      </c>
      <c r="B138" s="356" t="s">
        <v>256</v>
      </c>
      <c r="C138" s="356" t="s">
        <v>519</v>
      </c>
      <c r="D138" s="356" t="s">
        <v>825</v>
      </c>
      <c r="E138" s="356" t="s">
        <v>778</v>
      </c>
      <c r="F138" s="356" t="s">
        <v>803</v>
      </c>
      <c r="G138" s="427">
        <v>220467.14</v>
      </c>
      <c r="H138" s="356"/>
      <c r="I138" s="427">
        <v>220467.14</v>
      </c>
      <c r="J138" s="356"/>
      <c r="K138" s="356"/>
      <c r="L138" s="356"/>
      <c r="M138" s="356"/>
      <c r="N138" s="356"/>
      <c r="O138" s="356"/>
      <c r="P138" s="356"/>
      <c r="Q138" s="356"/>
      <c r="R138" s="356"/>
      <c r="S138" s="427">
        <v>220467.14</v>
      </c>
      <c r="T138" s="356"/>
      <c r="U138" s="427">
        <v>153095.98000000001</v>
      </c>
      <c r="V138" s="356"/>
      <c r="W138" s="427">
        <v>153095.98000000001</v>
      </c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427">
        <v>153095.98000000001</v>
      </c>
      <c r="AH138" s="356"/>
      <c r="AI138" s="356" t="s">
        <v>518</v>
      </c>
      <c r="AJ138" s="428">
        <v>45572.711863425924</v>
      </c>
      <c r="AK138" s="356"/>
      <c r="AL138" s="356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s="4" customFormat="1" ht="12.75" customHeight="1" x14ac:dyDescent="0.25">
      <c r="A139" s="329" t="s">
        <v>284</v>
      </c>
      <c r="B139" s="329" t="s">
        <v>256</v>
      </c>
      <c r="C139" s="329" t="s">
        <v>519</v>
      </c>
      <c r="D139" s="429" t="s">
        <v>825</v>
      </c>
      <c r="E139" s="329" t="s">
        <v>778</v>
      </c>
      <c r="F139" s="429" t="s">
        <v>804</v>
      </c>
      <c r="G139" s="425">
        <v>169329.6</v>
      </c>
      <c r="H139" s="429"/>
      <c r="I139" s="425">
        <v>169329.6</v>
      </c>
      <c r="J139" s="429"/>
      <c r="K139" s="429"/>
      <c r="L139" s="429"/>
      <c r="M139" s="429"/>
      <c r="N139" s="429"/>
      <c r="O139" s="429"/>
      <c r="P139" s="429"/>
      <c r="Q139" s="429"/>
      <c r="R139" s="429"/>
      <c r="S139" s="430">
        <v>169329.6</v>
      </c>
      <c r="T139" s="429"/>
      <c r="U139" s="425">
        <v>119285.49</v>
      </c>
      <c r="V139" s="429"/>
      <c r="W139" s="425">
        <v>119285.49</v>
      </c>
      <c r="X139" s="429"/>
      <c r="Y139" s="429"/>
      <c r="Z139" s="429"/>
      <c r="AA139" s="429"/>
      <c r="AB139" s="429"/>
      <c r="AC139" s="429"/>
      <c r="AD139" s="429"/>
      <c r="AE139" s="429"/>
      <c r="AF139" s="429"/>
      <c r="AG139" s="430">
        <v>119285.49</v>
      </c>
      <c r="AH139" s="429"/>
      <c r="AI139" s="329" t="s">
        <v>518</v>
      </c>
      <c r="AJ139" s="426">
        <v>45572.711851851855</v>
      </c>
      <c r="AK139" s="329"/>
      <c r="AL139" s="32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s="4" customFormat="1" ht="12.75" customHeight="1" x14ac:dyDescent="0.25">
      <c r="A140" s="329" t="s">
        <v>286</v>
      </c>
      <c r="B140" s="329" t="s">
        <v>256</v>
      </c>
      <c r="C140" s="329" t="s">
        <v>519</v>
      </c>
      <c r="D140" s="429" t="s">
        <v>825</v>
      </c>
      <c r="E140" s="329" t="s">
        <v>778</v>
      </c>
      <c r="F140" s="429" t="s">
        <v>806</v>
      </c>
      <c r="G140" s="425">
        <v>51137.54</v>
      </c>
      <c r="H140" s="429"/>
      <c r="I140" s="425">
        <v>51137.54</v>
      </c>
      <c r="J140" s="429"/>
      <c r="K140" s="429"/>
      <c r="L140" s="429"/>
      <c r="M140" s="429"/>
      <c r="N140" s="429"/>
      <c r="O140" s="429"/>
      <c r="P140" s="429"/>
      <c r="Q140" s="429"/>
      <c r="R140" s="429"/>
      <c r="S140" s="430">
        <v>51137.54</v>
      </c>
      <c r="T140" s="429"/>
      <c r="U140" s="425">
        <v>33810.49</v>
      </c>
      <c r="V140" s="429"/>
      <c r="W140" s="425">
        <v>33810.49</v>
      </c>
      <c r="X140" s="429"/>
      <c r="Y140" s="429"/>
      <c r="Z140" s="429"/>
      <c r="AA140" s="429"/>
      <c r="AB140" s="429"/>
      <c r="AC140" s="429"/>
      <c r="AD140" s="429"/>
      <c r="AE140" s="429"/>
      <c r="AF140" s="429"/>
      <c r="AG140" s="430">
        <v>33810.49</v>
      </c>
      <c r="AH140" s="429"/>
      <c r="AI140" s="329" t="s">
        <v>518</v>
      </c>
      <c r="AJ140" s="426">
        <v>45572.711851851855</v>
      </c>
      <c r="AK140" s="329"/>
      <c r="AL140" s="329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s="4" customFormat="1" ht="12.75" customHeight="1" x14ac:dyDescent="0.25">
      <c r="A141" s="356" t="s">
        <v>264</v>
      </c>
      <c r="B141" s="356" t="s">
        <v>256</v>
      </c>
      <c r="C141" s="356" t="s">
        <v>519</v>
      </c>
      <c r="D141" s="356" t="s">
        <v>825</v>
      </c>
      <c r="E141" s="356" t="s">
        <v>778</v>
      </c>
      <c r="F141" s="356" t="s">
        <v>256</v>
      </c>
      <c r="G141" s="427">
        <v>100425713.56999999</v>
      </c>
      <c r="H141" s="356"/>
      <c r="I141" s="427">
        <v>100425713.56999999</v>
      </c>
      <c r="J141" s="356"/>
      <c r="K141" s="356"/>
      <c r="L141" s="356"/>
      <c r="M141" s="356"/>
      <c r="N141" s="356"/>
      <c r="O141" s="356"/>
      <c r="P141" s="356"/>
      <c r="Q141" s="427">
        <v>15659707.369999999</v>
      </c>
      <c r="R141" s="427">
        <v>24348441.809999999</v>
      </c>
      <c r="S141" s="427">
        <v>60417564.390000001</v>
      </c>
      <c r="T141" s="356"/>
      <c r="U141" s="427">
        <v>73578699.549999997</v>
      </c>
      <c r="V141" s="356"/>
      <c r="W141" s="427">
        <v>73578699.549999997</v>
      </c>
      <c r="X141" s="356"/>
      <c r="Y141" s="356"/>
      <c r="Z141" s="356"/>
      <c r="AA141" s="356"/>
      <c r="AB141" s="356"/>
      <c r="AC141" s="356"/>
      <c r="AD141" s="356"/>
      <c r="AE141" s="427">
        <v>10571913.08</v>
      </c>
      <c r="AF141" s="427">
        <v>19906282.949999999</v>
      </c>
      <c r="AG141" s="427">
        <v>43100503.520000003</v>
      </c>
      <c r="AH141" s="356"/>
      <c r="AI141" s="356" t="s">
        <v>518</v>
      </c>
      <c r="AJ141" s="428">
        <v>45572.711851851855</v>
      </c>
      <c r="AK141" s="356"/>
      <c r="AL141" s="356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s="4" customFormat="1" ht="12.75" customHeight="1" x14ac:dyDescent="0.25">
      <c r="A142" s="356" t="s">
        <v>265</v>
      </c>
      <c r="B142" s="356" t="s">
        <v>256</v>
      </c>
      <c r="C142" s="356" t="s">
        <v>519</v>
      </c>
      <c r="D142" s="356" t="s">
        <v>825</v>
      </c>
      <c r="E142" s="356" t="s">
        <v>778</v>
      </c>
      <c r="F142" s="356" t="s">
        <v>786</v>
      </c>
      <c r="G142" s="427">
        <v>100425713.56999999</v>
      </c>
      <c r="H142" s="356"/>
      <c r="I142" s="427">
        <v>100425713.56999999</v>
      </c>
      <c r="J142" s="356"/>
      <c r="K142" s="356"/>
      <c r="L142" s="356"/>
      <c r="M142" s="356"/>
      <c r="N142" s="356"/>
      <c r="O142" s="356"/>
      <c r="P142" s="356"/>
      <c r="Q142" s="427">
        <v>15659707.369999999</v>
      </c>
      <c r="R142" s="427">
        <v>24348441.809999999</v>
      </c>
      <c r="S142" s="427">
        <v>60417564.390000001</v>
      </c>
      <c r="T142" s="356"/>
      <c r="U142" s="427">
        <v>73578699.549999997</v>
      </c>
      <c r="V142" s="356"/>
      <c r="W142" s="427">
        <v>73578699.549999997</v>
      </c>
      <c r="X142" s="356"/>
      <c r="Y142" s="356"/>
      <c r="Z142" s="356"/>
      <c r="AA142" s="356"/>
      <c r="AB142" s="356"/>
      <c r="AC142" s="356"/>
      <c r="AD142" s="356"/>
      <c r="AE142" s="427">
        <v>10571913.08</v>
      </c>
      <c r="AF142" s="427">
        <v>19906282.949999999</v>
      </c>
      <c r="AG142" s="427">
        <v>43100503.520000003</v>
      </c>
      <c r="AH142" s="356"/>
      <c r="AI142" s="356" t="s">
        <v>518</v>
      </c>
      <c r="AJ142" s="428">
        <v>45572.711851851855</v>
      </c>
      <c r="AK142" s="356"/>
      <c r="AL142" s="356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s="4" customFormat="1" ht="12.75" customHeight="1" x14ac:dyDescent="0.25">
      <c r="A143" s="329" t="s">
        <v>287</v>
      </c>
      <c r="B143" s="329" t="s">
        <v>256</v>
      </c>
      <c r="C143" s="329" t="s">
        <v>519</v>
      </c>
      <c r="D143" s="429" t="s">
        <v>825</v>
      </c>
      <c r="E143" s="329" t="s">
        <v>778</v>
      </c>
      <c r="F143" s="429" t="s">
        <v>807</v>
      </c>
      <c r="G143" s="425">
        <v>8996565.9600000009</v>
      </c>
      <c r="H143" s="429"/>
      <c r="I143" s="425">
        <v>8996565.9600000009</v>
      </c>
      <c r="J143" s="429"/>
      <c r="K143" s="429"/>
      <c r="L143" s="429"/>
      <c r="M143" s="429"/>
      <c r="N143" s="429"/>
      <c r="O143" s="429"/>
      <c r="P143" s="429"/>
      <c r="Q143" s="430">
        <v>598000</v>
      </c>
      <c r="R143" s="430">
        <v>900000</v>
      </c>
      <c r="S143" s="430">
        <v>7498565.96</v>
      </c>
      <c r="T143" s="429"/>
      <c r="U143" s="425">
        <v>7135143.8099999996</v>
      </c>
      <c r="V143" s="429"/>
      <c r="W143" s="425">
        <v>7135143.8099999996</v>
      </c>
      <c r="X143" s="429"/>
      <c r="Y143" s="429"/>
      <c r="Z143" s="429"/>
      <c r="AA143" s="429"/>
      <c r="AB143" s="429"/>
      <c r="AC143" s="429"/>
      <c r="AD143" s="429"/>
      <c r="AE143" s="430">
        <v>598000</v>
      </c>
      <c r="AF143" s="430">
        <v>0</v>
      </c>
      <c r="AG143" s="430">
        <v>6537143.8099999996</v>
      </c>
      <c r="AH143" s="429"/>
      <c r="AI143" s="329" t="s">
        <v>518</v>
      </c>
      <c r="AJ143" s="426">
        <v>45572.711851851855</v>
      </c>
      <c r="AK143" s="329"/>
      <c r="AL143" s="329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s="4" customFormat="1" ht="12.75" customHeight="1" x14ac:dyDescent="0.25">
      <c r="A144" s="329" t="s">
        <v>266</v>
      </c>
      <c r="B144" s="329" t="s">
        <v>256</v>
      </c>
      <c r="C144" s="329" t="s">
        <v>519</v>
      </c>
      <c r="D144" s="429" t="s">
        <v>825</v>
      </c>
      <c r="E144" s="329" t="s">
        <v>778</v>
      </c>
      <c r="F144" s="429" t="s">
        <v>787</v>
      </c>
      <c r="G144" s="425">
        <v>83009587.510000005</v>
      </c>
      <c r="H144" s="429"/>
      <c r="I144" s="425">
        <v>83009587.510000005</v>
      </c>
      <c r="J144" s="429"/>
      <c r="K144" s="429"/>
      <c r="L144" s="429"/>
      <c r="M144" s="429"/>
      <c r="N144" s="429"/>
      <c r="O144" s="429"/>
      <c r="P144" s="429"/>
      <c r="Q144" s="430">
        <v>15061707.369999999</v>
      </c>
      <c r="R144" s="430">
        <v>23448441.809999999</v>
      </c>
      <c r="S144" s="430">
        <v>44499438.329999998</v>
      </c>
      <c r="T144" s="429"/>
      <c r="U144" s="425">
        <v>61618882.579999998</v>
      </c>
      <c r="V144" s="429"/>
      <c r="W144" s="425">
        <v>61618882.579999998</v>
      </c>
      <c r="X144" s="429"/>
      <c r="Y144" s="429"/>
      <c r="Z144" s="429"/>
      <c r="AA144" s="429"/>
      <c r="AB144" s="429"/>
      <c r="AC144" s="429"/>
      <c r="AD144" s="429"/>
      <c r="AE144" s="430">
        <v>9973913.0800000001</v>
      </c>
      <c r="AF144" s="430">
        <v>19906282.949999999</v>
      </c>
      <c r="AG144" s="430">
        <v>31738686.550000001</v>
      </c>
      <c r="AH144" s="429"/>
      <c r="AI144" s="329" t="s">
        <v>518</v>
      </c>
      <c r="AJ144" s="426">
        <v>45572.711851851855</v>
      </c>
      <c r="AK144" s="329"/>
      <c r="AL144" s="329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s="4" customFormat="1" ht="12.75" customHeight="1" x14ac:dyDescent="0.25">
      <c r="A145" s="329" t="s">
        <v>272</v>
      </c>
      <c r="B145" s="329" t="s">
        <v>256</v>
      </c>
      <c r="C145" s="329" t="s">
        <v>519</v>
      </c>
      <c r="D145" s="429" t="s">
        <v>825</v>
      </c>
      <c r="E145" s="329" t="s">
        <v>778</v>
      </c>
      <c r="F145" s="429" t="s">
        <v>792</v>
      </c>
      <c r="G145" s="425">
        <v>8419560.0999999996</v>
      </c>
      <c r="H145" s="429"/>
      <c r="I145" s="425">
        <v>8419560.0999999996</v>
      </c>
      <c r="J145" s="429"/>
      <c r="K145" s="429"/>
      <c r="L145" s="429"/>
      <c r="M145" s="429"/>
      <c r="N145" s="429"/>
      <c r="O145" s="429"/>
      <c r="P145" s="429"/>
      <c r="Q145" s="429"/>
      <c r="R145" s="429"/>
      <c r="S145" s="430">
        <v>8419560.0999999996</v>
      </c>
      <c r="T145" s="429"/>
      <c r="U145" s="425">
        <v>4824673.16</v>
      </c>
      <c r="V145" s="429"/>
      <c r="W145" s="425">
        <v>4824673.16</v>
      </c>
      <c r="X145" s="429"/>
      <c r="Y145" s="429"/>
      <c r="Z145" s="429"/>
      <c r="AA145" s="429"/>
      <c r="AB145" s="429"/>
      <c r="AC145" s="429"/>
      <c r="AD145" s="429"/>
      <c r="AE145" s="429"/>
      <c r="AF145" s="429"/>
      <c r="AG145" s="430">
        <v>4824673.16</v>
      </c>
      <c r="AH145" s="429"/>
      <c r="AI145" s="329" t="s">
        <v>518</v>
      </c>
      <c r="AJ145" s="426">
        <v>45572.711851851855</v>
      </c>
      <c r="AK145" s="329"/>
      <c r="AL145" s="329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s="4" customFormat="1" ht="12.75" customHeight="1" x14ac:dyDescent="0.25">
      <c r="A146" s="356" t="s">
        <v>306</v>
      </c>
      <c r="B146" s="356" t="s">
        <v>256</v>
      </c>
      <c r="C146" s="356" t="s">
        <v>519</v>
      </c>
      <c r="D146" s="356" t="s">
        <v>826</v>
      </c>
      <c r="E146" s="356" t="s">
        <v>778</v>
      </c>
      <c r="F146" s="356" t="s">
        <v>519</v>
      </c>
      <c r="G146" s="427">
        <v>22721700</v>
      </c>
      <c r="H146" s="356"/>
      <c r="I146" s="427">
        <v>22721700</v>
      </c>
      <c r="J146" s="427">
        <v>562700</v>
      </c>
      <c r="K146" s="356"/>
      <c r="L146" s="356"/>
      <c r="M146" s="356"/>
      <c r="N146" s="356"/>
      <c r="O146" s="356"/>
      <c r="P146" s="356"/>
      <c r="Q146" s="427">
        <v>19800200</v>
      </c>
      <c r="R146" s="427">
        <v>2756200</v>
      </c>
      <c r="S146" s="427">
        <v>728000</v>
      </c>
      <c r="T146" s="356"/>
      <c r="U146" s="427">
        <v>8119884.25</v>
      </c>
      <c r="V146" s="356"/>
      <c r="W146" s="427">
        <v>8119884.25</v>
      </c>
      <c r="X146" s="427">
        <v>409240</v>
      </c>
      <c r="Y146" s="356"/>
      <c r="Z146" s="356"/>
      <c r="AA146" s="356"/>
      <c r="AB146" s="356"/>
      <c r="AC146" s="356"/>
      <c r="AD146" s="356"/>
      <c r="AE146" s="427">
        <v>6657974.1600000001</v>
      </c>
      <c r="AF146" s="427">
        <v>1410731</v>
      </c>
      <c r="AG146" s="427">
        <v>460419.09</v>
      </c>
      <c r="AH146" s="356"/>
      <c r="AI146" s="356" t="s">
        <v>518</v>
      </c>
      <c r="AJ146" s="428">
        <v>45572.711851851855</v>
      </c>
      <c r="AK146" s="356"/>
      <c r="AL146" s="356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s="4" customFormat="1" ht="12.75" customHeight="1" x14ac:dyDescent="0.25">
      <c r="A147" s="356" t="s">
        <v>264</v>
      </c>
      <c r="B147" s="356" t="s">
        <v>256</v>
      </c>
      <c r="C147" s="356" t="s">
        <v>519</v>
      </c>
      <c r="D147" s="356" t="s">
        <v>826</v>
      </c>
      <c r="E147" s="356" t="s">
        <v>778</v>
      </c>
      <c r="F147" s="356" t="s">
        <v>256</v>
      </c>
      <c r="G147" s="427">
        <v>16903900</v>
      </c>
      <c r="H147" s="356"/>
      <c r="I147" s="427">
        <v>16903900</v>
      </c>
      <c r="J147" s="356"/>
      <c r="K147" s="356"/>
      <c r="L147" s="356"/>
      <c r="M147" s="356"/>
      <c r="N147" s="356"/>
      <c r="O147" s="356"/>
      <c r="P147" s="356"/>
      <c r="Q147" s="427">
        <v>13982400</v>
      </c>
      <c r="R147" s="427">
        <v>2193500</v>
      </c>
      <c r="S147" s="427">
        <v>728000</v>
      </c>
      <c r="T147" s="356"/>
      <c r="U147" s="427">
        <v>4628561.25</v>
      </c>
      <c r="V147" s="356"/>
      <c r="W147" s="427">
        <v>4628561.25</v>
      </c>
      <c r="X147" s="356"/>
      <c r="Y147" s="356"/>
      <c r="Z147" s="356"/>
      <c r="AA147" s="356"/>
      <c r="AB147" s="356"/>
      <c r="AC147" s="356"/>
      <c r="AD147" s="356"/>
      <c r="AE147" s="427">
        <v>3166651.16</v>
      </c>
      <c r="AF147" s="427">
        <v>1001491</v>
      </c>
      <c r="AG147" s="427">
        <v>460419.09</v>
      </c>
      <c r="AH147" s="356"/>
      <c r="AI147" s="356" t="s">
        <v>518</v>
      </c>
      <c r="AJ147" s="428">
        <v>45572.711851851855</v>
      </c>
      <c r="AK147" s="356"/>
      <c r="AL147" s="356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s="4" customFormat="1" ht="12.75" customHeight="1" x14ac:dyDescent="0.25">
      <c r="A148" s="356" t="s">
        <v>265</v>
      </c>
      <c r="B148" s="356" t="s">
        <v>256</v>
      </c>
      <c r="C148" s="356" t="s">
        <v>519</v>
      </c>
      <c r="D148" s="356" t="s">
        <v>826</v>
      </c>
      <c r="E148" s="356" t="s">
        <v>778</v>
      </c>
      <c r="F148" s="356" t="s">
        <v>786</v>
      </c>
      <c r="G148" s="427">
        <v>16903900</v>
      </c>
      <c r="H148" s="356"/>
      <c r="I148" s="427">
        <v>16903900</v>
      </c>
      <c r="J148" s="356"/>
      <c r="K148" s="356"/>
      <c r="L148" s="356"/>
      <c r="M148" s="356"/>
      <c r="N148" s="356"/>
      <c r="O148" s="356"/>
      <c r="P148" s="356"/>
      <c r="Q148" s="427">
        <v>13982400</v>
      </c>
      <c r="R148" s="427">
        <v>2193500</v>
      </c>
      <c r="S148" s="427">
        <v>728000</v>
      </c>
      <c r="T148" s="356"/>
      <c r="U148" s="427">
        <v>4628561.25</v>
      </c>
      <c r="V148" s="356"/>
      <c r="W148" s="427">
        <v>4628561.25</v>
      </c>
      <c r="X148" s="356"/>
      <c r="Y148" s="356"/>
      <c r="Z148" s="356"/>
      <c r="AA148" s="356"/>
      <c r="AB148" s="356"/>
      <c r="AC148" s="356"/>
      <c r="AD148" s="356"/>
      <c r="AE148" s="427">
        <v>3166651.16</v>
      </c>
      <c r="AF148" s="427">
        <v>1001491</v>
      </c>
      <c r="AG148" s="427">
        <v>460419.09</v>
      </c>
      <c r="AH148" s="356"/>
      <c r="AI148" s="356" t="s">
        <v>518</v>
      </c>
      <c r="AJ148" s="428">
        <v>45572.711851851855</v>
      </c>
      <c r="AK148" s="356"/>
      <c r="AL148" s="356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4" customFormat="1" ht="12.75" customHeight="1" x14ac:dyDescent="0.25">
      <c r="A149" s="329" t="s">
        <v>266</v>
      </c>
      <c r="B149" s="329" t="s">
        <v>256</v>
      </c>
      <c r="C149" s="329" t="s">
        <v>519</v>
      </c>
      <c r="D149" s="429" t="s">
        <v>826</v>
      </c>
      <c r="E149" s="329" t="s">
        <v>778</v>
      </c>
      <c r="F149" s="429" t="s">
        <v>787</v>
      </c>
      <c r="G149" s="425">
        <v>16805900</v>
      </c>
      <c r="H149" s="429"/>
      <c r="I149" s="425">
        <v>16805900</v>
      </c>
      <c r="J149" s="429"/>
      <c r="K149" s="429"/>
      <c r="L149" s="429"/>
      <c r="M149" s="429"/>
      <c r="N149" s="429"/>
      <c r="O149" s="429"/>
      <c r="P149" s="429"/>
      <c r="Q149" s="430">
        <v>13982400</v>
      </c>
      <c r="R149" s="430">
        <v>2193500</v>
      </c>
      <c r="S149" s="430">
        <v>630000</v>
      </c>
      <c r="T149" s="429"/>
      <c r="U149" s="425">
        <v>4530561.25</v>
      </c>
      <c r="V149" s="429"/>
      <c r="W149" s="425">
        <v>4530561.25</v>
      </c>
      <c r="X149" s="429"/>
      <c r="Y149" s="429"/>
      <c r="Z149" s="429"/>
      <c r="AA149" s="429"/>
      <c r="AB149" s="429"/>
      <c r="AC149" s="429"/>
      <c r="AD149" s="429"/>
      <c r="AE149" s="430">
        <v>3166651.16</v>
      </c>
      <c r="AF149" s="430">
        <v>1001491</v>
      </c>
      <c r="AG149" s="430">
        <v>362419.09</v>
      </c>
      <c r="AH149" s="429"/>
      <c r="AI149" s="329" t="s">
        <v>518</v>
      </c>
      <c r="AJ149" s="426">
        <v>45572.711851851855</v>
      </c>
      <c r="AK149" s="329"/>
      <c r="AL149" s="329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s="4" customFormat="1" ht="12.75" customHeight="1" x14ac:dyDescent="0.25">
      <c r="A150" s="329" t="s">
        <v>361</v>
      </c>
      <c r="B150" s="329" t="s">
        <v>256</v>
      </c>
      <c r="C150" s="329" t="s">
        <v>519</v>
      </c>
      <c r="D150" s="429" t="s">
        <v>826</v>
      </c>
      <c r="E150" s="329" t="s">
        <v>778</v>
      </c>
      <c r="F150" s="429" t="s">
        <v>827</v>
      </c>
      <c r="G150" s="425">
        <v>98000</v>
      </c>
      <c r="H150" s="429"/>
      <c r="I150" s="425">
        <v>98000</v>
      </c>
      <c r="J150" s="429"/>
      <c r="K150" s="429"/>
      <c r="L150" s="429"/>
      <c r="M150" s="429"/>
      <c r="N150" s="429"/>
      <c r="O150" s="429"/>
      <c r="P150" s="429"/>
      <c r="Q150" s="429"/>
      <c r="R150" s="429"/>
      <c r="S150" s="430">
        <v>98000</v>
      </c>
      <c r="T150" s="429"/>
      <c r="U150" s="425">
        <v>98000</v>
      </c>
      <c r="V150" s="429"/>
      <c r="W150" s="425">
        <v>98000</v>
      </c>
      <c r="X150" s="429"/>
      <c r="Y150" s="429"/>
      <c r="Z150" s="429"/>
      <c r="AA150" s="429"/>
      <c r="AB150" s="429"/>
      <c r="AC150" s="429"/>
      <c r="AD150" s="429"/>
      <c r="AE150" s="429"/>
      <c r="AF150" s="429"/>
      <c r="AG150" s="430">
        <v>98000</v>
      </c>
      <c r="AH150" s="429"/>
      <c r="AI150" s="329" t="s">
        <v>518</v>
      </c>
      <c r="AJ150" s="426">
        <v>45572.711851851855</v>
      </c>
      <c r="AK150" s="329"/>
      <c r="AL150" s="329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s="4" customFormat="1" ht="12.75" customHeight="1" x14ac:dyDescent="0.25">
      <c r="A151" s="356" t="s">
        <v>273</v>
      </c>
      <c r="B151" s="356" t="s">
        <v>256</v>
      </c>
      <c r="C151" s="356" t="s">
        <v>519</v>
      </c>
      <c r="D151" s="356" t="s">
        <v>826</v>
      </c>
      <c r="E151" s="356" t="s">
        <v>778</v>
      </c>
      <c r="F151" s="356" t="s">
        <v>407</v>
      </c>
      <c r="G151" s="427">
        <v>0</v>
      </c>
      <c r="H151" s="356"/>
      <c r="I151" s="427">
        <v>0</v>
      </c>
      <c r="J151" s="427">
        <v>562700</v>
      </c>
      <c r="K151" s="356"/>
      <c r="L151" s="356"/>
      <c r="M151" s="356"/>
      <c r="N151" s="356"/>
      <c r="O151" s="356"/>
      <c r="P151" s="356"/>
      <c r="Q151" s="356"/>
      <c r="R151" s="427">
        <v>562700</v>
      </c>
      <c r="S151" s="356"/>
      <c r="T151" s="356"/>
      <c r="U151" s="427">
        <v>0</v>
      </c>
      <c r="V151" s="356"/>
      <c r="W151" s="427">
        <v>0</v>
      </c>
      <c r="X151" s="427">
        <v>409240</v>
      </c>
      <c r="Y151" s="356"/>
      <c r="Z151" s="356"/>
      <c r="AA151" s="356"/>
      <c r="AB151" s="356"/>
      <c r="AC151" s="356"/>
      <c r="AD151" s="356"/>
      <c r="AE151" s="356"/>
      <c r="AF151" s="427">
        <v>409240</v>
      </c>
      <c r="AG151" s="356"/>
      <c r="AH151" s="356"/>
      <c r="AI151" s="356" t="s">
        <v>518</v>
      </c>
      <c r="AJ151" s="428">
        <v>45572.711863425924</v>
      </c>
      <c r="AK151" s="356"/>
      <c r="AL151" s="356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s="4" customFormat="1" ht="12.75" customHeight="1" x14ac:dyDescent="0.25">
      <c r="A152" s="329" t="s">
        <v>208</v>
      </c>
      <c r="B152" s="329" t="s">
        <v>256</v>
      </c>
      <c r="C152" s="329" t="s">
        <v>519</v>
      </c>
      <c r="D152" s="429" t="s">
        <v>826</v>
      </c>
      <c r="E152" s="329" t="s">
        <v>778</v>
      </c>
      <c r="F152" s="429" t="s">
        <v>793</v>
      </c>
      <c r="G152" s="425">
        <v>0</v>
      </c>
      <c r="H152" s="429"/>
      <c r="I152" s="425">
        <v>0</v>
      </c>
      <c r="J152" s="430">
        <v>562700</v>
      </c>
      <c r="K152" s="429"/>
      <c r="L152" s="429"/>
      <c r="M152" s="429"/>
      <c r="N152" s="429"/>
      <c r="O152" s="429"/>
      <c r="P152" s="429"/>
      <c r="Q152" s="429"/>
      <c r="R152" s="430">
        <v>562700</v>
      </c>
      <c r="S152" s="429"/>
      <c r="T152" s="429"/>
      <c r="U152" s="425">
        <v>0</v>
      </c>
      <c r="V152" s="429"/>
      <c r="W152" s="425">
        <v>0</v>
      </c>
      <c r="X152" s="430">
        <v>409240</v>
      </c>
      <c r="Y152" s="429"/>
      <c r="Z152" s="429"/>
      <c r="AA152" s="429"/>
      <c r="AB152" s="429"/>
      <c r="AC152" s="429"/>
      <c r="AD152" s="429"/>
      <c r="AE152" s="429"/>
      <c r="AF152" s="430">
        <v>409240</v>
      </c>
      <c r="AG152" s="429"/>
      <c r="AH152" s="429"/>
      <c r="AI152" s="329" t="s">
        <v>518</v>
      </c>
      <c r="AJ152" s="426">
        <v>45572.711851851855</v>
      </c>
      <c r="AK152" s="329"/>
      <c r="AL152" s="329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s="4" customFormat="1" ht="12.75" customHeight="1" x14ac:dyDescent="0.25">
      <c r="A153" s="356" t="s">
        <v>298</v>
      </c>
      <c r="B153" s="356" t="s">
        <v>256</v>
      </c>
      <c r="C153" s="356" t="s">
        <v>519</v>
      </c>
      <c r="D153" s="356" t="s">
        <v>826</v>
      </c>
      <c r="E153" s="356" t="s">
        <v>778</v>
      </c>
      <c r="F153" s="356" t="s">
        <v>818</v>
      </c>
      <c r="G153" s="427">
        <v>5817800</v>
      </c>
      <c r="H153" s="356"/>
      <c r="I153" s="427">
        <v>5817800</v>
      </c>
      <c r="J153" s="356"/>
      <c r="K153" s="356"/>
      <c r="L153" s="356"/>
      <c r="M153" s="356"/>
      <c r="N153" s="356"/>
      <c r="O153" s="356"/>
      <c r="P153" s="356"/>
      <c r="Q153" s="427">
        <v>5817800</v>
      </c>
      <c r="R153" s="356"/>
      <c r="S153" s="356"/>
      <c r="T153" s="356"/>
      <c r="U153" s="427">
        <v>3491323</v>
      </c>
      <c r="V153" s="356"/>
      <c r="W153" s="427">
        <v>3491323</v>
      </c>
      <c r="X153" s="356"/>
      <c r="Y153" s="356"/>
      <c r="Z153" s="356"/>
      <c r="AA153" s="356"/>
      <c r="AB153" s="356"/>
      <c r="AC153" s="356"/>
      <c r="AD153" s="356"/>
      <c r="AE153" s="427">
        <v>3491323</v>
      </c>
      <c r="AF153" s="356"/>
      <c r="AG153" s="356"/>
      <c r="AH153" s="356"/>
      <c r="AI153" s="356" t="s">
        <v>518</v>
      </c>
      <c r="AJ153" s="428">
        <v>45572.711851851855</v>
      </c>
      <c r="AK153" s="356"/>
      <c r="AL153" s="356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s="4" customFormat="1" ht="12.75" customHeight="1" x14ac:dyDescent="0.25">
      <c r="A154" s="356" t="s">
        <v>307</v>
      </c>
      <c r="B154" s="356" t="s">
        <v>256</v>
      </c>
      <c r="C154" s="356" t="s">
        <v>519</v>
      </c>
      <c r="D154" s="356" t="s">
        <v>826</v>
      </c>
      <c r="E154" s="356" t="s">
        <v>778</v>
      </c>
      <c r="F154" s="356" t="s">
        <v>828</v>
      </c>
      <c r="G154" s="427">
        <v>5817800</v>
      </c>
      <c r="H154" s="356"/>
      <c r="I154" s="427">
        <v>5817800</v>
      </c>
      <c r="J154" s="356"/>
      <c r="K154" s="356"/>
      <c r="L154" s="356"/>
      <c r="M154" s="356"/>
      <c r="N154" s="356"/>
      <c r="O154" s="356"/>
      <c r="P154" s="356"/>
      <c r="Q154" s="427">
        <v>5817800</v>
      </c>
      <c r="R154" s="356"/>
      <c r="S154" s="356"/>
      <c r="T154" s="356"/>
      <c r="U154" s="427">
        <v>3491323</v>
      </c>
      <c r="V154" s="356"/>
      <c r="W154" s="427">
        <v>3491323</v>
      </c>
      <c r="X154" s="356"/>
      <c r="Y154" s="356"/>
      <c r="Z154" s="356"/>
      <c r="AA154" s="356"/>
      <c r="AB154" s="356"/>
      <c r="AC154" s="356"/>
      <c r="AD154" s="356"/>
      <c r="AE154" s="427">
        <v>3491323</v>
      </c>
      <c r="AF154" s="356"/>
      <c r="AG154" s="356"/>
      <c r="AH154" s="356"/>
      <c r="AI154" s="356" t="s">
        <v>518</v>
      </c>
      <c r="AJ154" s="428">
        <v>45572.711851851855</v>
      </c>
      <c r="AK154" s="356"/>
      <c r="AL154" s="356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s="4" customFormat="1" ht="12.75" customHeight="1" x14ac:dyDescent="0.25">
      <c r="A155" s="329" t="s">
        <v>308</v>
      </c>
      <c r="B155" s="329" t="s">
        <v>256</v>
      </c>
      <c r="C155" s="329" t="s">
        <v>519</v>
      </c>
      <c r="D155" s="429" t="s">
        <v>826</v>
      </c>
      <c r="E155" s="329" t="s">
        <v>778</v>
      </c>
      <c r="F155" s="429" t="s">
        <v>829</v>
      </c>
      <c r="G155" s="425">
        <v>3817800</v>
      </c>
      <c r="H155" s="429"/>
      <c r="I155" s="425">
        <v>3817800</v>
      </c>
      <c r="J155" s="429"/>
      <c r="K155" s="429"/>
      <c r="L155" s="429"/>
      <c r="M155" s="429"/>
      <c r="N155" s="429"/>
      <c r="O155" s="429"/>
      <c r="P155" s="429"/>
      <c r="Q155" s="430">
        <v>3817800</v>
      </c>
      <c r="R155" s="429"/>
      <c r="S155" s="429"/>
      <c r="T155" s="429"/>
      <c r="U155" s="425">
        <v>2529093</v>
      </c>
      <c r="V155" s="429"/>
      <c r="W155" s="425">
        <v>2529093</v>
      </c>
      <c r="X155" s="429"/>
      <c r="Y155" s="429"/>
      <c r="Z155" s="429"/>
      <c r="AA155" s="429"/>
      <c r="AB155" s="429"/>
      <c r="AC155" s="429"/>
      <c r="AD155" s="429"/>
      <c r="AE155" s="430">
        <v>2529093</v>
      </c>
      <c r="AF155" s="429"/>
      <c r="AG155" s="429"/>
      <c r="AH155" s="429"/>
      <c r="AI155" s="329" t="s">
        <v>518</v>
      </c>
      <c r="AJ155" s="426">
        <v>45572.711851851855</v>
      </c>
      <c r="AK155" s="329"/>
      <c r="AL155" s="329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s="4" customFormat="1" ht="12.75" customHeight="1" x14ac:dyDescent="0.25">
      <c r="A156" s="329" t="s">
        <v>309</v>
      </c>
      <c r="B156" s="329" t="s">
        <v>256</v>
      </c>
      <c r="C156" s="329" t="s">
        <v>519</v>
      </c>
      <c r="D156" s="429" t="s">
        <v>826</v>
      </c>
      <c r="E156" s="329" t="s">
        <v>778</v>
      </c>
      <c r="F156" s="429" t="s">
        <v>830</v>
      </c>
      <c r="G156" s="425">
        <v>2000000</v>
      </c>
      <c r="H156" s="429"/>
      <c r="I156" s="425">
        <v>2000000</v>
      </c>
      <c r="J156" s="429"/>
      <c r="K156" s="429"/>
      <c r="L156" s="429"/>
      <c r="M156" s="429"/>
      <c r="N156" s="429"/>
      <c r="O156" s="429"/>
      <c r="P156" s="429"/>
      <c r="Q156" s="430">
        <v>2000000</v>
      </c>
      <c r="R156" s="429"/>
      <c r="S156" s="429"/>
      <c r="T156" s="429"/>
      <c r="U156" s="425">
        <v>962230</v>
      </c>
      <c r="V156" s="429"/>
      <c r="W156" s="425">
        <v>962230</v>
      </c>
      <c r="X156" s="429"/>
      <c r="Y156" s="429"/>
      <c r="Z156" s="429"/>
      <c r="AA156" s="429"/>
      <c r="AB156" s="429"/>
      <c r="AC156" s="429"/>
      <c r="AD156" s="429"/>
      <c r="AE156" s="430">
        <v>962230</v>
      </c>
      <c r="AF156" s="429"/>
      <c r="AG156" s="429"/>
      <c r="AH156" s="429"/>
      <c r="AI156" s="329" t="s">
        <v>518</v>
      </c>
      <c r="AJ156" s="426">
        <v>45572.711851851855</v>
      </c>
      <c r="AK156" s="329"/>
      <c r="AL156" s="329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s="4" customFormat="1" ht="12.75" customHeight="1" x14ac:dyDescent="0.25">
      <c r="A157" s="356" t="s">
        <v>310</v>
      </c>
      <c r="B157" s="356" t="s">
        <v>256</v>
      </c>
      <c r="C157" s="356" t="s">
        <v>519</v>
      </c>
      <c r="D157" s="356" t="s">
        <v>831</v>
      </c>
      <c r="E157" s="356" t="s">
        <v>778</v>
      </c>
      <c r="F157" s="356" t="s">
        <v>519</v>
      </c>
      <c r="G157" s="427">
        <v>483988977.70999998</v>
      </c>
      <c r="H157" s="356"/>
      <c r="I157" s="427">
        <v>483988977.70999998</v>
      </c>
      <c r="J157" s="427">
        <v>4704154.6399999997</v>
      </c>
      <c r="K157" s="356"/>
      <c r="L157" s="356"/>
      <c r="M157" s="356"/>
      <c r="N157" s="356"/>
      <c r="O157" s="356"/>
      <c r="P157" s="356"/>
      <c r="Q157" s="427">
        <v>165037154.63999999</v>
      </c>
      <c r="R157" s="427">
        <v>205098400</v>
      </c>
      <c r="S157" s="427">
        <v>118557577.70999999</v>
      </c>
      <c r="T157" s="356"/>
      <c r="U157" s="427">
        <v>292227489.54000002</v>
      </c>
      <c r="V157" s="356"/>
      <c r="W157" s="427">
        <v>292227489.54000002</v>
      </c>
      <c r="X157" s="427">
        <v>4704154.6399999997</v>
      </c>
      <c r="Y157" s="356"/>
      <c r="Z157" s="356"/>
      <c r="AA157" s="356"/>
      <c r="AB157" s="356"/>
      <c r="AC157" s="356"/>
      <c r="AD157" s="356"/>
      <c r="AE157" s="427">
        <v>96816628.489999995</v>
      </c>
      <c r="AF157" s="427">
        <v>150235685.69</v>
      </c>
      <c r="AG157" s="427">
        <v>49879330</v>
      </c>
      <c r="AH157" s="356"/>
      <c r="AI157" s="356" t="s">
        <v>518</v>
      </c>
      <c r="AJ157" s="428">
        <v>45572.711863425924</v>
      </c>
      <c r="AK157" s="356"/>
      <c r="AL157" s="356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s="4" customFormat="1" ht="12.75" customHeight="1" x14ac:dyDescent="0.25">
      <c r="A158" s="356" t="s">
        <v>311</v>
      </c>
      <c r="B158" s="356" t="s">
        <v>256</v>
      </c>
      <c r="C158" s="356" t="s">
        <v>519</v>
      </c>
      <c r="D158" s="356" t="s">
        <v>832</v>
      </c>
      <c r="E158" s="356" t="s">
        <v>778</v>
      </c>
      <c r="F158" s="356" t="s">
        <v>519</v>
      </c>
      <c r="G158" s="427">
        <v>1257000</v>
      </c>
      <c r="H158" s="356"/>
      <c r="I158" s="427">
        <v>1257000</v>
      </c>
      <c r="J158" s="356"/>
      <c r="K158" s="356"/>
      <c r="L158" s="356"/>
      <c r="M158" s="356"/>
      <c r="N158" s="356"/>
      <c r="O158" s="356"/>
      <c r="P158" s="356"/>
      <c r="Q158" s="427">
        <v>1257000</v>
      </c>
      <c r="R158" s="356"/>
      <c r="S158" s="356"/>
      <c r="T158" s="356"/>
      <c r="U158" s="427">
        <v>409511.04</v>
      </c>
      <c r="V158" s="356"/>
      <c r="W158" s="427">
        <v>409511.04</v>
      </c>
      <c r="X158" s="356"/>
      <c r="Y158" s="356"/>
      <c r="Z158" s="356"/>
      <c r="AA158" s="356"/>
      <c r="AB158" s="356"/>
      <c r="AC158" s="356"/>
      <c r="AD158" s="356"/>
      <c r="AE158" s="427">
        <v>409511.04</v>
      </c>
      <c r="AF158" s="356"/>
      <c r="AG158" s="356"/>
      <c r="AH158" s="356"/>
      <c r="AI158" s="356" t="s">
        <v>518</v>
      </c>
      <c r="AJ158" s="428">
        <v>45572.711851851855</v>
      </c>
      <c r="AK158" s="356"/>
      <c r="AL158" s="356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s="4" customFormat="1" ht="12.75" customHeight="1" x14ac:dyDescent="0.25">
      <c r="A159" s="356" t="s">
        <v>264</v>
      </c>
      <c r="B159" s="356" t="s">
        <v>256</v>
      </c>
      <c r="C159" s="356" t="s">
        <v>519</v>
      </c>
      <c r="D159" s="356" t="s">
        <v>832</v>
      </c>
      <c r="E159" s="356" t="s">
        <v>778</v>
      </c>
      <c r="F159" s="356" t="s">
        <v>256</v>
      </c>
      <c r="G159" s="427">
        <v>1257000</v>
      </c>
      <c r="H159" s="356"/>
      <c r="I159" s="427">
        <v>1257000</v>
      </c>
      <c r="J159" s="356"/>
      <c r="K159" s="356"/>
      <c r="L159" s="356"/>
      <c r="M159" s="356"/>
      <c r="N159" s="356"/>
      <c r="O159" s="356"/>
      <c r="P159" s="356"/>
      <c r="Q159" s="427">
        <v>1257000</v>
      </c>
      <c r="R159" s="356"/>
      <c r="S159" s="356"/>
      <c r="T159" s="356"/>
      <c r="U159" s="427">
        <v>409511.04</v>
      </c>
      <c r="V159" s="356"/>
      <c r="W159" s="427">
        <v>409511.04</v>
      </c>
      <c r="X159" s="356"/>
      <c r="Y159" s="356"/>
      <c r="Z159" s="356"/>
      <c r="AA159" s="356"/>
      <c r="AB159" s="356"/>
      <c r="AC159" s="356"/>
      <c r="AD159" s="356"/>
      <c r="AE159" s="427">
        <v>409511.04</v>
      </c>
      <c r="AF159" s="356"/>
      <c r="AG159" s="356"/>
      <c r="AH159" s="356"/>
      <c r="AI159" s="356" t="s">
        <v>518</v>
      </c>
      <c r="AJ159" s="428">
        <v>45572.711851851855</v>
      </c>
      <c r="AK159" s="356"/>
      <c r="AL159" s="356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s="4" customFormat="1" ht="12.75" customHeight="1" x14ac:dyDescent="0.25">
      <c r="A160" s="356" t="s">
        <v>265</v>
      </c>
      <c r="B160" s="356" t="s">
        <v>256</v>
      </c>
      <c r="C160" s="356" t="s">
        <v>519</v>
      </c>
      <c r="D160" s="356" t="s">
        <v>832</v>
      </c>
      <c r="E160" s="356" t="s">
        <v>778</v>
      </c>
      <c r="F160" s="356" t="s">
        <v>786</v>
      </c>
      <c r="G160" s="427">
        <v>1257000</v>
      </c>
      <c r="H160" s="356"/>
      <c r="I160" s="427">
        <v>1257000</v>
      </c>
      <c r="J160" s="356"/>
      <c r="K160" s="356"/>
      <c r="L160" s="356"/>
      <c r="M160" s="356"/>
      <c r="N160" s="356"/>
      <c r="O160" s="356"/>
      <c r="P160" s="356"/>
      <c r="Q160" s="427">
        <v>1257000</v>
      </c>
      <c r="R160" s="356"/>
      <c r="S160" s="356"/>
      <c r="T160" s="356"/>
      <c r="U160" s="427">
        <v>409511.04</v>
      </c>
      <c r="V160" s="356"/>
      <c r="W160" s="427">
        <v>409511.04</v>
      </c>
      <c r="X160" s="356"/>
      <c r="Y160" s="356"/>
      <c r="Z160" s="356"/>
      <c r="AA160" s="356"/>
      <c r="AB160" s="356"/>
      <c r="AC160" s="356"/>
      <c r="AD160" s="356"/>
      <c r="AE160" s="427">
        <v>409511.04</v>
      </c>
      <c r="AF160" s="356"/>
      <c r="AG160" s="356"/>
      <c r="AH160" s="356"/>
      <c r="AI160" s="356" t="s">
        <v>518</v>
      </c>
      <c r="AJ160" s="428">
        <v>45572.711851851855</v>
      </c>
      <c r="AK160" s="356"/>
      <c r="AL160" s="356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s="4" customFormat="1" ht="12.75" customHeight="1" x14ac:dyDescent="0.25">
      <c r="A161" s="329" t="s">
        <v>266</v>
      </c>
      <c r="B161" s="329" t="s">
        <v>256</v>
      </c>
      <c r="C161" s="329" t="s">
        <v>519</v>
      </c>
      <c r="D161" s="429" t="s">
        <v>832</v>
      </c>
      <c r="E161" s="329" t="s">
        <v>778</v>
      </c>
      <c r="F161" s="429" t="s">
        <v>787</v>
      </c>
      <c r="G161" s="425">
        <v>1157000</v>
      </c>
      <c r="H161" s="429"/>
      <c r="I161" s="425">
        <v>1157000</v>
      </c>
      <c r="J161" s="429"/>
      <c r="K161" s="429"/>
      <c r="L161" s="429"/>
      <c r="M161" s="429"/>
      <c r="N161" s="429"/>
      <c r="O161" s="429"/>
      <c r="P161" s="429"/>
      <c r="Q161" s="430">
        <v>1157000</v>
      </c>
      <c r="R161" s="429"/>
      <c r="S161" s="429"/>
      <c r="T161" s="429"/>
      <c r="U161" s="425">
        <v>391569.14</v>
      </c>
      <c r="V161" s="429"/>
      <c r="W161" s="425">
        <v>391569.14</v>
      </c>
      <c r="X161" s="429"/>
      <c r="Y161" s="429"/>
      <c r="Z161" s="429"/>
      <c r="AA161" s="429"/>
      <c r="AB161" s="429"/>
      <c r="AC161" s="429"/>
      <c r="AD161" s="429"/>
      <c r="AE161" s="430">
        <v>391569.14</v>
      </c>
      <c r="AF161" s="429"/>
      <c r="AG161" s="429"/>
      <c r="AH161" s="429"/>
      <c r="AI161" s="329" t="s">
        <v>518</v>
      </c>
      <c r="AJ161" s="426">
        <v>45572.711851851855</v>
      </c>
      <c r="AK161" s="329"/>
      <c r="AL161" s="329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s="4" customFormat="1" ht="12.75" customHeight="1" x14ac:dyDescent="0.25">
      <c r="A162" s="329" t="s">
        <v>272</v>
      </c>
      <c r="B162" s="329" t="s">
        <v>256</v>
      </c>
      <c r="C162" s="329" t="s">
        <v>519</v>
      </c>
      <c r="D162" s="429" t="s">
        <v>832</v>
      </c>
      <c r="E162" s="329" t="s">
        <v>778</v>
      </c>
      <c r="F162" s="429" t="s">
        <v>792</v>
      </c>
      <c r="G162" s="425">
        <v>100000</v>
      </c>
      <c r="H162" s="429"/>
      <c r="I162" s="425">
        <v>100000</v>
      </c>
      <c r="J162" s="429"/>
      <c r="K162" s="429"/>
      <c r="L162" s="429"/>
      <c r="M162" s="429"/>
      <c r="N162" s="429"/>
      <c r="O162" s="429"/>
      <c r="P162" s="429"/>
      <c r="Q162" s="430">
        <v>100000</v>
      </c>
      <c r="R162" s="429"/>
      <c r="S162" s="429"/>
      <c r="T162" s="429"/>
      <c r="U162" s="425">
        <v>17941.900000000001</v>
      </c>
      <c r="V162" s="429"/>
      <c r="W162" s="425">
        <v>17941.900000000001</v>
      </c>
      <c r="X162" s="429"/>
      <c r="Y162" s="429"/>
      <c r="Z162" s="429"/>
      <c r="AA162" s="429"/>
      <c r="AB162" s="429"/>
      <c r="AC162" s="429"/>
      <c r="AD162" s="429"/>
      <c r="AE162" s="430">
        <v>17941.900000000001</v>
      </c>
      <c r="AF162" s="429"/>
      <c r="AG162" s="429"/>
      <c r="AH162" s="429"/>
      <c r="AI162" s="329" t="s">
        <v>518</v>
      </c>
      <c r="AJ162" s="426">
        <v>45572.711851851855</v>
      </c>
      <c r="AK162" s="329"/>
      <c r="AL162" s="329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s="4" customFormat="1" ht="12.75" customHeight="1" x14ac:dyDescent="0.25">
      <c r="A163" s="356" t="s">
        <v>312</v>
      </c>
      <c r="B163" s="356" t="s">
        <v>256</v>
      </c>
      <c r="C163" s="356" t="s">
        <v>519</v>
      </c>
      <c r="D163" s="356" t="s">
        <v>833</v>
      </c>
      <c r="E163" s="356" t="s">
        <v>778</v>
      </c>
      <c r="F163" s="356" t="s">
        <v>519</v>
      </c>
      <c r="G163" s="427">
        <v>253565173.74000001</v>
      </c>
      <c r="H163" s="356"/>
      <c r="I163" s="427">
        <v>253565173.74000001</v>
      </c>
      <c r="J163" s="427">
        <v>4704154.6399999997</v>
      </c>
      <c r="K163" s="356"/>
      <c r="L163" s="356"/>
      <c r="M163" s="356"/>
      <c r="N163" s="356"/>
      <c r="O163" s="356"/>
      <c r="P163" s="356"/>
      <c r="Q163" s="427">
        <v>162415154.63999999</v>
      </c>
      <c r="R163" s="427">
        <v>31002300</v>
      </c>
      <c r="S163" s="427">
        <v>64851873.740000002</v>
      </c>
      <c r="T163" s="356"/>
      <c r="U163" s="427">
        <v>141463432.38</v>
      </c>
      <c r="V163" s="356"/>
      <c r="W163" s="427">
        <v>141463432.38</v>
      </c>
      <c r="X163" s="427">
        <v>4704154.6399999997</v>
      </c>
      <c r="Y163" s="356"/>
      <c r="Z163" s="356"/>
      <c r="AA163" s="356"/>
      <c r="AB163" s="356"/>
      <c r="AC163" s="356"/>
      <c r="AD163" s="356"/>
      <c r="AE163" s="427">
        <v>95772390.069999993</v>
      </c>
      <c r="AF163" s="427">
        <v>27642206.710000001</v>
      </c>
      <c r="AG163" s="427">
        <v>22752990.239999998</v>
      </c>
      <c r="AH163" s="356"/>
      <c r="AI163" s="356" t="s">
        <v>518</v>
      </c>
      <c r="AJ163" s="428">
        <v>45572.711851851855</v>
      </c>
      <c r="AK163" s="356"/>
      <c r="AL163" s="356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s="4" customFormat="1" ht="12.75" customHeight="1" x14ac:dyDescent="0.25">
      <c r="A164" s="356" t="s">
        <v>264</v>
      </c>
      <c r="B164" s="356" t="s">
        <v>256</v>
      </c>
      <c r="C164" s="356" t="s">
        <v>519</v>
      </c>
      <c r="D164" s="356" t="s">
        <v>833</v>
      </c>
      <c r="E164" s="356" t="s">
        <v>778</v>
      </c>
      <c r="F164" s="356" t="s">
        <v>256</v>
      </c>
      <c r="G164" s="427">
        <v>74016073.079999998</v>
      </c>
      <c r="H164" s="356"/>
      <c r="I164" s="427">
        <v>74016073.079999998</v>
      </c>
      <c r="J164" s="356"/>
      <c r="K164" s="356"/>
      <c r="L164" s="356"/>
      <c r="M164" s="356"/>
      <c r="N164" s="356"/>
      <c r="O164" s="356"/>
      <c r="P164" s="356"/>
      <c r="Q164" s="356"/>
      <c r="R164" s="427">
        <v>25002300</v>
      </c>
      <c r="S164" s="427">
        <v>49013773.079999998</v>
      </c>
      <c r="T164" s="356"/>
      <c r="U164" s="427">
        <v>34497160.920000002</v>
      </c>
      <c r="V164" s="356"/>
      <c r="W164" s="427">
        <v>34497160.920000002</v>
      </c>
      <c r="X164" s="356"/>
      <c r="Y164" s="356"/>
      <c r="Z164" s="356"/>
      <c r="AA164" s="356"/>
      <c r="AB164" s="356"/>
      <c r="AC164" s="356"/>
      <c r="AD164" s="356"/>
      <c r="AE164" s="356"/>
      <c r="AF164" s="427">
        <v>23772206.710000001</v>
      </c>
      <c r="AG164" s="427">
        <v>10724954.210000001</v>
      </c>
      <c r="AH164" s="356"/>
      <c r="AI164" s="356" t="s">
        <v>518</v>
      </c>
      <c r="AJ164" s="428">
        <v>45572.711863425924</v>
      </c>
      <c r="AK164" s="356"/>
      <c r="AL164" s="356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s="4" customFormat="1" ht="12.75" customHeight="1" x14ac:dyDescent="0.25">
      <c r="A165" s="356" t="s">
        <v>265</v>
      </c>
      <c r="B165" s="356" t="s">
        <v>256</v>
      </c>
      <c r="C165" s="356" t="s">
        <v>519</v>
      </c>
      <c r="D165" s="356" t="s">
        <v>833</v>
      </c>
      <c r="E165" s="356" t="s">
        <v>778</v>
      </c>
      <c r="F165" s="356" t="s">
        <v>786</v>
      </c>
      <c r="G165" s="427">
        <v>74016073.079999998</v>
      </c>
      <c r="H165" s="356"/>
      <c r="I165" s="427">
        <v>74016073.079999998</v>
      </c>
      <c r="J165" s="356"/>
      <c r="K165" s="356"/>
      <c r="L165" s="356"/>
      <c r="M165" s="356"/>
      <c r="N165" s="356"/>
      <c r="O165" s="356"/>
      <c r="P165" s="356"/>
      <c r="Q165" s="356"/>
      <c r="R165" s="427">
        <v>25002300</v>
      </c>
      <c r="S165" s="427">
        <v>49013773.079999998</v>
      </c>
      <c r="T165" s="356"/>
      <c r="U165" s="427">
        <v>34497160.920000002</v>
      </c>
      <c r="V165" s="356"/>
      <c r="W165" s="427">
        <v>34497160.920000002</v>
      </c>
      <c r="X165" s="356"/>
      <c r="Y165" s="356"/>
      <c r="Z165" s="356"/>
      <c r="AA165" s="356"/>
      <c r="AB165" s="356"/>
      <c r="AC165" s="356"/>
      <c r="AD165" s="356"/>
      <c r="AE165" s="356"/>
      <c r="AF165" s="427">
        <v>23772206.710000001</v>
      </c>
      <c r="AG165" s="427">
        <v>10724954.210000001</v>
      </c>
      <c r="AH165" s="356"/>
      <c r="AI165" s="356" t="s">
        <v>518</v>
      </c>
      <c r="AJ165" s="428">
        <v>45572.711863425924</v>
      </c>
      <c r="AK165" s="356"/>
      <c r="AL165" s="356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s="4" customFormat="1" ht="12.75" customHeight="1" x14ac:dyDescent="0.25">
      <c r="A166" s="329" t="s">
        <v>287</v>
      </c>
      <c r="B166" s="329" t="s">
        <v>256</v>
      </c>
      <c r="C166" s="329" t="s">
        <v>519</v>
      </c>
      <c r="D166" s="429" t="s">
        <v>833</v>
      </c>
      <c r="E166" s="329" t="s">
        <v>778</v>
      </c>
      <c r="F166" s="429" t="s">
        <v>807</v>
      </c>
      <c r="G166" s="425">
        <v>55281959.090000004</v>
      </c>
      <c r="H166" s="429"/>
      <c r="I166" s="425">
        <v>55281959.090000004</v>
      </c>
      <c r="J166" s="429"/>
      <c r="K166" s="429"/>
      <c r="L166" s="429"/>
      <c r="M166" s="429"/>
      <c r="N166" s="429"/>
      <c r="O166" s="429"/>
      <c r="P166" s="429"/>
      <c r="Q166" s="429"/>
      <c r="R166" s="430">
        <v>20716200</v>
      </c>
      <c r="S166" s="430">
        <v>34565759.090000004</v>
      </c>
      <c r="T166" s="429"/>
      <c r="U166" s="425">
        <v>20521333.850000001</v>
      </c>
      <c r="V166" s="429"/>
      <c r="W166" s="425">
        <v>20521333.850000001</v>
      </c>
      <c r="X166" s="429"/>
      <c r="Y166" s="429"/>
      <c r="Z166" s="429"/>
      <c r="AA166" s="429"/>
      <c r="AB166" s="429"/>
      <c r="AC166" s="429"/>
      <c r="AD166" s="429"/>
      <c r="AE166" s="429"/>
      <c r="AF166" s="430">
        <v>20521333.850000001</v>
      </c>
      <c r="AG166" s="430">
        <v>0</v>
      </c>
      <c r="AH166" s="429"/>
      <c r="AI166" s="329" t="s">
        <v>518</v>
      </c>
      <c r="AJ166" s="426">
        <v>45572.711851851855</v>
      </c>
      <c r="AK166" s="329"/>
      <c r="AL166" s="329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s="4" customFormat="1" ht="12.75" customHeight="1" x14ac:dyDescent="0.25">
      <c r="A167" s="329" t="s">
        <v>266</v>
      </c>
      <c r="B167" s="329" t="s">
        <v>256</v>
      </c>
      <c r="C167" s="329" t="s">
        <v>519</v>
      </c>
      <c r="D167" s="429" t="s">
        <v>833</v>
      </c>
      <c r="E167" s="329" t="s">
        <v>778</v>
      </c>
      <c r="F167" s="429" t="s">
        <v>787</v>
      </c>
      <c r="G167" s="425">
        <v>17334113.989999998</v>
      </c>
      <c r="H167" s="429"/>
      <c r="I167" s="425">
        <v>17334113.989999998</v>
      </c>
      <c r="J167" s="429"/>
      <c r="K167" s="429"/>
      <c r="L167" s="429"/>
      <c r="M167" s="429"/>
      <c r="N167" s="429"/>
      <c r="O167" s="429"/>
      <c r="P167" s="429"/>
      <c r="Q167" s="429"/>
      <c r="R167" s="430">
        <v>4286100</v>
      </c>
      <c r="S167" s="430">
        <v>13048013.99</v>
      </c>
      <c r="T167" s="429"/>
      <c r="U167" s="425">
        <v>12918613.800000001</v>
      </c>
      <c r="V167" s="429"/>
      <c r="W167" s="425">
        <v>12918613.800000001</v>
      </c>
      <c r="X167" s="429"/>
      <c r="Y167" s="429"/>
      <c r="Z167" s="429"/>
      <c r="AA167" s="429"/>
      <c r="AB167" s="429"/>
      <c r="AC167" s="429"/>
      <c r="AD167" s="429"/>
      <c r="AE167" s="429"/>
      <c r="AF167" s="430">
        <v>3250872.86</v>
      </c>
      <c r="AG167" s="430">
        <v>9667740.9399999995</v>
      </c>
      <c r="AH167" s="429"/>
      <c r="AI167" s="329" t="s">
        <v>518</v>
      </c>
      <c r="AJ167" s="426">
        <v>45572.711851851855</v>
      </c>
      <c r="AK167" s="329"/>
      <c r="AL167" s="329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s="4" customFormat="1" ht="12.75" customHeight="1" x14ac:dyDescent="0.25">
      <c r="A168" s="329" t="s">
        <v>272</v>
      </c>
      <c r="B168" s="329" t="s">
        <v>256</v>
      </c>
      <c r="C168" s="329" t="s">
        <v>519</v>
      </c>
      <c r="D168" s="429" t="s">
        <v>833</v>
      </c>
      <c r="E168" s="329" t="s">
        <v>778</v>
      </c>
      <c r="F168" s="429" t="s">
        <v>792</v>
      </c>
      <c r="G168" s="425">
        <v>1400000</v>
      </c>
      <c r="H168" s="429"/>
      <c r="I168" s="425">
        <v>1400000</v>
      </c>
      <c r="J168" s="429"/>
      <c r="K168" s="429"/>
      <c r="L168" s="429"/>
      <c r="M168" s="429"/>
      <c r="N168" s="429"/>
      <c r="O168" s="429"/>
      <c r="P168" s="429"/>
      <c r="Q168" s="429"/>
      <c r="R168" s="429"/>
      <c r="S168" s="430">
        <v>1400000</v>
      </c>
      <c r="T168" s="429"/>
      <c r="U168" s="425">
        <v>1057213.27</v>
      </c>
      <c r="V168" s="429"/>
      <c r="W168" s="425">
        <v>1057213.27</v>
      </c>
      <c r="X168" s="429"/>
      <c r="Y168" s="429"/>
      <c r="Z168" s="429"/>
      <c r="AA168" s="429"/>
      <c r="AB168" s="429"/>
      <c r="AC168" s="429"/>
      <c r="AD168" s="429"/>
      <c r="AE168" s="429"/>
      <c r="AF168" s="429"/>
      <c r="AG168" s="430">
        <v>1057213.27</v>
      </c>
      <c r="AH168" s="429"/>
      <c r="AI168" s="329" t="s">
        <v>518</v>
      </c>
      <c r="AJ168" s="426">
        <v>45572.711851851855</v>
      </c>
      <c r="AK168" s="329"/>
      <c r="AL168" s="329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s="4" customFormat="1" ht="12.75" customHeight="1" x14ac:dyDescent="0.25">
      <c r="A169" s="356" t="s">
        <v>313</v>
      </c>
      <c r="B169" s="356" t="s">
        <v>256</v>
      </c>
      <c r="C169" s="356" t="s">
        <v>519</v>
      </c>
      <c r="D169" s="356" t="s">
        <v>833</v>
      </c>
      <c r="E169" s="356" t="s">
        <v>778</v>
      </c>
      <c r="F169" s="356" t="s">
        <v>834</v>
      </c>
      <c r="G169" s="427">
        <v>165415154.63999999</v>
      </c>
      <c r="H169" s="356"/>
      <c r="I169" s="427">
        <v>165415154.63999999</v>
      </c>
      <c r="J169" s="356"/>
      <c r="K169" s="356"/>
      <c r="L169" s="356"/>
      <c r="M169" s="356"/>
      <c r="N169" s="356"/>
      <c r="O169" s="356"/>
      <c r="P169" s="356"/>
      <c r="Q169" s="427">
        <v>162415154.63999999</v>
      </c>
      <c r="R169" s="427">
        <v>3000000</v>
      </c>
      <c r="S169" s="356"/>
      <c r="T169" s="356"/>
      <c r="U169" s="427">
        <v>96642390.069999993</v>
      </c>
      <c r="V169" s="356"/>
      <c r="W169" s="427">
        <v>96642390.069999993</v>
      </c>
      <c r="X169" s="356"/>
      <c r="Y169" s="356"/>
      <c r="Z169" s="356"/>
      <c r="AA169" s="356"/>
      <c r="AB169" s="356"/>
      <c r="AC169" s="356"/>
      <c r="AD169" s="356"/>
      <c r="AE169" s="427">
        <v>95772390.069999993</v>
      </c>
      <c r="AF169" s="427">
        <v>870000</v>
      </c>
      <c r="AG169" s="356"/>
      <c r="AH169" s="356"/>
      <c r="AI169" s="356" t="s">
        <v>518</v>
      </c>
      <c r="AJ169" s="428">
        <v>45572.711851851855</v>
      </c>
      <c r="AK169" s="356"/>
      <c r="AL169" s="356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s="4" customFormat="1" ht="12.75" customHeight="1" x14ac:dyDescent="0.25">
      <c r="A170" s="356" t="s">
        <v>314</v>
      </c>
      <c r="B170" s="356" t="s">
        <v>256</v>
      </c>
      <c r="C170" s="356" t="s">
        <v>519</v>
      </c>
      <c r="D170" s="356" t="s">
        <v>833</v>
      </c>
      <c r="E170" s="356" t="s">
        <v>778</v>
      </c>
      <c r="F170" s="356" t="s">
        <v>835</v>
      </c>
      <c r="G170" s="427">
        <v>165415154.63999999</v>
      </c>
      <c r="H170" s="356"/>
      <c r="I170" s="427">
        <v>165415154.63999999</v>
      </c>
      <c r="J170" s="356"/>
      <c r="K170" s="356"/>
      <c r="L170" s="356"/>
      <c r="M170" s="356"/>
      <c r="N170" s="356"/>
      <c r="O170" s="356"/>
      <c r="P170" s="356"/>
      <c r="Q170" s="427">
        <v>162415154.63999999</v>
      </c>
      <c r="R170" s="427">
        <v>3000000</v>
      </c>
      <c r="S170" s="356"/>
      <c r="T170" s="356"/>
      <c r="U170" s="427">
        <v>96642390.069999993</v>
      </c>
      <c r="V170" s="356"/>
      <c r="W170" s="427">
        <v>96642390.069999993</v>
      </c>
      <c r="X170" s="356"/>
      <c r="Y170" s="356"/>
      <c r="Z170" s="356"/>
      <c r="AA170" s="356"/>
      <c r="AB170" s="356"/>
      <c r="AC170" s="356"/>
      <c r="AD170" s="356"/>
      <c r="AE170" s="427">
        <v>95772390.069999993</v>
      </c>
      <c r="AF170" s="427">
        <v>870000</v>
      </c>
      <c r="AG170" s="356"/>
      <c r="AH170" s="356"/>
      <c r="AI170" s="356" t="s">
        <v>518</v>
      </c>
      <c r="AJ170" s="428">
        <v>45572.711851851855</v>
      </c>
      <c r="AK170" s="356"/>
      <c r="AL170" s="356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s="4" customFormat="1" ht="12.75" customHeight="1" x14ac:dyDescent="0.25">
      <c r="A171" s="329" t="s">
        <v>315</v>
      </c>
      <c r="B171" s="329" t="s">
        <v>256</v>
      </c>
      <c r="C171" s="329" t="s">
        <v>519</v>
      </c>
      <c r="D171" s="429" t="s">
        <v>833</v>
      </c>
      <c r="E171" s="329" t="s">
        <v>778</v>
      </c>
      <c r="F171" s="429" t="s">
        <v>836</v>
      </c>
      <c r="G171" s="425">
        <v>165415154.63999999</v>
      </c>
      <c r="H171" s="429"/>
      <c r="I171" s="425">
        <v>165415154.63999999</v>
      </c>
      <c r="J171" s="429"/>
      <c r="K171" s="429"/>
      <c r="L171" s="429"/>
      <c r="M171" s="429"/>
      <c r="N171" s="429"/>
      <c r="O171" s="429"/>
      <c r="P171" s="429"/>
      <c r="Q171" s="430">
        <v>162415154.63999999</v>
      </c>
      <c r="R171" s="430">
        <v>3000000</v>
      </c>
      <c r="S171" s="429"/>
      <c r="T171" s="429"/>
      <c r="U171" s="425">
        <v>96642390.069999993</v>
      </c>
      <c r="V171" s="429"/>
      <c r="W171" s="425">
        <v>96642390.069999993</v>
      </c>
      <c r="X171" s="429"/>
      <c r="Y171" s="429"/>
      <c r="Z171" s="429"/>
      <c r="AA171" s="429"/>
      <c r="AB171" s="429"/>
      <c r="AC171" s="429"/>
      <c r="AD171" s="429"/>
      <c r="AE171" s="430">
        <v>95772390.069999993</v>
      </c>
      <c r="AF171" s="430">
        <v>870000</v>
      </c>
      <c r="AG171" s="429"/>
      <c r="AH171" s="429"/>
      <c r="AI171" s="329" t="s">
        <v>518</v>
      </c>
      <c r="AJ171" s="426">
        <v>45572.711851851855</v>
      </c>
      <c r="AK171" s="329"/>
      <c r="AL171" s="329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s="4" customFormat="1" ht="12.75" customHeight="1" x14ac:dyDescent="0.25">
      <c r="A172" s="356" t="s">
        <v>273</v>
      </c>
      <c r="B172" s="356" t="s">
        <v>256</v>
      </c>
      <c r="C172" s="356" t="s">
        <v>519</v>
      </c>
      <c r="D172" s="356" t="s">
        <v>833</v>
      </c>
      <c r="E172" s="356" t="s">
        <v>778</v>
      </c>
      <c r="F172" s="356" t="s">
        <v>407</v>
      </c>
      <c r="G172" s="427">
        <v>0</v>
      </c>
      <c r="H172" s="356"/>
      <c r="I172" s="427">
        <v>0</v>
      </c>
      <c r="J172" s="427">
        <v>4704154.6399999997</v>
      </c>
      <c r="K172" s="356"/>
      <c r="L172" s="356"/>
      <c r="M172" s="356"/>
      <c r="N172" s="356"/>
      <c r="O172" s="356"/>
      <c r="P172" s="356"/>
      <c r="Q172" s="356"/>
      <c r="R172" s="356"/>
      <c r="S172" s="427">
        <v>4704154.6399999997</v>
      </c>
      <c r="T172" s="356"/>
      <c r="U172" s="427">
        <v>0</v>
      </c>
      <c r="V172" s="356"/>
      <c r="W172" s="427">
        <v>0</v>
      </c>
      <c r="X172" s="427">
        <v>4704154.6399999997</v>
      </c>
      <c r="Y172" s="356"/>
      <c r="Z172" s="356"/>
      <c r="AA172" s="356"/>
      <c r="AB172" s="356"/>
      <c r="AC172" s="356"/>
      <c r="AD172" s="356"/>
      <c r="AE172" s="356"/>
      <c r="AF172" s="356"/>
      <c r="AG172" s="427">
        <v>4704154.6399999997</v>
      </c>
      <c r="AH172" s="356"/>
      <c r="AI172" s="356" t="s">
        <v>518</v>
      </c>
      <c r="AJ172" s="428">
        <v>45572.711863425924</v>
      </c>
      <c r="AK172" s="356"/>
      <c r="AL172" s="356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s="4" customFormat="1" ht="12.75" customHeight="1" x14ac:dyDescent="0.25">
      <c r="A173" s="329" t="s">
        <v>208</v>
      </c>
      <c r="B173" s="329" t="s">
        <v>256</v>
      </c>
      <c r="C173" s="329" t="s">
        <v>519</v>
      </c>
      <c r="D173" s="429" t="s">
        <v>833</v>
      </c>
      <c r="E173" s="329" t="s">
        <v>778</v>
      </c>
      <c r="F173" s="429" t="s">
        <v>793</v>
      </c>
      <c r="G173" s="425">
        <v>0</v>
      </c>
      <c r="H173" s="429"/>
      <c r="I173" s="425">
        <v>0</v>
      </c>
      <c r="J173" s="430">
        <v>4704154.6399999997</v>
      </c>
      <c r="K173" s="429"/>
      <c r="L173" s="429"/>
      <c r="M173" s="429"/>
      <c r="N173" s="429"/>
      <c r="O173" s="429"/>
      <c r="P173" s="429"/>
      <c r="Q173" s="429"/>
      <c r="R173" s="429"/>
      <c r="S173" s="430">
        <v>4704154.6399999997</v>
      </c>
      <c r="T173" s="429"/>
      <c r="U173" s="425">
        <v>0</v>
      </c>
      <c r="V173" s="429"/>
      <c r="W173" s="425">
        <v>0</v>
      </c>
      <c r="X173" s="430">
        <v>4704154.6399999997</v>
      </c>
      <c r="Y173" s="429"/>
      <c r="Z173" s="429"/>
      <c r="AA173" s="429"/>
      <c r="AB173" s="429"/>
      <c r="AC173" s="429"/>
      <c r="AD173" s="429"/>
      <c r="AE173" s="429"/>
      <c r="AF173" s="429"/>
      <c r="AG173" s="430">
        <v>4704154.6399999997</v>
      </c>
      <c r="AH173" s="429"/>
      <c r="AI173" s="329" t="s">
        <v>518</v>
      </c>
      <c r="AJ173" s="426">
        <v>45572.711851851855</v>
      </c>
      <c r="AK173" s="329"/>
      <c r="AL173" s="329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s="4" customFormat="1" ht="12.75" customHeight="1" x14ac:dyDescent="0.25">
      <c r="A174" s="356" t="s">
        <v>267</v>
      </c>
      <c r="B174" s="356" t="s">
        <v>256</v>
      </c>
      <c r="C174" s="356" t="s">
        <v>519</v>
      </c>
      <c r="D174" s="356" t="s">
        <v>833</v>
      </c>
      <c r="E174" s="356" t="s">
        <v>778</v>
      </c>
      <c r="F174" s="356" t="s">
        <v>788</v>
      </c>
      <c r="G174" s="427">
        <v>14133946.02</v>
      </c>
      <c r="H174" s="356"/>
      <c r="I174" s="427">
        <v>14133946.02</v>
      </c>
      <c r="J174" s="356"/>
      <c r="K174" s="356"/>
      <c r="L174" s="356"/>
      <c r="M174" s="356"/>
      <c r="N174" s="356"/>
      <c r="O174" s="356"/>
      <c r="P174" s="356"/>
      <c r="Q174" s="356"/>
      <c r="R174" s="427">
        <v>3000000</v>
      </c>
      <c r="S174" s="427">
        <v>11133946.02</v>
      </c>
      <c r="T174" s="356"/>
      <c r="U174" s="427">
        <v>10323881.390000001</v>
      </c>
      <c r="V174" s="356"/>
      <c r="W174" s="427">
        <v>10323881.390000001</v>
      </c>
      <c r="X174" s="356"/>
      <c r="Y174" s="356"/>
      <c r="Z174" s="356"/>
      <c r="AA174" s="356"/>
      <c r="AB174" s="356"/>
      <c r="AC174" s="356"/>
      <c r="AD174" s="356"/>
      <c r="AE174" s="356"/>
      <c r="AF174" s="427">
        <v>3000000</v>
      </c>
      <c r="AG174" s="427">
        <v>7323881.3899999997</v>
      </c>
      <c r="AH174" s="356"/>
      <c r="AI174" s="356" t="s">
        <v>518</v>
      </c>
      <c r="AJ174" s="428">
        <v>45572.711863425924</v>
      </c>
      <c r="AK174" s="356"/>
      <c r="AL174" s="356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4" customFormat="1" ht="12.75" customHeight="1" x14ac:dyDescent="0.25">
      <c r="A175" s="356" t="s">
        <v>303</v>
      </c>
      <c r="B175" s="356" t="s">
        <v>256</v>
      </c>
      <c r="C175" s="356" t="s">
        <v>519</v>
      </c>
      <c r="D175" s="356" t="s">
        <v>833</v>
      </c>
      <c r="E175" s="356" t="s">
        <v>778</v>
      </c>
      <c r="F175" s="356" t="s">
        <v>823</v>
      </c>
      <c r="G175" s="427">
        <v>14133946.02</v>
      </c>
      <c r="H175" s="356"/>
      <c r="I175" s="427">
        <v>14133946.02</v>
      </c>
      <c r="J175" s="356"/>
      <c r="K175" s="356"/>
      <c r="L175" s="356"/>
      <c r="M175" s="356"/>
      <c r="N175" s="356"/>
      <c r="O175" s="356"/>
      <c r="P175" s="356"/>
      <c r="Q175" s="356"/>
      <c r="R175" s="427">
        <v>3000000</v>
      </c>
      <c r="S175" s="427">
        <v>11133946.02</v>
      </c>
      <c r="T175" s="356"/>
      <c r="U175" s="427">
        <v>10323881.390000001</v>
      </c>
      <c r="V175" s="356"/>
      <c r="W175" s="427">
        <v>10323881.390000001</v>
      </c>
      <c r="X175" s="356"/>
      <c r="Y175" s="356"/>
      <c r="Z175" s="356"/>
      <c r="AA175" s="356"/>
      <c r="AB175" s="356"/>
      <c r="AC175" s="356"/>
      <c r="AD175" s="356"/>
      <c r="AE175" s="356"/>
      <c r="AF175" s="427">
        <v>3000000</v>
      </c>
      <c r="AG175" s="427">
        <v>7323881.3899999997</v>
      </c>
      <c r="AH175" s="356"/>
      <c r="AI175" s="356" t="s">
        <v>518</v>
      </c>
      <c r="AJ175" s="428">
        <v>45572.711863425924</v>
      </c>
      <c r="AK175" s="356"/>
      <c r="AL175" s="356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s="4" customFormat="1" ht="12.75" customHeight="1" x14ac:dyDescent="0.25">
      <c r="A176" s="329" t="s">
        <v>304</v>
      </c>
      <c r="B176" s="329" t="s">
        <v>256</v>
      </c>
      <c r="C176" s="329" t="s">
        <v>519</v>
      </c>
      <c r="D176" s="429" t="s">
        <v>833</v>
      </c>
      <c r="E176" s="329" t="s">
        <v>778</v>
      </c>
      <c r="F176" s="429" t="s">
        <v>824</v>
      </c>
      <c r="G176" s="425">
        <v>14133946.02</v>
      </c>
      <c r="H176" s="429"/>
      <c r="I176" s="425">
        <v>14133946.02</v>
      </c>
      <c r="J176" s="429"/>
      <c r="K176" s="429"/>
      <c r="L176" s="429"/>
      <c r="M176" s="429"/>
      <c r="N176" s="429"/>
      <c r="O176" s="429"/>
      <c r="P176" s="429"/>
      <c r="Q176" s="429"/>
      <c r="R176" s="430">
        <v>3000000</v>
      </c>
      <c r="S176" s="430">
        <v>11133946.02</v>
      </c>
      <c r="T176" s="429"/>
      <c r="U176" s="425">
        <v>10323881.390000001</v>
      </c>
      <c r="V176" s="429"/>
      <c r="W176" s="425">
        <v>10323881.390000001</v>
      </c>
      <c r="X176" s="429"/>
      <c r="Y176" s="429"/>
      <c r="Z176" s="429"/>
      <c r="AA176" s="429"/>
      <c r="AB176" s="429"/>
      <c r="AC176" s="429"/>
      <c r="AD176" s="429"/>
      <c r="AE176" s="429"/>
      <c r="AF176" s="430">
        <v>3000000</v>
      </c>
      <c r="AG176" s="430">
        <v>7323881.3899999997</v>
      </c>
      <c r="AH176" s="429"/>
      <c r="AI176" s="329" t="s">
        <v>518</v>
      </c>
      <c r="AJ176" s="426">
        <v>45572.711851851855</v>
      </c>
      <c r="AK176" s="329"/>
      <c r="AL176" s="329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s="4" customFormat="1" ht="12.75" customHeight="1" x14ac:dyDescent="0.25">
      <c r="A177" s="356" t="s">
        <v>316</v>
      </c>
      <c r="B177" s="356" t="s">
        <v>256</v>
      </c>
      <c r="C177" s="356" t="s">
        <v>519</v>
      </c>
      <c r="D177" s="356" t="s">
        <v>837</v>
      </c>
      <c r="E177" s="356" t="s">
        <v>778</v>
      </c>
      <c r="F177" s="356" t="s">
        <v>519</v>
      </c>
      <c r="G177" s="427">
        <v>173950347.99000001</v>
      </c>
      <c r="H177" s="356"/>
      <c r="I177" s="427">
        <v>173950347.99000001</v>
      </c>
      <c r="J177" s="356"/>
      <c r="K177" s="356"/>
      <c r="L177" s="356"/>
      <c r="M177" s="356"/>
      <c r="N177" s="356"/>
      <c r="O177" s="356"/>
      <c r="P177" s="356"/>
      <c r="Q177" s="427">
        <v>715000</v>
      </c>
      <c r="R177" s="427">
        <v>119639900</v>
      </c>
      <c r="S177" s="427">
        <v>53595447.990000002</v>
      </c>
      <c r="T177" s="356"/>
      <c r="U177" s="427">
        <v>107290421.48</v>
      </c>
      <c r="V177" s="356"/>
      <c r="W177" s="427">
        <v>107290421.48</v>
      </c>
      <c r="X177" s="356"/>
      <c r="Y177" s="356"/>
      <c r="Z177" s="356"/>
      <c r="AA177" s="356"/>
      <c r="AB177" s="356"/>
      <c r="AC177" s="356"/>
      <c r="AD177" s="356"/>
      <c r="AE177" s="427">
        <v>0</v>
      </c>
      <c r="AF177" s="427">
        <v>80270122.590000004</v>
      </c>
      <c r="AG177" s="427">
        <v>27020298.890000001</v>
      </c>
      <c r="AH177" s="356"/>
      <c r="AI177" s="356" t="s">
        <v>518</v>
      </c>
      <c r="AJ177" s="428">
        <v>45572.711851851855</v>
      </c>
      <c r="AK177" s="356"/>
      <c r="AL177" s="356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s="4" customFormat="1" ht="12.75" customHeight="1" x14ac:dyDescent="0.25">
      <c r="A178" s="356" t="s">
        <v>264</v>
      </c>
      <c r="B178" s="356" t="s">
        <v>256</v>
      </c>
      <c r="C178" s="356" t="s">
        <v>519</v>
      </c>
      <c r="D178" s="356" t="s">
        <v>837</v>
      </c>
      <c r="E178" s="356" t="s">
        <v>778</v>
      </c>
      <c r="F178" s="356" t="s">
        <v>256</v>
      </c>
      <c r="G178" s="427">
        <v>172950347.99000001</v>
      </c>
      <c r="H178" s="356"/>
      <c r="I178" s="427">
        <v>172950347.99000001</v>
      </c>
      <c r="J178" s="356"/>
      <c r="K178" s="356"/>
      <c r="L178" s="356"/>
      <c r="M178" s="356"/>
      <c r="N178" s="356"/>
      <c r="O178" s="356"/>
      <c r="P178" s="356"/>
      <c r="Q178" s="427">
        <v>715000</v>
      </c>
      <c r="R178" s="427">
        <v>118639900</v>
      </c>
      <c r="S178" s="427">
        <v>53595447.990000002</v>
      </c>
      <c r="T178" s="356"/>
      <c r="U178" s="427">
        <v>106290421.48</v>
      </c>
      <c r="V178" s="356"/>
      <c r="W178" s="427">
        <v>106290421.48</v>
      </c>
      <c r="X178" s="356"/>
      <c r="Y178" s="356"/>
      <c r="Z178" s="356"/>
      <c r="AA178" s="356"/>
      <c r="AB178" s="356"/>
      <c r="AC178" s="356"/>
      <c r="AD178" s="356"/>
      <c r="AE178" s="427">
        <v>0</v>
      </c>
      <c r="AF178" s="427">
        <v>79270122.590000004</v>
      </c>
      <c r="AG178" s="427">
        <v>27020298.890000001</v>
      </c>
      <c r="AH178" s="356"/>
      <c r="AI178" s="356" t="s">
        <v>518</v>
      </c>
      <c r="AJ178" s="428">
        <v>45572.711851851855</v>
      </c>
      <c r="AK178" s="356"/>
      <c r="AL178" s="356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s="4" customFormat="1" ht="12.75" customHeight="1" x14ac:dyDescent="0.25">
      <c r="A179" s="356" t="s">
        <v>265</v>
      </c>
      <c r="B179" s="356" t="s">
        <v>256</v>
      </c>
      <c r="C179" s="356" t="s">
        <v>519</v>
      </c>
      <c r="D179" s="356" t="s">
        <v>837</v>
      </c>
      <c r="E179" s="356" t="s">
        <v>778</v>
      </c>
      <c r="F179" s="356" t="s">
        <v>786</v>
      </c>
      <c r="G179" s="427">
        <v>172950347.99000001</v>
      </c>
      <c r="H179" s="356"/>
      <c r="I179" s="427">
        <v>172950347.99000001</v>
      </c>
      <c r="J179" s="356"/>
      <c r="K179" s="356"/>
      <c r="L179" s="356"/>
      <c r="M179" s="356"/>
      <c r="N179" s="356"/>
      <c r="O179" s="356"/>
      <c r="P179" s="356"/>
      <c r="Q179" s="427">
        <v>715000</v>
      </c>
      <c r="R179" s="427">
        <v>118639900</v>
      </c>
      <c r="S179" s="427">
        <v>53595447.990000002</v>
      </c>
      <c r="T179" s="356"/>
      <c r="U179" s="427">
        <v>106290421.48</v>
      </c>
      <c r="V179" s="356"/>
      <c r="W179" s="427">
        <v>106290421.48</v>
      </c>
      <c r="X179" s="356"/>
      <c r="Y179" s="356"/>
      <c r="Z179" s="356"/>
      <c r="AA179" s="356"/>
      <c r="AB179" s="356"/>
      <c r="AC179" s="356"/>
      <c r="AD179" s="356"/>
      <c r="AE179" s="427">
        <v>0</v>
      </c>
      <c r="AF179" s="427">
        <v>79270122.590000004</v>
      </c>
      <c r="AG179" s="427">
        <v>27020298.890000001</v>
      </c>
      <c r="AH179" s="356"/>
      <c r="AI179" s="356" t="s">
        <v>518</v>
      </c>
      <c r="AJ179" s="428">
        <v>45572.711851851855</v>
      </c>
      <c r="AK179" s="356"/>
      <c r="AL179" s="356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s="4" customFormat="1" ht="12.75" customHeight="1" x14ac:dyDescent="0.25">
      <c r="A180" s="329" t="s">
        <v>287</v>
      </c>
      <c r="B180" s="329" t="s">
        <v>256</v>
      </c>
      <c r="C180" s="329" t="s">
        <v>519</v>
      </c>
      <c r="D180" s="429" t="s">
        <v>837</v>
      </c>
      <c r="E180" s="329" t="s">
        <v>778</v>
      </c>
      <c r="F180" s="429" t="s">
        <v>807</v>
      </c>
      <c r="G180" s="425">
        <v>310595</v>
      </c>
      <c r="H180" s="429"/>
      <c r="I180" s="425">
        <v>310595</v>
      </c>
      <c r="J180" s="429"/>
      <c r="K180" s="429"/>
      <c r="L180" s="429"/>
      <c r="M180" s="429"/>
      <c r="N180" s="429"/>
      <c r="O180" s="429"/>
      <c r="P180" s="429"/>
      <c r="Q180" s="429"/>
      <c r="R180" s="429"/>
      <c r="S180" s="430">
        <v>310595</v>
      </c>
      <c r="T180" s="429"/>
      <c r="U180" s="425">
        <v>93178.5</v>
      </c>
      <c r="V180" s="429"/>
      <c r="W180" s="425">
        <v>93178.5</v>
      </c>
      <c r="X180" s="429"/>
      <c r="Y180" s="429"/>
      <c r="Z180" s="429"/>
      <c r="AA180" s="429"/>
      <c r="AB180" s="429"/>
      <c r="AC180" s="429"/>
      <c r="AD180" s="429"/>
      <c r="AE180" s="429"/>
      <c r="AF180" s="429"/>
      <c r="AG180" s="430">
        <v>93178.5</v>
      </c>
      <c r="AH180" s="429"/>
      <c r="AI180" s="329" t="s">
        <v>518</v>
      </c>
      <c r="AJ180" s="426">
        <v>45572.711851851855</v>
      </c>
      <c r="AK180" s="329"/>
      <c r="AL180" s="329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s="4" customFormat="1" ht="12.75" customHeight="1" x14ac:dyDescent="0.25">
      <c r="A181" s="329" t="s">
        <v>266</v>
      </c>
      <c r="B181" s="329" t="s">
        <v>256</v>
      </c>
      <c r="C181" s="329" t="s">
        <v>519</v>
      </c>
      <c r="D181" s="429" t="s">
        <v>837</v>
      </c>
      <c r="E181" s="329" t="s">
        <v>778</v>
      </c>
      <c r="F181" s="429" t="s">
        <v>787</v>
      </c>
      <c r="G181" s="425">
        <v>154177570.5</v>
      </c>
      <c r="H181" s="429"/>
      <c r="I181" s="425">
        <v>154177570.5</v>
      </c>
      <c r="J181" s="429"/>
      <c r="K181" s="429"/>
      <c r="L181" s="429"/>
      <c r="M181" s="429"/>
      <c r="N181" s="429"/>
      <c r="O181" s="429"/>
      <c r="P181" s="429"/>
      <c r="Q181" s="430">
        <v>715000</v>
      </c>
      <c r="R181" s="430">
        <v>102682900</v>
      </c>
      <c r="S181" s="430">
        <v>50779670.5</v>
      </c>
      <c r="T181" s="429"/>
      <c r="U181" s="425">
        <v>96533207.459999993</v>
      </c>
      <c r="V181" s="429"/>
      <c r="W181" s="425">
        <v>96533207.459999993</v>
      </c>
      <c r="X181" s="429"/>
      <c r="Y181" s="429"/>
      <c r="Z181" s="429"/>
      <c r="AA181" s="429"/>
      <c r="AB181" s="429"/>
      <c r="AC181" s="429"/>
      <c r="AD181" s="429"/>
      <c r="AE181" s="430">
        <v>0</v>
      </c>
      <c r="AF181" s="430">
        <v>70690194.109999999</v>
      </c>
      <c r="AG181" s="430">
        <v>25843013.350000001</v>
      </c>
      <c r="AH181" s="429"/>
      <c r="AI181" s="329" t="s">
        <v>518</v>
      </c>
      <c r="AJ181" s="426">
        <v>45572.711851851855</v>
      </c>
      <c r="AK181" s="329"/>
      <c r="AL181" s="329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s="4" customFormat="1" ht="12.75" customHeight="1" x14ac:dyDescent="0.25">
      <c r="A182" s="329" t="s">
        <v>272</v>
      </c>
      <c r="B182" s="329" t="s">
        <v>256</v>
      </c>
      <c r="C182" s="329" t="s">
        <v>519</v>
      </c>
      <c r="D182" s="429" t="s">
        <v>837</v>
      </c>
      <c r="E182" s="329" t="s">
        <v>778</v>
      </c>
      <c r="F182" s="429" t="s">
        <v>792</v>
      </c>
      <c r="G182" s="425">
        <v>18462182.489999998</v>
      </c>
      <c r="H182" s="429"/>
      <c r="I182" s="425">
        <v>18462182.489999998</v>
      </c>
      <c r="J182" s="429"/>
      <c r="K182" s="429"/>
      <c r="L182" s="429"/>
      <c r="M182" s="429"/>
      <c r="N182" s="429"/>
      <c r="O182" s="429"/>
      <c r="P182" s="429"/>
      <c r="Q182" s="429"/>
      <c r="R182" s="430">
        <v>15957000</v>
      </c>
      <c r="S182" s="430">
        <v>2505182.4900000002</v>
      </c>
      <c r="T182" s="429"/>
      <c r="U182" s="425">
        <v>9664035.5199999996</v>
      </c>
      <c r="V182" s="429"/>
      <c r="W182" s="425">
        <v>9664035.5199999996</v>
      </c>
      <c r="X182" s="429"/>
      <c r="Y182" s="429"/>
      <c r="Z182" s="429"/>
      <c r="AA182" s="429"/>
      <c r="AB182" s="429"/>
      <c r="AC182" s="429"/>
      <c r="AD182" s="429"/>
      <c r="AE182" s="429"/>
      <c r="AF182" s="430">
        <v>8579928.4800000004</v>
      </c>
      <c r="AG182" s="430">
        <v>1084107.04</v>
      </c>
      <c r="AH182" s="429"/>
      <c r="AI182" s="329" t="s">
        <v>518</v>
      </c>
      <c r="AJ182" s="426">
        <v>45572.711851851855</v>
      </c>
      <c r="AK182" s="329"/>
      <c r="AL182" s="329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s="4" customFormat="1" ht="12.75" customHeight="1" x14ac:dyDescent="0.25">
      <c r="A183" s="356" t="s">
        <v>267</v>
      </c>
      <c r="B183" s="356" t="s">
        <v>256</v>
      </c>
      <c r="C183" s="356" t="s">
        <v>519</v>
      </c>
      <c r="D183" s="356" t="s">
        <v>837</v>
      </c>
      <c r="E183" s="356" t="s">
        <v>778</v>
      </c>
      <c r="F183" s="356" t="s">
        <v>788</v>
      </c>
      <c r="G183" s="427">
        <v>1000000</v>
      </c>
      <c r="H183" s="356"/>
      <c r="I183" s="427">
        <v>1000000</v>
      </c>
      <c r="J183" s="356"/>
      <c r="K183" s="356"/>
      <c r="L183" s="356"/>
      <c r="M183" s="356"/>
      <c r="N183" s="356"/>
      <c r="O183" s="356"/>
      <c r="P183" s="356"/>
      <c r="Q183" s="356"/>
      <c r="R183" s="427">
        <v>1000000</v>
      </c>
      <c r="S183" s="356"/>
      <c r="T183" s="356"/>
      <c r="U183" s="427">
        <v>1000000</v>
      </c>
      <c r="V183" s="356"/>
      <c r="W183" s="427">
        <v>1000000</v>
      </c>
      <c r="X183" s="356"/>
      <c r="Y183" s="356"/>
      <c r="Z183" s="356"/>
      <c r="AA183" s="356"/>
      <c r="AB183" s="356"/>
      <c r="AC183" s="356"/>
      <c r="AD183" s="356"/>
      <c r="AE183" s="356"/>
      <c r="AF183" s="427">
        <v>1000000</v>
      </c>
      <c r="AG183" s="356"/>
      <c r="AH183" s="356"/>
      <c r="AI183" s="356" t="s">
        <v>518</v>
      </c>
      <c r="AJ183" s="428">
        <v>45572.711863425924</v>
      </c>
      <c r="AK183" s="356"/>
      <c r="AL183" s="356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s="4" customFormat="1" ht="12.75" customHeight="1" x14ac:dyDescent="0.25">
      <c r="A184" s="356" t="s">
        <v>303</v>
      </c>
      <c r="B184" s="356" t="s">
        <v>256</v>
      </c>
      <c r="C184" s="356" t="s">
        <v>519</v>
      </c>
      <c r="D184" s="356" t="s">
        <v>837</v>
      </c>
      <c r="E184" s="356" t="s">
        <v>778</v>
      </c>
      <c r="F184" s="356" t="s">
        <v>823</v>
      </c>
      <c r="G184" s="427">
        <v>1000000</v>
      </c>
      <c r="H184" s="356"/>
      <c r="I184" s="427">
        <v>1000000</v>
      </c>
      <c r="J184" s="356"/>
      <c r="K184" s="356"/>
      <c r="L184" s="356"/>
      <c r="M184" s="356"/>
      <c r="N184" s="356"/>
      <c r="O184" s="356"/>
      <c r="P184" s="356"/>
      <c r="Q184" s="356"/>
      <c r="R184" s="427">
        <v>1000000</v>
      </c>
      <c r="S184" s="356"/>
      <c r="T184" s="356"/>
      <c r="U184" s="427">
        <v>1000000</v>
      </c>
      <c r="V184" s="356"/>
      <c r="W184" s="427">
        <v>1000000</v>
      </c>
      <c r="X184" s="356"/>
      <c r="Y184" s="356"/>
      <c r="Z184" s="356"/>
      <c r="AA184" s="356"/>
      <c r="AB184" s="356"/>
      <c r="AC184" s="356"/>
      <c r="AD184" s="356"/>
      <c r="AE184" s="356"/>
      <c r="AF184" s="427">
        <v>1000000</v>
      </c>
      <c r="AG184" s="356"/>
      <c r="AH184" s="356"/>
      <c r="AI184" s="356" t="s">
        <v>518</v>
      </c>
      <c r="AJ184" s="428">
        <v>45572.711863425924</v>
      </c>
      <c r="AK184" s="356"/>
      <c r="AL184" s="356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s="4" customFormat="1" ht="12.75" customHeight="1" x14ac:dyDescent="0.25">
      <c r="A185" s="329" t="s">
        <v>304</v>
      </c>
      <c r="B185" s="329" t="s">
        <v>256</v>
      </c>
      <c r="C185" s="329" t="s">
        <v>519</v>
      </c>
      <c r="D185" s="429" t="s">
        <v>837</v>
      </c>
      <c r="E185" s="329" t="s">
        <v>778</v>
      </c>
      <c r="F185" s="429" t="s">
        <v>824</v>
      </c>
      <c r="G185" s="425">
        <v>1000000</v>
      </c>
      <c r="H185" s="429"/>
      <c r="I185" s="425">
        <v>1000000</v>
      </c>
      <c r="J185" s="429"/>
      <c r="K185" s="429"/>
      <c r="L185" s="429"/>
      <c r="M185" s="429"/>
      <c r="N185" s="429"/>
      <c r="O185" s="429"/>
      <c r="P185" s="429"/>
      <c r="Q185" s="429"/>
      <c r="R185" s="430">
        <v>1000000</v>
      </c>
      <c r="S185" s="429"/>
      <c r="T185" s="429"/>
      <c r="U185" s="425">
        <v>1000000</v>
      </c>
      <c r="V185" s="429"/>
      <c r="W185" s="425">
        <v>1000000</v>
      </c>
      <c r="X185" s="429"/>
      <c r="Y185" s="429"/>
      <c r="Z185" s="429"/>
      <c r="AA185" s="429"/>
      <c r="AB185" s="429"/>
      <c r="AC185" s="429"/>
      <c r="AD185" s="429"/>
      <c r="AE185" s="429"/>
      <c r="AF185" s="430">
        <v>1000000</v>
      </c>
      <c r="AG185" s="429"/>
      <c r="AH185" s="429"/>
      <c r="AI185" s="329" t="s">
        <v>518</v>
      </c>
      <c r="AJ185" s="426">
        <v>45572.711851851855</v>
      </c>
      <c r="AK185" s="329"/>
      <c r="AL185" s="329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s="4" customFormat="1" ht="12.75" customHeight="1" x14ac:dyDescent="0.25">
      <c r="A186" s="356" t="s">
        <v>317</v>
      </c>
      <c r="B186" s="356" t="s">
        <v>256</v>
      </c>
      <c r="C186" s="356" t="s">
        <v>519</v>
      </c>
      <c r="D186" s="356" t="s">
        <v>838</v>
      </c>
      <c r="E186" s="356" t="s">
        <v>778</v>
      </c>
      <c r="F186" s="356" t="s">
        <v>519</v>
      </c>
      <c r="G186" s="427">
        <v>55216455.979999997</v>
      </c>
      <c r="H186" s="356"/>
      <c r="I186" s="427">
        <v>55216455.979999997</v>
      </c>
      <c r="J186" s="356"/>
      <c r="K186" s="356"/>
      <c r="L186" s="356"/>
      <c r="M186" s="356"/>
      <c r="N186" s="356"/>
      <c r="O186" s="356"/>
      <c r="P186" s="356"/>
      <c r="Q186" s="427">
        <v>650000</v>
      </c>
      <c r="R186" s="427">
        <v>54456200</v>
      </c>
      <c r="S186" s="427">
        <v>110255.98</v>
      </c>
      <c r="T186" s="356"/>
      <c r="U186" s="427">
        <v>43064124.640000001</v>
      </c>
      <c r="V186" s="356"/>
      <c r="W186" s="427">
        <v>43064124.640000001</v>
      </c>
      <c r="X186" s="356"/>
      <c r="Y186" s="356"/>
      <c r="Z186" s="356"/>
      <c r="AA186" s="356"/>
      <c r="AB186" s="356"/>
      <c r="AC186" s="356"/>
      <c r="AD186" s="356"/>
      <c r="AE186" s="427">
        <v>634727.38</v>
      </c>
      <c r="AF186" s="427">
        <v>42323356.390000001</v>
      </c>
      <c r="AG186" s="427">
        <v>106040.87</v>
      </c>
      <c r="AH186" s="356"/>
      <c r="AI186" s="356" t="s">
        <v>518</v>
      </c>
      <c r="AJ186" s="428">
        <v>45572.711851851855</v>
      </c>
      <c r="AK186" s="356"/>
      <c r="AL186" s="356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s="4" customFormat="1" ht="12.75" customHeight="1" x14ac:dyDescent="0.25">
      <c r="A187" s="356" t="s">
        <v>264</v>
      </c>
      <c r="B187" s="356" t="s">
        <v>256</v>
      </c>
      <c r="C187" s="356" t="s">
        <v>519</v>
      </c>
      <c r="D187" s="356" t="s">
        <v>838</v>
      </c>
      <c r="E187" s="356" t="s">
        <v>778</v>
      </c>
      <c r="F187" s="356" t="s">
        <v>256</v>
      </c>
      <c r="G187" s="427">
        <v>755255.98</v>
      </c>
      <c r="H187" s="356"/>
      <c r="I187" s="427">
        <v>755255.98</v>
      </c>
      <c r="J187" s="356"/>
      <c r="K187" s="356"/>
      <c r="L187" s="356"/>
      <c r="M187" s="356"/>
      <c r="N187" s="356"/>
      <c r="O187" s="356"/>
      <c r="P187" s="356"/>
      <c r="Q187" s="427">
        <v>650000</v>
      </c>
      <c r="R187" s="427">
        <v>95000</v>
      </c>
      <c r="S187" s="427">
        <v>10255.98</v>
      </c>
      <c r="T187" s="356"/>
      <c r="U187" s="427">
        <v>704124.64</v>
      </c>
      <c r="V187" s="356"/>
      <c r="W187" s="427">
        <v>704124.64</v>
      </c>
      <c r="X187" s="356"/>
      <c r="Y187" s="356"/>
      <c r="Z187" s="356"/>
      <c r="AA187" s="356"/>
      <c r="AB187" s="356"/>
      <c r="AC187" s="356"/>
      <c r="AD187" s="356"/>
      <c r="AE187" s="427">
        <v>634727.38</v>
      </c>
      <c r="AF187" s="427">
        <v>63356.39</v>
      </c>
      <c r="AG187" s="427">
        <v>6040.87</v>
      </c>
      <c r="AH187" s="356"/>
      <c r="AI187" s="356" t="s">
        <v>518</v>
      </c>
      <c r="AJ187" s="428">
        <v>45572.711851851855</v>
      </c>
      <c r="AK187" s="356"/>
      <c r="AL187" s="356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s="4" customFormat="1" ht="12.75" customHeight="1" x14ac:dyDescent="0.25">
      <c r="A188" s="356" t="s">
        <v>265</v>
      </c>
      <c r="B188" s="356" t="s">
        <v>256</v>
      </c>
      <c r="C188" s="356" t="s">
        <v>519</v>
      </c>
      <c r="D188" s="356" t="s">
        <v>838</v>
      </c>
      <c r="E188" s="356" t="s">
        <v>778</v>
      </c>
      <c r="F188" s="356" t="s">
        <v>786</v>
      </c>
      <c r="G188" s="427">
        <v>755255.98</v>
      </c>
      <c r="H188" s="356"/>
      <c r="I188" s="427">
        <v>755255.98</v>
      </c>
      <c r="J188" s="356"/>
      <c r="K188" s="356"/>
      <c r="L188" s="356"/>
      <c r="M188" s="356"/>
      <c r="N188" s="356"/>
      <c r="O188" s="356"/>
      <c r="P188" s="356"/>
      <c r="Q188" s="427">
        <v>650000</v>
      </c>
      <c r="R188" s="427">
        <v>95000</v>
      </c>
      <c r="S188" s="427">
        <v>10255.98</v>
      </c>
      <c r="T188" s="356"/>
      <c r="U188" s="427">
        <v>704124.64</v>
      </c>
      <c r="V188" s="356"/>
      <c r="W188" s="427">
        <v>704124.64</v>
      </c>
      <c r="X188" s="356"/>
      <c r="Y188" s="356"/>
      <c r="Z188" s="356"/>
      <c r="AA188" s="356"/>
      <c r="AB188" s="356"/>
      <c r="AC188" s="356"/>
      <c r="AD188" s="356"/>
      <c r="AE188" s="427">
        <v>634727.38</v>
      </c>
      <c r="AF188" s="427">
        <v>63356.39</v>
      </c>
      <c r="AG188" s="427">
        <v>6040.87</v>
      </c>
      <c r="AH188" s="356"/>
      <c r="AI188" s="356" t="s">
        <v>518</v>
      </c>
      <c r="AJ188" s="428">
        <v>45572.711851851855</v>
      </c>
      <c r="AK188" s="356"/>
      <c r="AL188" s="356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s="4" customFormat="1" ht="12.75" customHeight="1" x14ac:dyDescent="0.25">
      <c r="A189" s="329" t="s">
        <v>266</v>
      </c>
      <c r="B189" s="329" t="s">
        <v>256</v>
      </c>
      <c r="C189" s="329" t="s">
        <v>519</v>
      </c>
      <c r="D189" s="429" t="s">
        <v>838</v>
      </c>
      <c r="E189" s="329" t="s">
        <v>778</v>
      </c>
      <c r="F189" s="429" t="s">
        <v>787</v>
      </c>
      <c r="G189" s="425">
        <v>755255.98</v>
      </c>
      <c r="H189" s="429"/>
      <c r="I189" s="425">
        <v>755255.98</v>
      </c>
      <c r="J189" s="429"/>
      <c r="K189" s="429"/>
      <c r="L189" s="429"/>
      <c r="M189" s="429"/>
      <c r="N189" s="429"/>
      <c r="O189" s="429"/>
      <c r="P189" s="429"/>
      <c r="Q189" s="430">
        <v>650000</v>
      </c>
      <c r="R189" s="430">
        <v>95000</v>
      </c>
      <c r="S189" s="430">
        <v>10255.98</v>
      </c>
      <c r="T189" s="429"/>
      <c r="U189" s="425">
        <v>704124.64</v>
      </c>
      <c r="V189" s="429"/>
      <c r="W189" s="425">
        <v>704124.64</v>
      </c>
      <c r="X189" s="429"/>
      <c r="Y189" s="429"/>
      <c r="Z189" s="429"/>
      <c r="AA189" s="429"/>
      <c r="AB189" s="429"/>
      <c r="AC189" s="429"/>
      <c r="AD189" s="429"/>
      <c r="AE189" s="430">
        <v>634727.38</v>
      </c>
      <c r="AF189" s="430">
        <v>63356.39</v>
      </c>
      <c r="AG189" s="430">
        <v>6040.87</v>
      </c>
      <c r="AH189" s="429"/>
      <c r="AI189" s="329" t="s">
        <v>518</v>
      </c>
      <c r="AJ189" s="426">
        <v>45572.711851851855</v>
      </c>
      <c r="AK189" s="329"/>
      <c r="AL189" s="329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s="4" customFormat="1" ht="12.75" customHeight="1" x14ac:dyDescent="0.25">
      <c r="A190" s="356" t="s">
        <v>298</v>
      </c>
      <c r="B190" s="356" t="s">
        <v>256</v>
      </c>
      <c r="C190" s="356" t="s">
        <v>519</v>
      </c>
      <c r="D190" s="356" t="s">
        <v>838</v>
      </c>
      <c r="E190" s="356" t="s">
        <v>778</v>
      </c>
      <c r="F190" s="356" t="s">
        <v>818</v>
      </c>
      <c r="G190" s="427">
        <v>54361200</v>
      </c>
      <c r="H190" s="356"/>
      <c r="I190" s="427">
        <v>54361200</v>
      </c>
      <c r="J190" s="356"/>
      <c r="K190" s="356"/>
      <c r="L190" s="356"/>
      <c r="M190" s="356"/>
      <c r="N190" s="356"/>
      <c r="O190" s="356"/>
      <c r="P190" s="356"/>
      <c r="Q190" s="356"/>
      <c r="R190" s="427">
        <v>54361200</v>
      </c>
      <c r="S190" s="356"/>
      <c r="T190" s="356"/>
      <c r="U190" s="427">
        <v>42260000</v>
      </c>
      <c r="V190" s="356"/>
      <c r="W190" s="427">
        <v>42260000</v>
      </c>
      <c r="X190" s="356"/>
      <c r="Y190" s="356"/>
      <c r="Z190" s="356"/>
      <c r="AA190" s="356"/>
      <c r="AB190" s="356"/>
      <c r="AC190" s="356"/>
      <c r="AD190" s="356"/>
      <c r="AE190" s="356"/>
      <c r="AF190" s="427">
        <v>42260000</v>
      </c>
      <c r="AG190" s="356"/>
      <c r="AH190" s="356"/>
      <c r="AI190" s="356" t="s">
        <v>518</v>
      </c>
      <c r="AJ190" s="428">
        <v>45572.711863425924</v>
      </c>
      <c r="AK190" s="356"/>
      <c r="AL190" s="356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s="4" customFormat="1" ht="12.75" customHeight="1" x14ac:dyDescent="0.25">
      <c r="A191" s="356" t="s">
        <v>307</v>
      </c>
      <c r="B191" s="356" t="s">
        <v>256</v>
      </c>
      <c r="C191" s="356" t="s">
        <v>519</v>
      </c>
      <c r="D191" s="356" t="s">
        <v>838</v>
      </c>
      <c r="E191" s="356" t="s">
        <v>778</v>
      </c>
      <c r="F191" s="356" t="s">
        <v>828</v>
      </c>
      <c r="G191" s="427">
        <v>54361200</v>
      </c>
      <c r="H191" s="356"/>
      <c r="I191" s="427">
        <v>54361200</v>
      </c>
      <c r="J191" s="356"/>
      <c r="K191" s="356"/>
      <c r="L191" s="356"/>
      <c r="M191" s="356"/>
      <c r="N191" s="356"/>
      <c r="O191" s="356"/>
      <c r="P191" s="356"/>
      <c r="Q191" s="356"/>
      <c r="R191" s="427">
        <v>54361200</v>
      </c>
      <c r="S191" s="356"/>
      <c r="T191" s="356"/>
      <c r="U191" s="427">
        <v>42260000</v>
      </c>
      <c r="V191" s="356"/>
      <c r="W191" s="427">
        <v>42260000</v>
      </c>
      <c r="X191" s="356"/>
      <c r="Y191" s="356"/>
      <c r="Z191" s="356"/>
      <c r="AA191" s="356"/>
      <c r="AB191" s="356"/>
      <c r="AC191" s="356"/>
      <c r="AD191" s="356"/>
      <c r="AE191" s="356"/>
      <c r="AF191" s="427">
        <v>42260000</v>
      </c>
      <c r="AG191" s="356"/>
      <c r="AH191" s="356"/>
      <c r="AI191" s="356" t="s">
        <v>518</v>
      </c>
      <c r="AJ191" s="428">
        <v>45572.711863425924</v>
      </c>
      <c r="AK191" s="356"/>
      <c r="AL191" s="356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s="4" customFormat="1" ht="12.75" customHeight="1" x14ac:dyDescent="0.25">
      <c r="A192" s="329" t="s">
        <v>308</v>
      </c>
      <c r="B192" s="329" t="s">
        <v>256</v>
      </c>
      <c r="C192" s="329" t="s">
        <v>519</v>
      </c>
      <c r="D192" s="429" t="s">
        <v>838</v>
      </c>
      <c r="E192" s="329" t="s">
        <v>778</v>
      </c>
      <c r="F192" s="429" t="s">
        <v>829</v>
      </c>
      <c r="G192" s="425">
        <v>54361200</v>
      </c>
      <c r="H192" s="429"/>
      <c r="I192" s="425">
        <v>54361200</v>
      </c>
      <c r="J192" s="429"/>
      <c r="K192" s="429"/>
      <c r="L192" s="429"/>
      <c r="M192" s="429"/>
      <c r="N192" s="429"/>
      <c r="O192" s="429"/>
      <c r="P192" s="429"/>
      <c r="Q192" s="429"/>
      <c r="R192" s="430">
        <v>54361200</v>
      </c>
      <c r="S192" s="429"/>
      <c r="T192" s="429"/>
      <c r="U192" s="425">
        <v>42260000</v>
      </c>
      <c r="V192" s="429"/>
      <c r="W192" s="425">
        <v>42260000</v>
      </c>
      <c r="X192" s="429"/>
      <c r="Y192" s="429"/>
      <c r="Z192" s="429"/>
      <c r="AA192" s="429"/>
      <c r="AB192" s="429"/>
      <c r="AC192" s="429"/>
      <c r="AD192" s="429"/>
      <c r="AE192" s="429"/>
      <c r="AF192" s="430">
        <v>42260000</v>
      </c>
      <c r="AG192" s="429"/>
      <c r="AH192" s="429"/>
      <c r="AI192" s="329" t="s">
        <v>518</v>
      </c>
      <c r="AJ192" s="426">
        <v>45572.711851851855</v>
      </c>
      <c r="AK192" s="329"/>
      <c r="AL192" s="329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s="4" customFormat="1" ht="12.75" customHeight="1" x14ac:dyDescent="0.25">
      <c r="A193" s="356" t="s">
        <v>267</v>
      </c>
      <c r="B193" s="356" t="s">
        <v>256</v>
      </c>
      <c r="C193" s="356" t="s">
        <v>519</v>
      </c>
      <c r="D193" s="356" t="s">
        <v>838</v>
      </c>
      <c r="E193" s="356" t="s">
        <v>778</v>
      </c>
      <c r="F193" s="356" t="s">
        <v>788</v>
      </c>
      <c r="G193" s="427">
        <v>100000</v>
      </c>
      <c r="H193" s="356"/>
      <c r="I193" s="427">
        <v>100000</v>
      </c>
      <c r="J193" s="356"/>
      <c r="K193" s="356"/>
      <c r="L193" s="356"/>
      <c r="M193" s="356"/>
      <c r="N193" s="356"/>
      <c r="O193" s="356"/>
      <c r="P193" s="356"/>
      <c r="Q193" s="356"/>
      <c r="R193" s="356"/>
      <c r="S193" s="427">
        <v>100000</v>
      </c>
      <c r="T193" s="356"/>
      <c r="U193" s="427">
        <v>100000</v>
      </c>
      <c r="V193" s="356"/>
      <c r="W193" s="427">
        <v>100000</v>
      </c>
      <c r="X193" s="356"/>
      <c r="Y193" s="356"/>
      <c r="Z193" s="356"/>
      <c r="AA193" s="356"/>
      <c r="AB193" s="356"/>
      <c r="AC193" s="356"/>
      <c r="AD193" s="356"/>
      <c r="AE193" s="356"/>
      <c r="AF193" s="356"/>
      <c r="AG193" s="427">
        <v>100000</v>
      </c>
      <c r="AH193" s="356"/>
      <c r="AI193" s="356" t="s">
        <v>518</v>
      </c>
      <c r="AJ193" s="428">
        <v>45572.711863425924</v>
      </c>
      <c r="AK193" s="356"/>
      <c r="AL193" s="356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4" customFormat="1" ht="12.75" customHeight="1" x14ac:dyDescent="0.25">
      <c r="A194" s="356" t="s">
        <v>303</v>
      </c>
      <c r="B194" s="356" t="s">
        <v>256</v>
      </c>
      <c r="C194" s="356" t="s">
        <v>519</v>
      </c>
      <c r="D194" s="356" t="s">
        <v>838</v>
      </c>
      <c r="E194" s="356" t="s">
        <v>778</v>
      </c>
      <c r="F194" s="356" t="s">
        <v>823</v>
      </c>
      <c r="G194" s="427">
        <v>100000</v>
      </c>
      <c r="H194" s="356"/>
      <c r="I194" s="427">
        <v>100000</v>
      </c>
      <c r="J194" s="356"/>
      <c r="K194" s="356"/>
      <c r="L194" s="356"/>
      <c r="M194" s="356"/>
      <c r="N194" s="356"/>
      <c r="O194" s="356"/>
      <c r="P194" s="356"/>
      <c r="Q194" s="356"/>
      <c r="R194" s="356"/>
      <c r="S194" s="427">
        <v>100000</v>
      </c>
      <c r="T194" s="356"/>
      <c r="U194" s="427">
        <v>100000</v>
      </c>
      <c r="V194" s="356"/>
      <c r="W194" s="427">
        <v>100000</v>
      </c>
      <c r="X194" s="356"/>
      <c r="Y194" s="356"/>
      <c r="Z194" s="356"/>
      <c r="AA194" s="356"/>
      <c r="AB194" s="356"/>
      <c r="AC194" s="356"/>
      <c r="AD194" s="356"/>
      <c r="AE194" s="356"/>
      <c r="AF194" s="356"/>
      <c r="AG194" s="427">
        <v>100000</v>
      </c>
      <c r="AH194" s="356"/>
      <c r="AI194" s="356" t="s">
        <v>518</v>
      </c>
      <c r="AJ194" s="428">
        <v>45572.711863425924</v>
      </c>
      <c r="AK194" s="356"/>
      <c r="AL194" s="356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s="4" customFormat="1" ht="12.75" customHeight="1" x14ac:dyDescent="0.25">
      <c r="A195" s="329" t="s">
        <v>1118</v>
      </c>
      <c r="B195" s="329" t="s">
        <v>256</v>
      </c>
      <c r="C195" s="329" t="s">
        <v>519</v>
      </c>
      <c r="D195" s="429" t="s">
        <v>838</v>
      </c>
      <c r="E195" s="329" t="s">
        <v>778</v>
      </c>
      <c r="F195" s="429" t="s">
        <v>1119</v>
      </c>
      <c r="G195" s="425">
        <v>100000</v>
      </c>
      <c r="H195" s="429"/>
      <c r="I195" s="425">
        <v>100000</v>
      </c>
      <c r="J195" s="429"/>
      <c r="K195" s="429"/>
      <c r="L195" s="429"/>
      <c r="M195" s="429"/>
      <c r="N195" s="429"/>
      <c r="O195" s="429"/>
      <c r="P195" s="429"/>
      <c r="Q195" s="429"/>
      <c r="R195" s="429"/>
      <c r="S195" s="430">
        <v>100000</v>
      </c>
      <c r="T195" s="429"/>
      <c r="U195" s="425">
        <v>100000</v>
      </c>
      <c r="V195" s="429"/>
      <c r="W195" s="425">
        <v>100000</v>
      </c>
      <c r="X195" s="429"/>
      <c r="Y195" s="429"/>
      <c r="Z195" s="429"/>
      <c r="AA195" s="429"/>
      <c r="AB195" s="429"/>
      <c r="AC195" s="429"/>
      <c r="AD195" s="429"/>
      <c r="AE195" s="429"/>
      <c r="AF195" s="429"/>
      <c r="AG195" s="430">
        <v>100000</v>
      </c>
      <c r="AH195" s="429"/>
      <c r="AI195" s="329" t="s">
        <v>518</v>
      </c>
      <c r="AJ195" s="426">
        <v>45572.711851851855</v>
      </c>
      <c r="AK195" s="329"/>
      <c r="AL195" s="329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s="4" customFormat="1" ht="12.75" customHeight="1" x14ac:dyDescent="0.25">
      <c r="A196" s="356" t="s">
        <v>318</v>
      </c>
      <c r="B196" s="356" t="s">
        <v>256</v>
      </c>
      <c r="C196" s="356" t="s">
        <v>519</v>
      </c>
      <c r="D196" s="356" t="s">
        <v>839</v>
      </c>
      <c r="E196" s="356" t="s">
        <v>778</v>
      </c>
      <c r="F196" s="356" t="s">
        <v>519</v>
      </c>
      <c r="G196" s="427">
        <v>2285117236.8099999</v>
      </c>
      <c r="H196" s="356"/>
      <c r="I196" s="427">
        <v>2285117236.8099999</v>
      </c>
      <c r="J196" s="427">
        <v>535000</v>
      </c>
      <c r="K196" s="356"/>
      <c r="L196" s="356"/>
      <c r="M196" s="356"/>
      <c r="N196" s="356"/>
      <c r="O196" s="356"/>
      <c r="P196" s="356"/>
      <c r="Q196" s="427">
        <v>2284464936.8099999</v>
      </c>
      <c r="R196" s="427">
        <v>785300</v>
      </c>
      <c r="S196" s="427">
        <v>402000</v>
      </c>
      <c r="T196" s="356"/>
      <c r="U196" s="427">
        <v>1670775038.54</v>
      </c>
      <c r="V196" s="356"/>
      <c r="W196" s="427">
        <v>1670775038.54</v>
      </c>
      <c r="X196" s="427">
        <v>401265</v>
      </c>
      <c r="Y196" s="356"/>
      <c r="Z196" s="356"/>
      <c r="AA196" s="356"/>
      <c r="AB196" s="356"/>
      <c r="AC196" s="356"/>
      <c r="AD196" s="356"/>
      <c r="AE196" s="427">
        <v>1670569078.54</v>
      </c>
      <c r="AF196" s="427">
        <v>491425</v>
      </c>
      <c r="AG196" s="427">
        <v>115800</v>
      </c>
      <c r="AH196" s="356"/>
      <c r="AI196" s="356" t="s">
        <v>518</v>
      </c>
      <c r="AJ196" s="428">
        <v>45572.711863425924</v>
      </c>
      <c r="AK196" s="356"/>
      <c r="AL196" s="356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s="4" customFormat="1" ht="12.75" customHeight="1" x14ac:dyDescent="0.25">
      <c r="A197" s="356" t="s">
        <v>319</v>
      </c>
      <c r="B197" s="356" t="s">
        <v>256</v>
      </c>
      <c r="C197" s="356" t="s">
        <v>519</v>
      </c>
      <c r="D197" s="356" t="s">
        <v>840</v>
      </c>
      <c r="E197" s="356" t="s">
        <v>778</v>
      </c>
      <c r="F197" s="356" t="s">
        <v>519</v>
      </c>
      <c r="G197" s="427">
        <v>723080565.54999995</v>
      </c>
      <c r="H197" s="356"/>
      <c r="I197" s="427">
        <v>723080565.54999995</v>
      </c>
      <c r="J197" s="356"/>
      <c r="K197" s="356"/>
      <c r="L197" s="356"/>
      <c r="M197" s="356"/>
      <c r="N197" s="356"/>
      <c r="O197" s="356"/>
      <c r="P197" s="356"/>
      <c r="Q197" s="427">
        <v>723080565.54999995</v>
      </c>
      <c r="R197" s="356"/>
      <c r="S197" s="356"/>
      <c r="T197" s="356"/>
      <c r="U197" s="427">
        <v>558969241.35000002</v>
      </c>
      <c r="V197" s="356"/>
      <c r="W197" s="427">
        <v>558969241.35000002</v>
      </c>
      <c r="X197" s="356"/>
      <c r="Y197" s="356"/>
      <c r="Z197" s="356"/>
      <c r="AA197" s="356"/>
      <c r="AB197" s="356"/>
      <c r="AC197" s="356"/>
      <c r="AD197" s="356"/>
      <c r="AE197" s="427">
        <v>558969241.35000002</v>
      </c>
      <c r="AF197" s="356"/>
      <c r="AG197" s="356"/>
      <c r="AH197" s="356"/>
      <c r="AI197" s="356" t="s">
        <v>518</v>
      </c>
      <c r="AJ197" s="428">
        <v>45572.711851851855</v>
      </c>
      <c r="AK197" s="356"/>
      <c r="AL197" s="356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s="4" customFormat="1" ht="12.75" customHeight="1" x14ac:dyDescent="0.25">
      <c r="A198" s="356" t="s">
        <v>298</v>
      </c>
      <c r="B198" s="356" t="s">
        <v>256</v>
      </c>
      <c r="C198" s="356" t="s">
        <v>519</v>
      </c>
      <c r="D198" s="356" t="s">
        <v>840</v>
      </c>
      <c r="E198" s="356" t="s">
        <v>778</v>
      </c>
      <c r="F198" s="356" t="s">
        <v>818</v>
      </c>
      <c r="G198" s="427">
        <v>723080565.54999995</v>
      </c>
      <c r="H198" s="356"/>
      <c r="I198" s="427">
        <v>723080565.54999995</v>
      </c>
      <c r="J198" s="356"/>
      <c r="K198" s="356"/>
      <c r="L198" s="356"/>
      <c r="M198" s="356"/>
      <c r="N198" s="356"/>
      <c r="O198" s="356"/>
      <c r="P198" s="356"/>
      <c r="Q198" s="427">
        <v>723080565.54999995</v>
      </c>
      <c r="R198" s="356"/>
      <c r="S198" s="356"/>
      <c r="T198" s="356"/>
      <c r="U198" s="427">
        <v>558969241.35000002</v>
      </c>
      <c r="V198" s="356"/>
      <c r="W198" s="427">
        <v>558969241.35000002</v>
      </c>
      <c r="X198" s="356"/>
      <c r="Y198" s="356"/>
      <c r="Z198" s="356"/>
      <c r="AA198" s="356"/>
      <c r="AB198" s="356"/>
      <c r="AC198" s="356"/>
      <c r="AD198" s="356"/>
      <c r="AE198" s="427">
        <v>558969241.35000002</v>
      </c>
      <c r="AF198" s="356"/>
      <c r="AG198" s="356"/>
      <c r="AH198" s="356"/>
      <c r="AI198" s="356" t="s">
        <v>518</v>
      </c>
      <c r="AJ198" s="428">
        <v>45572.711851851855</v>
      </c>
      <c r="AK198" s="356"/>
      <c r="AL198" s="356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s="4" customFormat="1" ht="12.75" customHeight="1" x14ac:dyDescent="0.25">
      <c r="A199" s="356" t="s">
        <v>307</v>
      </c>
      <c r="B199" s="356" t="s">
        <v>256</v>
      </c>
      <c r="C199" s="356" t="s">
        <v>519</v>
      </c>
      <c r="D199" s="356" t="s">
        <v>840</v>
      </c>
      <c r="E199" s="356" t="s">
        <v>778</v>
      </c>
      <c r="F199" s="356" t="s">
        <v>828</v>
      </c>
      <c r="G199" s="427">
        <v>505539943.69</v>
      </c>
      <c r="H199" s="356"/>
      <c r="I199" s="427">
        <v>505539943.69</v>
      </c>
      <c r="J199" s="356"/>
      <c r="K199" s="356"/>
      <c r="L199" s="356"/>
      <c r="M199" s="356"/>
      <c r="N199" s="356"/>
      <c r="O199" s="356"/>
      <c r="P199" s="356"/>
      <c r="Q199" s="427">
        <v>505539943.69</v>
      </c>
      <c r="R199" s="356"/>
      <c r="S199" s="356"/>
      <c r="T199" s="356"/>
      <c r="U199" s="427">
        <v>388720825.81</v>
      </c>
      <c r="V199" s="356"/>
      <c r="W199" s="427">
        <v>388720825.81</v>
      </c>
      <c r="X199" s="356"/>
      <c r="Y199" s="356"/>
      <c r="Z199" s="356"/>
      <c r="AA199" s="356"/>
      <c r="AB199" s="356"/>
      <c r="AC199" s="356"/>
      <c r="AD199" s="356"/>
      <c r="AE199" s="427">
        <v>388720825.81</v>
      </c>
      <c r="AF199" s="356"/>
      <c r="AG199" s="356"/>
      <c r="AH199" s="356"/>
      <c r="AI199" s="356" t="s">
        <v>518</v>
      </c>
      <c r="AJ199" s="428">
        <v>45572.711851851855</v>
      </c>
      <c r="AK199" s="356"/>
      <c r="AL199" s="356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s="4" customFormat="1" ht="12.75" customHeight="1" x14ac:dyDescent="0.25">
      <c r="A200" s="329" t="s">
        <v>308</v>
      </c>
      <c r="B200" s="329" t="s">
        <v>256</v>
      </c>
      <c r="C200" s="329" t="s">
        <v>519</v>
      </c>
      <c r="D200" s="429" t="s">
        <v>840</v>
      </c>
      <c r="E200" s="329" t="s">
        <v>778</v>
      </c>
      <c r="F200" s="429" t="s">
        <v>829</v>
      </c>
      <c r="G200" s="425">
        <v>463650535.77999997</v>
      </c>
      <c r="H200" s="429"/>
      <c r="I200" s="425">
        <v>463650535.77999997</v>
      </c>
      <c r="J200" s="429"/>
      <c r="K200" s="429"/>
      <c r="L200" s="429"/>
      <c r="M200" s="429"/>
      <c r="N200" s="429"/>
      <c r="O200" s="429"/>
      <c r="P200" s="429"/>
      <c r="Q200" s="430">
        <v>463650535.77999997</v>
      </c>
      <c r="R200" s="429"/>
      <c r="S200" s="429"/>
      <c r="T200" s="429"/>
      <c r="U200" s="425">
        <v>360039997</v>
      </c>
      <c r="V200" s="429"/>
      <c r="W200" s="425">
        <v>360039997</v>
      </c>
      <c r="X200" s="429"/>
      <c r="Y200" s="429"/>
      <c r="Z200" s="429"/>
      <c r="AA200" s="429"/>
      <c r="AB200" s="429"/>
      <c r="AC200" s="429"/>
      <c r="AD200" s="429"/>
      <c r="AE200" s="430">
        <v>360039997</v>
      </c>
      <c r="AF200" s="429"/>
      <c r="AG200" s="429"/>
      <c r="AH200" s="429"/>
      <c r="AI200" s="329" t="s">
        <v>518</v>
      </c>
      <c r="AJ200" s="426">
        <v>45572.711851851855</v>
      </c>
      <c r="AK200" s="329"/>
      <c r="AL200" s="329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s="4" customFormat="1" ht="12.75" customHeight="1" x14ac:dyDescent="0.25">
      <c r="A201" s="329" t="s">
        <v>309</v>
      </c>
      <c r="B201" s="329" t="s">
        <v>256</v>
      </c>
      <c r="C201" s="329" t="s">
        <v>519</v>
      </c>
      <c r="D201" s="429" t="s">
        <v>840</v>
      </c>
      <c r="E201" s="329" t="s">
        <v>778</v>
      </c>
      <c r="F201" s="429" t="s">
        <v>830</v>
      </c>
      <c r="G201" s="425">
        <v>41889407.909999996</v>
      </c>
      <c r="H201" s="429"/>
      <c r="I201" s="425">
        <v>41889407.909999996</v>
      </c>
      <c r="J201" s="429"/>
      <c r="K201" s="429"/>
      <c r="L201" s="429"/>
      <c r="M201" s="429"/>
      <c r="N201" s="429"/>
      <c r="O201" s="429"/>
      <c r="P201" s="429"/>
      <c r="Q201" s="430">
        <v>41889407.909999996</v>
      </c>
      <c r="R201" s="429"/>
      <c r="S201" s="429"/>
      <c r="T201" s="429"/>
      <c r="U201" s="425">
        <v>28680828.809999999</v>
      </c>
      <c r="V201" s="429"/>
      <c r="W201" s="425">
        <v>28680828.809999999</v>
      </c>
      <c r="X201" s="429"/>
      <c r="Y201" s="429"/>
      <c r="Z201" s="429"/>
      <c r="AA201" s="429"/>
      <c r="AB201" s="429"/>
      <c r="AC201" s="429"/>
      <c r="AD201" s="429"/>
      <c r="AE201" s="430">
        <v>28680828.809999999</v>
      </c>
      <c r="AF201" s="429"/>
      <c r="AG201" s="429"/>
      <c r="AH201" s="429"/>
      <c r="AI201" s="329" t="s">
        <v>518</v>
      </c>
      <c r="AJ201" s="426">
        <v>45572.711851851855</v>
      </c>
      <c r="AK201" s="329"/>
      <c r="AL201" s="329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s="4" customFormat="1" ht="12.75" customHeight="1" x14ac:dyDescent="0.25">
      <c r="A202" s="356" t="s">
        <v>320</v>
      </c>
      <c r="B202" s="356" t="s">
        <v>256</v>
      </c>
      <c r="C202" s="356" t="s">
        <v>519</v>
      </c>
      <c r="D202" s="356" t="s">
        <v>840</v>
      </c>
      <c r="E202" s="356" t="s">
        <v>778</v>
      </c>
      <c r="F202" s="356" t="s">
        <v>386</v>
      </c>
      <c r="G202" s="427">
        <v>217540621.86000001</v>
      </c>
      <c r="H202" s="356"/>
      <c r="I202" s="427">
        <v>217540621.86000001</v>
      </c>
      <c r="J202" s="356"/>
      <c r="K202" s="356"/>
      <c r="L202" s="356"/>
      <c r="M202" s="356"/>
      <c r="N202" s="356"/>
      <c r="O202" s="356"/>
      <c r="P202" s="356"/>
      <c r="Q202" s="427">
        <v>217540621.86000001</v>
      </c>
      <c r="R202" s="356"/>
      <c r="S202" s="356"/>
      <c r="T202" s="356"/>
      <c r="U202" s="427">
        <v>170248415.53999999</v>
      </c>
      <c r="V202" s="356"/>
      <c r="W202" s="427">
        <v>170248415.53999999</v>
      </c>
      <c r="X202" s="356"/>
      <c r="Y202" s="356"/>
      <c r="Z202" s="356"/>
      <c r="AA202" s="356"/>
      <c r="AB202" s="356"/>
      <c r="AC202" s="356"/>
      <c r="AD202" s="356"/>
      <c r="AE202" s="427">
        <v>170248415.53999999</v>
      </c>
      <c r="AF202" s="356"/>
      <c r="AG202" s="356"/>
      <c r="AH202" s="356"/>
      <c r="AI202" s="356" t="s">
        <v>518</v>
      </c>
      <c r="AJ202" s="428">
        <v>45572.711851851855</v>
      </c>
      <c r="AK202" s="356"/>
      <c r="AL202" s="356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s="4" customFormat="1" ht="12.75" customHeight="1" x14ac:dyDescent="0.25">
      <c r="A203" s="329" t="s">
        <v>321</v>
      </c>
      <c r="B203" s="329" t="s">
        <v>256</v>
      </c>
      <c r="C203" s="329" t="s">
        <v>519</v>
      </c>
      <c r="D203" s="429" t="s">
        <v>840</v>
      </c>
      <c r="E203" s="329" t="s">
        <v>778</v>
      </c>
      <c r="F203" s="429" t="s">
        <v>841</v>
      </c>
      <c r="G203" s="425">
        <v>206288638.59</v>
      </c>
      <c r="H203" s="429"/>
      <c r="I203" s="425">
        <v>206288638.59</v>
      </c>
      <c r="J203" s="429"/>
      <c r="K203" s="429"/>
      <c r="L203" s="429"/>
      <c r="M203" s="429"/>
      <c r="N203" s="429"/>
      <c r="O203" s="429"/>
      <c r="P203" s="429"/>
      <c r="Q203" s="430">
        <v>206288638.59</v>
      </c>
      <c r="R203" s="429"/>
      <c r="S203" s="429"/>
      <c r="T203" s="429"/>
      <c r="U203" s="425">
        <v>161996876</v>
      </c>
      <c r="V203" s="429"/>
      <c r="W203" s="425">
        <v>161996876</v>
      </c>
      <c r="X203" s="429"/>
      <c r="Y203" s="429"/>
      <c r="Z203" s="429"/>
      <c r="AA203" s="429"/>
      <c r="AB203" s="429"/>
      <c r="AC203" s="429"/>
      <c r="AD203" s="429"/>
      <c r="AE203" s="430">
        <v>161996876</v>
      </c>
      <c r="AF203" s="429"/>
      <c r="AG203" s="429"/>
      <c r="AH203" s="429"/>
      <c r="AI203" s="329" t="s">
        <v>518</v>
      </c>
      <c r="AJ203" s="426">
        <v>45572.711851851855</v>
      </c>
      <c r="AK203" s="329"/>
      <c r="AL203" s="329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s="4" customFormat="1" ht="12.75" customHeight="1" x14ac:dyDescent="0.25">
      <c r="A204" s="329" t="s">
        <v>322</v>
      </c>
      <c r="B204" s="329" t="s">
        <v>256</v>
      </c>
      <c r="C204" s="329" t="s">
        <v>519</v>
      </c>
      <c r="D204" s="429" t="s">
        <v>840</v>
      </c>
      <c r="E204" s="329" t="s">
        <v>778</v>
      </c>
      <c r="F204" s="429" t="s">
        <v>842</v>
      </c>
      <c r="G204" s="425">
        <v>11251983.27</v>
      </c>
      <c r="H204" s="429"/>
      <c r="I204" s="425">
        <v>11251983.27</v>
      </c>
      <c r="J204" s="429"/>
      <c r="K204" s="429"/>
      <c r="L204" s="429"/>
      <c r="M204" s="429"/>
      <c r="N204" s="429"/>
      <c r="O204" s="429"/>
      <c r="P204" s="429"/>
      <c r="Q204" s="430">
        <v>11251983.27</v>
      </c>
      <c r="R204" s="429"/>
      <c r="S204" s="429"/>
      <c r="T204" s="429"/>
      <c r="U204" s="425">
        <v>8251539.54</v>
      </c>
      <c r="V204" s="429"/>
      <c r="W204" s="425">
        <v>8251539.54</v>
      </c>
      <c r="X204" s="429"/>
      <c r="Y204" s="429"/>
      <c r="Z204" s="429"/>
      <c r="AA204" s="429"/>
      <c r="AB204" s="429"/>
      <c r="AC204" s="429"/>
      <c r="AD204" s="429"/>
      <c r="AE204" s="430">
        <v>8251539.54</v>
      </c>
      <c r="AF204" s="429"/>
      <c r="AG204" s="429"/>
      <c r="AH204" s="429"/>
      <c r="AI204" s="329" t="s">
        <v>518</v>
      </c>
      <c r="AJ204" s="426">
        <v>45572.711851851855</v>
      </c>
      <c r="AK204" s="329"/>
      <c r="AL204" s="329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s="4" customFormat="1" ht="12.75" customHeight="1" x14ac:dyDescent="0.25">
      <c r="A205" s="356" t="s">
        <v>323</v>
      </c>
      <c r="B205" s="356" t="s">
        <v>256</v>
      </c>
      <c r="C205" s="356" t="s">
        <v>519</v>
      </c>
      <c r="D205" s="356" t="s">
        <v>843</v>
      </c>
      <c r="E205" s="356" t="s">
        <v>778</v>
      </c>
      <c r="F205" s="356" t="s">
        <v>519</v>
      </c>
      <c r="G205" s="427">
        <v>1369035388.26</v>
      </c>
      <c r="H205" s="356"/>
      <c r="I205" s="427">
        <v>1369035388.26</v>
      </c>
      <c r="J205" s="356"/>
      <c r="K205" s="356"/>
      <c r="L205" s="356"/>
      <c r="M205" s="356"/>
      <c r="N205" s="356"/>
      <c r="O205" s="356"/>
      <c r="P205" s="356"/>
      <c r="Q205" s="427">
        <v>1369035388.26</v>
      </c>
      <c r="R205" s="356"/>
      <c r="S205" s="356"/>
      <c r="T205" s="356"/>
      <c r="U205" s="427">
        <v>975408975.82000005</v>
      </c>
      <c r="V205" s="356"/>
      <c r="W205" s="427">
        <v>975408975.82000005</v>
      </c>
      <c r="X205" s="356"/>
      <c r="Y205" s="356"/>
      <c r="Z205" s="356"/>
      <c r="AA205" s="356"/>
      <c r="AB205" s="356"/>
      <c r="AC205" s="356"/>
      <c r="AD205" s="356"/>
      <c r="AE205" s="427">
        <v>975408975.82000005</v>
      </c>
      <c r="AF205" s="356"/>
      <c r="AG205" s="356"/>
      <c r="AH205" s="356"/>
      <c r="AI205" s="356" t="s">
        <v>518</v>
      </c>
      <c r="AJ205" s="428">
        <v>45572.711851851855</v>
      </c>
      <c r="AK205" s="356"/>
      <c r="AL205" s="356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s="4" customFormat="1" ht="12.75" customHeight="1" x14ac:dyDescent="0.25">
      <c r="A206" s="356" t="s">
        <v>313</v>
      </c>
      <c r="B206" s="356" t="s">
        <v>256</v>
      </c>
      <c r="C206" s="356" t="s">
        <v>519</v>
      </c>
      <c r="D206" s="356" t="s">
        <v>843</v>
      </c>
      <c r="E206" s="356" t="s">
        <v>778</v>
      </c>
      <c r="F206" s="356" t="s">
        <v>834</v>
      </c>
      <c r="G206" s="427">
        <v>291802500</v>
      </c>
      <c r="H206" s="356"/>
      <c r="I206" s="427">
        <v>291802500</v>
      </c>
      <c r="J206" s="356"/>
      <c r="K206" s="356"/>
      <c r="L206" s="356"/>
      <c r="M206" s="356"/>
      <c r="N206" s="356"/>
      <c r="O206" s="356"/>
      <c r="P206" s="356"/>
      <c r="Q206" s="427">
        <v>291802500</v>
      </c>
      <c r="R206" s="356"/>
      <c r="S206" s="356"/>
      <c r="T206" s="356"/>
      <c r="U206" s="427">
        <v>148504833.37</v>
      </c>
      <c r="V206" s="356"/>
      <c r="W206" s="427">
        <v>148504833.37</v>
      </c>
      <c r="X206" s="356"/>
      <c r="Y206" s="356"/>
      <c r="Z206" s="356"/>
      <c r="AA206" s="356"/>
      <c r="AB206" s="356"/>
      <c r="AC206" s="356"/>
      <c r="AD206" s="356"/>
      <c r="AE206" s="427">
        <v>148504833.37</v>
      </c>
      <c r="AF206" s="356"/>
      <c r="AG206" s="356"/>
      <c r="AH206" s="356"/>
      <c r="AI206" s="356" t="s">
        <v>518</v>
      </c>
      <c r="AJ206" s="428">
        <v>45572.711851851855</v>
      </c>
      <c r="AK206" s="356"/>
      <c r="AL206" s="356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s="4" customFormat="1" ht="12.75" customHeight="1" x14ac:dyDescent="0.25">
      <c r="A207" s="356" t="s">
        <v>314</v>
      </c>
      <c r="B207" s="356" t="s">
        <v>256</v>
      </c>
      <c r="C207" s="356" t="s">
        <v>519</v>
      </c>
      <c r="D207" s="356" t="s">
        <v>843</v>
      </c>
      <c r="E207" s="356" t="s">
        <v>778</v>
      </c>
      <c r="F207" s="356" t="s">
        <v>835</v>
      </c>
      <c r="G207" s="427">
        <v>291802500</v>
      </c>
      <c r="H207" s="356"/>
      <c r="I207" s="427">
        <v>291802500</v>
      </c>
      <c r="J207" s="356"/>
      <c r="K207" s="356"/>
      <c r="L207" s="356"/>
      <c r="M207" s="356"/>
      <c r="N207" s="356"/>
      <c r="O207" s="356"/>
      <c r="P207" s="356"/>
      <c r="Q207" s="427">
        <v>291802500</v>
      </c>
      <c r="R207" s="356"/>
      <c r="S207" s="356"/>
      <c r="T207" s="356"/>
      <c r="U207" s="427">
        <v>148504833.37</v>
      </c>
      <c r="V207" s="356"/>
      <c r="W207" s="427">
        <v>148504833.37</v>
      </c>
      <c r="X207" s="356"/>
      <c r="Y207" s="356"/>
      <c r="Z207" s="356"/>
      <c r="AA207" s="356"/>
      <c r="AB207" s="356"/>
      <c r="AC207" s="356"/>
      <c r="AD207" s="356"/>
      <c r="AE207" s="427">
        <v>148504833.37</v>
      </c>
      <c r="AF207" s="356"/>
      <c r="AG207" s="356"/>
      <c r="AH207" s="356"/>
      <c r="AI207" s="356" t="s">
        <v>518</v>
      </c>
      <c r="AJ207" s="428">
        <v>45572.711851851855</v>
      </c>
      <c r="AK207" s="356"/>
      <c r="AL207" s="356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s="4" customFormat="1" ht="12.75" customHeight="1" x14ac:dyDescent="0.25">
      <c r="A208" s="329" t="s">
        <v>315</v>
      </c>
      <c r="B208" s="329" t="s">
        <v>256</v>
      </c>
      <c r="C208" s="329" t="s">
        <v>519</v>
      </c>
      <c r="D208" s="429" t="s">
        <v>843</v>
      </c>
      <c r="E208" s="329" t="s">
        <v>778</v>
      </c>
      <c r="F208" s="429" t="s">
        <v>836</v>
      </c>
      <c r="G208" s="425">
        <v>291802500</v>
      </c>
      <c r="H208" s="429"/>
      <c r="I208" s="425">
        <v>291802500</v>
      </c>
      <c r="J208" s="429"/>
      <c r="K208" s="429"/>
      <c r="L208" s="429"/>
      <c r="M208" s="429"/>
      <c r="N208" s="429"/>
      <c r="O208" s="429"/>
      <c r="P208" s="429"/>
      <c r="Q208" s="430">
        <v>291802500</v>
      </c>
      <c r="R208" s="429"/>
      <c r="S208" s="429"/>
      <c r="T208" s="429"/>
      <c r="U208" s="425">
        <v>148504833.37</v>
      </c>
      <c r="V208" s="429"/>
      <c r="W208" s="425">
        <v>148504833.37</v>
      </c>
      <c r="X208" s="429"/>
      <c r="Y208" s="429"/>
      <c r="Z208" s="429"/>
      <c r="AA208" s="429"/>
      <c r="AB208" s="429"/>
      <c r="AC208" s="429"/>
      <c r="AD208" s="429"/>
      <c r="AE208" s="430">
        <v>148504833.37</v>
      </c>
      <c r="AF208" s="429"/>
      <c r="AG208" s="429"/>
      <c r="AH208" s="429"/>
      <c r="AI208" s="329" t="s">
        <v>518</v>
      </c>
      <c r="AJ208" s="426">
        <v>45572.711851851855</v>
      </c>
      <c r="AK208" s="329"/>
      <c r="AL208" s="329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s="4" customFormat="1" ht="12.75" customHeight="1" x14ac:dyDescent="0.25">
      <c r="A209" s="356" t="s">
        <v>298</v>
      </c>
      <c r="B209" s="356" t="s">
        <v>256</v>
      </c>
      <c r="C209" s="356" t="s">
        <v>519</v>
      </c>
      <c r="D209" s="356" t="s">
        <v>843</v>
      </c>
      <c r="E209" s="356" t="s">
        <v>778</v>
      </c>
      <c r="F209" s="356" t="s">
        <v>818</v>
      </c>
      <c r="G209" s="427">
        <v>1077232888.26</v>
      </c>
      <c r="H209" s="356"/>
      <c r="I209" s="427">
        <v>1077232888.26</v>
      </c>
      <c r="J209" s="356"/>
      <c r="K209" s="356"/>
      <c r="L209" s="356"/>
      <c r="M209" s="356"/>
      <c r="N209" s="356"/>
      <c r="O209" s="356"/>
      <c r="P209" s="356"/>
      <c r="Q209" s="427">
        <v>1077232888.26</v>
      </c>
      <c r="R209" s="356"/>
      <c r="S209" s="356"/>
      <c r="T209" s="356"/>
      <c r="U209" s="427">
        <v>826904142.45000005</v>
      </c>
      <c r="V209" s="356"/>
      <c r="W209" s="427">
        <v>826904142.45000005</v>
      </c>
      <c r="X209" s="356"/>
      <c r="Y209" s="356"/>
      <c r="Z209" s="356"/>
      <c r="AA209" s="356"/>
      <c r="AB209" s="356"/>
      <c r="AC209" s="356"/>
      <c r="AD209" s="356"/>
      <c r="AE209" s="427">
        <v>826904142.45000005</v>
      </c>
      <c r="AF209" s="356"/>
      <c r="AG209" s="356"/>
      <c r="AH209" s="356"/>
      <c r="AI209" s="356" t="s">
        <v>518</v>
      </c>
      <c r="AJ209" s="428">
        <v>45572.711851851855</v>
      </c>
      <c r="AK209" s="356"/>
      <c r="AL209" s="356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s="4" customFormat="1" ht="12.75" customHeight="1" x14ac:dyDescent="0.25">
      <c r="A210" s="356" t="s">
        <v>307</v>
      </c>
      <c r="B210" s="356" t="s">
        <v>256</v>
      </c>
      <c r="C210" s="356" t="s">
        <v>519</v>
      </c>
      <c r="D210" s="356" t="s">
        <v>843</v>
      </c>
      <c r="E210" s="356" t="s">
        <v>778</v>
      </c>
      <c r="F210" s="356" t="s">
        <v>828</v>
      </c>
      <c r="G210" s="427">
        <v>788937613.76999998</v>
      </c>
      <c r="H210" s="356"/>
      <c r="I210" s="427">
        <v>788937613.76999998</v>
      </c>
      <c r="J210" s="356"/>
      <c r="K210" s="356"/>
      <c r="L210" s="356"/>
      <c r="M210" s="356"/>
      <c r="N210" s="356"/>
      <c r="O210" s="356"/>
      <c r="P210" s="356"/>
      <c r="Q210" s="427">
        <v>788937613.76999998</v>
      </c>
      <c r="R210" s="356"/>
      <c r="S210" s="356"/>
      <c r="T210" s="356"/>
      <c r="U210" s="427">
        <v>602819413.13</v>
      </c>
      <c r="V210" s="356"/>
      <c r="W210" s="427">
        <v>602819413.13</v>
      </c>
      <c r="X210" s="356"/>
      <c r="Y210" s="356"/>
      <c r="Z210" s="356"/>
      <c r="AA210" s="356"/>
      <c r="AB210" s="356"/>
      <c r="AC210" s="356"/>
      <c r="AD210" s="356"/>
      <c r="AE210" s="427">
        <v>602819413.13</v>
      </c>
      <c r="AF210" s="356"/>
      <c r="AG210" s="356"/>
      <c r="AH210" s="356"/>
      <c r="AI210" s="356" t="s">
        <v>518</v>
      </c>
      <c r="AJ210" s="428">
        <v>45572.711851851855</v>
      </c>
      <c r="AK210" s="356"/>
      <c r="AL210" s="356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s="4" customFormat="1" ht="12.75" customHeight="1" x14ac:dyDescent="0.25">
      <c r="A211" s="329" t="s">
        <v>308</v>
      </c>
      <c r="B211" s="329" t="s">
        <v>256</v>
      </c>
      <c r="C211" s="329" t="s">
        <v>519</v>
      </c>
      <c r="D211" s="429" t="s">
        <v>843</v>
      </c>
      <c r="E211" s="329" t="s">
        <v>778</v>
      </c>
      <c r="F211" s="429" t="s">
        <v>829</v>
      </c>
      <c r="G211" s="425">
        <v>586833418</v>
      </c>
      <c r="H211" s="429"/>
      <c r="I211" s="425">
        <v>586833418</v>
      </c>
      <c r="J211" s="429"/>
      <c r="K211" s="429"/>
      <c r="L211" s="429"/>
      <c r="M211" s="429"/>
      <c r="N211" s="429"/>
      <c r="O211" s="429"/>
      <c r="P211" s="429"/>
      <c r="Q211" s="430">
        <v>586833418</v>
      </c>
      <c r="R211" s="429"/>
      <c r="S211" s="429"/>
      <c r="T211" s="429"/>
      <c r="U211" s="425">
        <v>457971632</v>
      </c>
      <c r="V211" s="429"/>
      <c r="W211" s="425">
        <v>457971632</v>
      </c>
      <c r="X211" s="429"/>
      <c r="Y211" s="429"/>
      <c r="Z211" s="429"/>
      <c r="AA211" s="429"/>
      <c r="AB211" s="429"/>
      <c r="AC211" s="429"/>
      <c r="AD211" s="429"/>
      <c r="AE211" s="430">
        <v>457971632</v>
      </c>
      <c r="AF211" s="429"/>
      <c r="AG211" s="429"/>
      <c r="AH211" s="429"/>
      <c r="AI211" s="329" t="s">
        <v>518</v>
      </c>
      <c r="AJ211" s="426">
        <v>45572.711851851855</v>
      </c>
      <c r="AK211" s="329"/>
      <c r="AL211" s="329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s="4" customFormat="1" ht="12.75" customHeight="1" x14ac:dyDescent="0.25">
      <c r="A212" s="329" t="s">
        <v>309</v>
      </c>
      <c r="B212" s="329" t="s">
        <v>256</v>
      </c>
      <c r="C212" s="329" t="s">
        <v>519</v>
      </c>
      <c r="D212" s="429" t="s">
        <v>843</v>
      </c>
      <c r="E212" s="329" t="s">
        <v>778</v>
      </c>
      <c r="F212" s="429" t="s">
        <v>830</v>
      </c>
      <c r="G212" s="425">
        <v>202104195.77000001</v>
      </c>
      <c r="H212" s="429"/>
      <c r="I212" s="425">
        <v>202104195.77000001</v>
      </c>
      <c r="J212" s="429"/>
      <c r="K212" s="429"/>
      <c r="L212" s="429"/>
      <c r="M212" s="429"/>
      <c r="N212" s="429"/>
      <c r="O212" s="429"/>
      <c r="P212" s="429"/>
      <c r="Q212" s="430">
        <v>202104195.77000001</v>
      </c>
      <c r="R212" s="429"/>
      <c r="S212" s="429"/>
      <c r="T212" s="429"/>
      <c r="U212" s="425">
        <v>144847781.13</v>
      </c>
      <c r="V212" s="429"/>
      <c r="W212" s="425">
        <v>144847781.13</v>
      </c>
      <c r="X212" s="429"/>
      <c r="Y212" s="429"/>
      <c r="Z212" s="429"/>
      <c r="AA212" s="429"/>
      <c r="AB212" s="429"/>
      <c r="AC212" s="429"/>
      <c r="AD212" s="429"/>
      <c r="AE212" s="430">
        <v>144847781.13</v>
      </c>
      <c r="AF212" s="429"/>
      <c r="AG212" s="429"/>
      <c r="AH212" s="429"/>
      <c r="AI212" s="329" t="s">
        <v>518</v>
      </c>
      <c r="AJ212" s="426">
        <v>45572.711851851855</v>
      </c>
      <c r="AK212" s="329"/>
      <c r="AL212" s="329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s="4" customFormat="1" ht="12.75" customHeight="1" x14ac:dyDescent="0.25">
      <c r="A213" s="356" t="s">
        <v>320</v>
      </c>
      <c r="B213" s="356" t="s">
        <v>256</v>
      </c>
      <c r="C213" s="356" t="s">
        <v>519</v>
      </c>
      <c r="D213" s="356" t="s">
        <v>843</v>
      </c>
      <c r="E213" s="356" t="s">
        <v>778</v>
      </c>
      <c r="F213" s="356" t="s">
        <v>386</v>
      </c>
      <c r="G213" s="427">
        <v>288295274.49000001</v>
      </c>
      <c r="H213" s="356"/>
      <c r="I213" s="427">
        <v>288295274.49000001</v>
      </c>
      <c r="J213" s="356"/>
      <c r="K213" s="356"/>
      <c r="L213" s="356"/>
      <c r="M213" s="356"/>
      <c r="N213" s="356"/>
      <c r="O213" s="356"/>
      <c r="P213" s="356"/>
      <c r="Q213" s="427">
        <v>288295274.49000001</v>
      </c>
      <c r="R213" s="356"/>
      <c r="S213" s="356"/>
      <c r="T213" s="356"/>
      <c r="U213" s="427">
        <v>224084729.31999999</v>
      </c>
      <c r="V213" s="356"/>
      <c r="W213" s="427">
        <v>224084729.31999999</v>
      </c>
      <c r="X213" s="356"/>
      <c r="Y213" s="356"/>
      <c r="Z213" s="356"/>
      <c r="AA213" s="356"/>
      <c r="AB213" s="356"/>
      <c r="AC213" s="356"/>
      <c r="AD213" s="356"/>
      <c r="AE213" s="427">
        <v>224084729.31999999</v>
      </c>
      <c r="AF213" s="356"/>
      <c r="AG213" s="356"/>
      <c r="AH213" s="356"/>
      <c r="AI213" s="356" t="s">
        <v>518</v>
      </c>
      <c r="AJ213" s="428">
        <v>45572.711851851855</v>
      </c>
      <c r="AK213" s="356"/>
      <c r="AL213" s="356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4" customFormat="1" ht="12.75" customHeight="1" x14ac:dyDescent="0.25">
      <c r="A214" s="329" t="s">
        <v>321</v>
      </c>
      <c r="B214" s="329" t="s">
        <v>256</v>
      </c>
      <c r="C214" s="329" t="s">
        <v>519</v>
      </c>
      <c r="D214" s="429" t="s">
        <v>843</v>
      </c>
      <c r="E214" s="329" t="s">
        <v>778</v>
      </c>
      <c r="F214" s="429" t="s">
        <v>841</v>
      </c>
      <c r="G214" s="425">
        <v>213644300</v>
      </c>
      <c r="H214" s="429"/>
      <c r="I214" s="425">
        <v>213644300</v>
      </c>
      <c r="J214" s="429"/>
      <c r="K214" s="429"/>
      <c r="L214" s="429"/>
      <c r="M214" s="429"/>
      <c r="N214" s="429"/>
      <c r="O214" s="429"/>
      <c r="P214" s="429"/>
      <c r="Q214" s="430">
        <v>213644300</v>
      </c>
      <c r="R214" s="429"/>
      <c r="S214" s="429"/>
      <c r="T214" s="429"/>
      <c r="U214" s="425">
        <v>171321166</v>
      </c>
      <c r="V214" s="429"/>
      <c r="W214" s="425">
        <v>171321166</v>
      </c>
      <c r="X214" s="429"/>
      <c r="Y214" s="429"/>
      <c r="Z214" s="429"/>
      <c r="AA214" s="429"/>
      <c r="AB214" s="429"/>
      <c r="AC214" s="429"/>
      <c r="AD214" s="429"/>
      <c r="AE214" s="430">
        <v>171321166</v>
      </c>
      <c r="AF214" s="429"/>
      <c r="AG214" s="429"/>
      <c r="AH214" s="429"/>
      <c r="AI214" s="329" t="s">
        <v>518</v>
      </c>
      <c r="AJ214" s="426">
        <v>45572.711851851855</v>
      </c>
      <c r="AK214" s="329"/>
      <c r="AL214" s="329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s="4" customFormat="1" ht="12.75" customHeight="1" x14ac:dyDescent="0.25">
      <c r="A215" s="329" t="s">
        <v>322</v>
      </c>
      <c r="B215" s="329" t="s">
        <v>256</v>
      </c>
      <c r="C215" s="329" t="s">
        <v>519</v>
      </c>
      <c r="D215" s="429" t="s">
        <v>843</v>
      </c>
      <c r="E215" s="329" t="s">
        <v>778</v>
      </c>
      <c r="F215" s="429" t="s">
        <v>842</v>
      </c>
      <c r="G215" s="425">
        <v>74650974.489999995</v>
      </c>
      <c r="H215" s="429"/>
      <c r="I215" s="425">
        <v>74650974.489999995</v>
      </c>
      <c r="J215" s="429"/>
      <c r="K215" s="429"/>
      <c r="L215" s="429"/>
      <c r="M215" s="429"/>
      <c r="N215" s="429"/>
      <c r="O215" s="429"/>
      <c r="P215" s="429"/>
      <c r="Q215" s="430">
        <v>74650974.489999995</v>
      </c>
      <c r="R215" s="429"/>
      <c r="S215" s="429"/>
      <c r="T215" s="429"/>
      <c r="U215" s="425">
        <v>52763563.32</v>
      </c>
      <c r="V215" s="429"/>
      <c r="W215" s="425">
        <v>52763563.32</v>
      </c>
      <c r="X215" s="429"/>
      <c r="Y215" s="429"/>
      <c r="Z215" s="429"/>
      <c r="AA215" s="429"/>
      <c r="AB215" s="429"/>
      <c r="AC215" s="429"/>
      <c r="AD215" s="429"/>
      <c r="AE215" s="430">
        <v>52763563.32</v>
      </c>
      <c r="AF215" s="429"/>
      <c r="AG215" s="429"/>
      <c r="AH215" s="429"/>
      <c r="AI215" s="329" t="s">
        <v>518</v>
      </c>
      <c r="AJ215" s="426">
        <v>45572.711851851855</v>
      </c>
      <c r="AK215" s="329"/>
      <c r="AL215" s="329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s="4" customFormat="1" ht="12.75" customHeight="1" x14ac:dyDescent="0.25">
      <c r="A216" s="356" t="s">
        <v>324</v>
      </c>
      <c r="B216" s="356" t="s">
        <v>256</v>
      </c>
      <c r="C216" s="356" t="s">
        <v>519</v>
      </c>
      <c r="D216" s="356" t="s">
        <v>844</v>
      </c>
      <c r="E216" s="356" t="s">
        <v>778</v>
      </c>
      <c r="F216" s="356" t="s">
        <v>519</v>
      </c>
      <c r="G216" s="427">
        <v>96570983</v>
      </c>
      <c r="H216" s="356"/>
      <c r="I216" s="427">
        <v>96570983</v>
      </c>
      <c r="J216" s="356"/>
      <c r="K216" s="356"/>
      <c r="L216" s="356"/>
      <c r="M216" s="356"/>
      <c r="N216" s="356"/>
      <c r="O216" s="356"/>
      <c r="P216" s="356"/>
      <c r="Q216" s="427">
        <v>96570983</v>
      </c>
      <c r="R216" s="356"/>
      <c r="S216" s="356"/>
      <c r="T216" s="356"/>
      <c r="U216" s="427">
        <v>68142796.769999996</v>
      </c>
      <c r="V216" s="356"/>
      <c r="W216" s="427">
        <v>68142796.769999996</v>
      </c>
      <c r="X216" s="356"/>
      <c r="Y216" s="356"/>
      <c r="Z216" s="356"/>
      <c r="AA216" s="356"/>
      <c r="AB216" s="356"/>
      <c r="AC216" s="356"/>
      <c r="AD216" s="356"/>
      <c r="AE216" s="427">
        <v>68142796.769999996</v>
      </c>
      <c r="AF216" s="356"/>
      <c r="AG216" s="356"/>
      <c r="AH216" s="356"/>
      <c r="AI216" s="356" t="s">
        <v>518</v>
      </c>
      <c r="AJ216" s="428">
        <v>45572.711851851855</v>
      </c>
      <c r="AK216" s="356"/>
      <c r="AL216" s="356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s="4" customFormat="1" ht="12.75" customHeight="1" x14ac:dyDescent="0.25">
      <c r="A217" s="356" t="s">
        <v>298</v>
      </c>
      <c r="B217" s="356" t="s">
        <v>256</v>
      </c>
      <c r="C217" s="356" t="s">
        <v>519</v>
      </c>
      <c r="D217" s="356" t="s">
        <v>844</v>
      </c>
      <c r="E217" s="356" t="s">
        <v>778</v>
      </c>
      <c r="F217" s="356" t="s">
        <v>818</v>
      </c>
      <c r="G217" s="427">
        <v>96047083</v>
      </c>
      <c r="H217" s="356"/>
      <c r="I217" s="427">
        <v>96047083</v>
      </c>
      <c r="J217" s="356"/>
      <c r="K217" s="356"/>
      <c r="L217" s="356"/>
      <c r="M217" s="356"/>
      <c r="N217" s="356"/>
      <c r="O217" s="356"/>
      <c r="P217" s="356"/>
      <c r="Q217" s="427">
        <v>96047083</v>
      </c>
      <c r="R217" s="356"/>
      <c r="S217" s="356"/>
      <c r="T217" s="356"/>
      <c r="U217" s="427">
        <v>68142796.769999996</v>
      </c>
      <c r="V217" s="356"/>
      <c r="W217" s="427">
        <v>68142796.769999996</v>
      </c>
      <c r="X217" s="356"/>
      <c r="Y217" s="356"/>
      <c r="Z217" s="356"/>
      <c r="AA217" s="356"/>
      <c r="AB217" s="356"/>
      <c r="AC217" s="356"/>
      <c r="AD217" s="356"/>
      <c r="AE217" s="427">
        <v>68142796.769999996</v>
      </c>
      <c r="AF217" s="356"/>
      <c r="AG217" s="356"/>
      <c r="AH217" s="356"/>
      <c r="AI217" s="356" t="s">
        <v>518</v>
      </c>
      <c r="AJ217" s="428">
        <v>45572.711851851855</v>
      </c>
      <c r="AK217" s="356"/>
      <c r="AL217" s="356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s="4" customFormat="1" ht="12.75" customHeight="1" x14ac:dyDescent="0.25">
      <c r="A218" s="356" t="s">
        <v>307</v>
      </c>
      <c r="B218" s="356" t="s">
        <v>256</v>
      </c>
      <c r="C218" s="356" t="s">
        <v>519</v>
      </c>
      <c r="D218" s="356" t="s">
        <v>844</v>
      </c>
      <c r="E218" s="356" t="s">
        <v>778</v>
      </c>
      <c r="F218" s="356" t="s">
        <v>828</v>
      </c>
      <c r="G218" s="427">
        <v>41413283</v>
      </c>
      <c r="H218" s="356"/>
      <c r="I218" s="427">
        <v>41413283</v>
      </c>
      <c r="J218" s="356"/>
      <c r="K218" s="356"/>
      <c r="L218" s="356"/>
      <c r="M218" s="356"/>
      <c r="N218" s="356"/>
      <c r="O218" s="356"/>
      <c r="P218" s="356"/>
      <c r="Q218" s="427">
        <v>41413283</v>
      </c>
      <c r="R218" s="356"/>
      <c r="S218" s="356"/>
      <c r="T218" s="356"/>
      <c r="U218" s="427">
        <v>27975612.77</v>
      </c>
      <c r="V218" s="356"/>
      <c r="W218" s="427">
        <v>27975612.77</v>
      </c>
      <c r="X218" s="356"/>
      <c r="Y218" s="356"/>
      <c r="Z218" s="356"/>
      <c r="AA218" s="356"/>
      <c r="AB218" s="356"/>
      <c r="AC218" s="356"/>
      <c r="AD218" s="356"/>
      <c r="AE218" s="427">
        <v>27975612.77</v>
      </c>
      <c r="AF218" s="356"/>
      <c r="AG218" s="356"/>
      <c r="AH218" s="356"/>
      <c r="AI218" s="356" t="s">
        <v>518</v>
      </c>
      <c r="AJ218" s="428">
        <v>45572.711851851855</v>
      </c>
      <c r="AK218" s="356"/>
      <c r="AL218" s="356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s="4" customFormat="1" ht="12.75" customHeight="1" x14ac:dyDescent="0.25">
      <c r="A219" s="329" t="s">
        <v>308</v>
      </c>
      <c r="B219" s="329" t="s">
        <v>256</v>
      </c>
      <c r="C219" s="329" t="s">
        <v>519</v>
      </c>
      <c r="D219" s="429" t="s">
        <v>844</v>
      </c>
      <c r="E219" s="329" t="s">
        <v>778</v>
      </c>
      <c r="F219" s="429" t="s">
        <v>829</v>
      </c>
      <c r="G219" s="425">
        <v>10969700</v>
      </c>
      <c r="H219" s="429"/>
      <c r="I219" s="425">
        <v>10969700</v>
      </c>
      <c r="J219" s="429"/>
      <c r="K219" s="429"/>
      <c r="L219" s="429"/>
      <c r="M219" s="429"/>
      <c r="N219" s="429"/>
      <c r="O219" s="429"/>
      <c r="P219" s="429"/>
      <c r="Q219" s="430">
        <v>10969700</v>
      </c>
      <c r="R219" s="429"/>
      <c r="S219" s="429"/>
      <c r="T219" s="429"/>
      <c r="U219" s="425">
        <v>7538166</v>
      </c>
      <c r="V219" s="429"/>
      <c r="W219" s="425">
        <v>7538166</v>
      </c>
      <c r="X219" s="429"/>
      <c r="Y219" s="429"/>
      <c r="Z219" s="429"/>
      <c r="AA219" s="429"/>
      <c r="AB219" s="429"/>
      <c r="AC219" s="429"/>
      <c r="AD219" s="429"/>
      <c r="AE219" s="430">
        <v>7538166</v>
      </c>
      <c r="AF219" s="429"/>
      <c r="AG219" s="429"/>
      <c r="AH219" s="429"/>
      <c r="AI219" s="329" t="s">
        <v>518</v>
      </c>
      <c r="AJ219" s="426">
        <v>45572.711851851855</v>
      </c>
      <c r="AK219" s="329"/>
      <c r="AL219" s="329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s="4" customFormat="1" ht="12.75" customHeight="1" x14ac:dyDescent="0.25">
      <c r="A220" s="329" t="s">
        <v>309</v>
      </c>
      <c r="B220" s="329" t="s">
        <v>256</v>
      </c>
      <c r="C220" s="329" t="s">
        <v>519</v>
      </c>
      <c r="D220" s="429" t="s">
        <v>844</v>
      </c>
      <c r="E220" s="329" t="s">
        <v>778</v>
      </c>
      <c r="F220" s="429" t="s">
        <v>830</v>
      </c>
      <c r="G220" s="425">
        <v>2196183</v>
      </c>
      <c r="H220" s="429"/>
      <c r="I220" s="425">
        <v>2196183</v>
      </c>
      <c r="J220" s="429"/>
      <c r="K220" s="429"/>
      <c r="L220" s="429"/>
      <c r="M220" s="429"/>
      <c r="N220" s="429"/>
      <c r="O220" s="429"/>
      <c r="P220" s="429"/>
      <c r="Q220" s="430">
        <v>2196183</v>
      </c>
      <c r="R220" s="429"/>
      <c r="S220" s="429"/>
      <c r="T220" s="429"/>
      <c r="U220" s="425">
        <v>1922303.77</v>
      </c>
      <c r="V220" s="429"/>
      <c r="W220" s="425">
        <v>1922303.77</v>
      </c>
      <c r="X220" s="429"/>
      <c r="Y220" s="429"/>
      <c r="Z220" s="429"/>
      <c r="AA220" s="429"/>
      <c r="AB220" s="429"/>
      <c r="AC220" s="429"/>
      <c r="AD220" s="429"/>
      <c r="AE220" s="430">
        <v>1922303.77</v>
      </c>
      <c r="AF220" s="429"/>
      <c r="AG220" s="429"/>
      <c r="AH220" s="429"/>
      <c r="AI220" s="329" t="s">
        <v>518</v>
      </c>
      <c r="AJ220" s="426">
        <v>45572.711851851855</v>
      </c>
      <c r="AK220" s="329"/>
      <c r="AL220" s="329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s="4" customFormat="1" ht="12.75" customHeight="1" x14ac:dyDescent="0.25">
      <c r="A221" s="329" t="s">
        <v>325</v>
      </c>
      <c r="B221" s="329" t="s">
        <v>256</v>
      </c>
      <c r="C221" s="329" t="s">
        <v>519</v>
      </c>
      <c r="D221" s="429" t="s">
        <v>844</v>
      </c>
      <c r="E221" s="329" t="s">
        <v>778</v>
      </c>
      <c r="F221" s="429" t="s">
        <v>845</v>
      </c>
      <c r="G221" s="425">
        <v>28247400</v>
      </c>
      <c r="H221" s="429"/>
      <c r="I221" s="425">
        <v>28247400</v>
      </c>
      <c r="J221" s="429"/>
      <c r="K221" s="429"/>
      <c r="L221" s="429"/>
      <c r="M221" s="429"/>
      <c r="N221" s="429"/>
      <c r="O221" s="429"/>
      <c r="P221" s="429"/>
      <c r="Q221" s="430">
        <v>28247400</v>
      </c>
      <c r="R221" s="429"/>
      <c r="S221" s="429"/>
      <c r="T221" s="429"/>
      <c r="U221" s="425">
        <v>18515143</v>
      </c>
      <c r="V221" s="429"/>
      <c r="W221" s="425">
        <v>18515143</v>
      </c>
      <c r="X221" s="429"/>
      <c r="Y221" s="429"/>
      <c r="Z221" s="429"/>
      <c r="AA221" s="429"/>
      <c r="AB221" s="429"/>
      <c r="AC221" s="429"/>
      <c r="AD221" s="429"/>
      <c r="AE221" s="430">
        <v>18515143</v>
      </c>
      <c r="AF221" s="429"/>
      <c r="AG221" s="429"/>
      <c r="AH221" s="429"/>
      <c r="AI221" s="329" t="s">
        <v>518</v>
      </c>
      <c r="AJ221" s="426">
        <v>45572.711851851855</v>
      </c>
      <c r="AK221" s="329"/>
      <c r="AL221" s="329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s="4" customFormat="1" ht="12.75" customHeight="1" x14ac:dyDescent="0.25">
      <c r="A222" s="356" t="s">
        <v>320</v>
      </c>
      <c r="B222" s="356" t="s">
        <v>256</v>
      </c>
      <c r="C222" s="356" t="s">
        <v>519</v>
      </c>
      <c r="D222" s="356" t="s">
        <v>844</v>
      </c>
      <c r="E222" s="356" t="s">
        <v>778</v>
      </c>
      <c r="F222" s="356" t="s">
        <v>386</v>
      </c>
      <c r="G222" s="427">
        <v>54633800</v>
      </c>
      <c r="H222" s="356"/>
      <c r="I222" s="427">
        <v>54633800</v>
      </c>
      <c r="J222" s="356"/>
      <c r="K222" s="356"/>
      <c r="L222" s="356"/>
      <c r="M222" s="356"/>
      <c r="N222" s="356"/>
      <c r="O222" s="356"/>
      <c r="P222" s="356"/>
      <c r="Q222" s="427">
        <v>54633800</v>
      </c>
      <c r="R222" s="356"/>
      <c r="S222" s="356"/>
      <c r="T222" s="356"/>
      <c r="U222" s="427">
        <v>40167184</v>
      </c>
      <c r="V222" s="356"/>
      <c r="W222" s="427">
        <v>40167184</v>
      </c>
      <c r="X222" s="356"/>
      <c r="Y222" s="356"/>
      <c r="Z222" s="356"/>
      <c r="AA222" s="356"/>
      <c r="AB222" s="356"/>
      <c r="AC222" s="356"/>
      <c r="AD222" s="356"/>
      <c r="AE222" s="427">
        <v>40167184</v>
      </c>
      <c r="AF222" s="356"/>
      <c r="AG222" s="356"/>
      <c r="AH222" s="356"/>
      <c r="AI222" s="356" t="s">
        <v>518</v>
      </c>
      <c r="AJ222" s="428">
        <v>45572.711851851855</v>
      </c>
      <c r="AK222" s="356"/>
      <c r="AL222" s="356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s="4" customFormat="1" ht="12.75" customHeight="1" x14ac:dyDescent="0.25">
      <c r="A223" s="329" t="s">
        <v>321</v>
      </c>
      <c r="B223" s="329" t="s">
        <v>256</v>
      </c>
      <c r="C223" s="329" t="s">
        <v>519</v>
      </c>
      <c r="D223" s="429" t="s">
        <v>844</v>
      </c>
      <c r="E223" s="329" t="s">
        <v>778</v>
      </c>
      <c r="F223" s="429" t="s">
        <v>841</v>
      </c>
      <c r="G223" s="425">
        <v>37083000</v>
      </c>
      <c r="H223" s="429"/>
      <c r="I223" s="425">
        <v>37083000</v>
      </c>
      <c r="J223" s="429"/>
      <c r="K223" s="429"/>
      <c r="L223" s="429"/>
      <c r="M223" s="429"/>
      <c r="N223" s="429"/>
      <c r="O223" s="429"/>
      <c r="P223" s="429"/>
      <c r="Q223" s="430">
        <v>37083000</v>
      </c>
      <c r="R223" s="429"/>
      <c r="S223" s="429"/>
      <c r="T223" s="429"/>
      <c r="U223" s="425">
        <v>28543484</v>
      </c>
      <c r="V223" s="429"/>
      <c r="W223" s="425">
        <v>28543484</v>
      </c>
      <c r="X223" s="429"/>
      <c r="Y223" s="429"/>
      <c r="Z223" s="429"/>
      <c r="AA223" s="429"/>
      <c r="AB223" s="429"/>
      <c r="AC223" s="429"/>
      <c r="AD223" s="429"/>
      <c r="AE223" s="430">
        <v>28543484</v>
      </c>
      <c r="AF223" s="429"/>
      <c r="AG223" s="429"/>
      <c r="AH223" s="429"/>
      <c r="AI223" s="329" t="s">
        <v>518</v>
      </c>
      <c r="AJ223" s="426">
        <v>45572.711851851855</v>
      </c>
      <c r="AK223" s="329"/>
      <c r="AL223" s="329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s="4" customFormat="1" ht="12.75" customHeight="1" x14ac:dyDescent="0.25">
      <c r="A224" s="329" t="s">
        <v>322</v>
      </c>
      <c r="B224" s="329" t="s">
        <v>256</v>
      </c>
      <c r="C224" s="329" t="s">
        <v>519</v>
      </c>
      <c r="D224" s="429" t="s">
        <v>844</v>
      </c>
      <c r="E224" s="329" t="s">
        <v>778</v>
      </c>
      <c r="F224" s="429" t="s">
        <v>842</v>
      </c>
      <c r="G224" s="425">
        <v>17550800</v>
      </c>
      <c r="H224" s="429"/>
      <c r="I224" s="425">
        <v>17550800</v>
      </c>
      <c r="J224" s="429"/>
      <c r="K224" s="429"/>
      <c r="L224" s="429"/>
      <c r="M224" s="429"/>
      <c r="N224" s="429"/>
      <c r="O224" s="429"/>
      <c r="P224" s="429"/>
      <c r="Q224" s="430">
        <v>17550800</v>
      </c>
      <c r="R224" s="429"/>
      <c r="S224" s="429"/>
      <c r="T224" s="429"/>
      <c r="U224" s="425">
        <v>11623700</v>
      </c>
      <c r="V224" s="429"/>
      <c r="W224" s="425">
        <v>11623700</v>
      </c>
      <c r="X224" s="429"/>
      <c r="Y224" s="429"/>
      <c r="Z224" s="429"/>
      <c r="AA224" s="429"/>
      <c r="AB224" s="429"/>
      <c r="AC224" s="429"/>
      <c r="AD224" s="429"/>
      <c r="AE224" s="430">
        <v>11623700</v>
      </c>
      <c r="AF224" s="429"/>
      <c r="AG224" s="429"/>
      <c r="AH224" s="429"/>
      <c r="AI224" s="329" t="s">
        <v>518</v>
      </c>
      <c r="AJ224" s="426">
        <v>45572.711851851855</v>
      </c>
      <c r="AK224" s="329"/>
      <c r="AL224" s="329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s="4" customFormat="1" ht="12.75" customHeight="1" x14ac:dyDescent="0.25">
      <c r="A225" s="356" t="s">
        <v>267</v>
      </c>
      <c r="B225" s="356" t="s">
        <v>256</v>
      </c>
      <c r="C225" s="356" t="s">
        <v>519</v>
      </c>
      <c r="D225" s="356" t="s">
        <v>844</v>
      </c>
      <c r="E225" s="356" t="s">
        <v>778</v>
      </c>
      <c r="F225" s="356" t="s">
        <v>788</v>
      </c>
      <c r="G225" s="427">
        <v>523900</v>
      </c>
      <c r="H225" s="356"/>
      <c r="I225" s="427">
        <v>523900</v>
      </c>
      <c r="J225" s="356"/>
      <c r="K225" s="356"/>
      <c r="L225" s="356"/>
      <c r="M225" s="356"/>
      <c r="N225" s="356"/>
      <c r="O225" s="356"/>
      <c r="P225" s="356"/>
      <c r="Q225" s="427">
        <v>523900</v>
      </c>
      <c r="R225" s="356"/>
      <c r="S225" s="356"/>
      <c r="T225" s="356"/>
      <c r="U225" s="427">
        <v>0</v>
      </c>
      <c r="V225" s="356"/>
      <c r="W225" s="427">
        <v>0</v>
      </c>
      <c r="X225" s="356"/>
      <c r="Y225" s="356"/>
      <c r="Z225" s="356"/>
      <c r="AA225" s="356"/>
      <c r="AB225" s="356"/>
      <c r="AC225" s="356"/>
      <c r="AD225" s="356"/>
      <c r="AE225" s="427">
        <v>0</v>
      </c>
      <c r="AF225" s="356"/>
      <c r="AG225" s="356"/>
      <c r="AH225" s="356"/>
      <c r="AI225" s="356" t="s">
        <v>518</v>
      </c>
      <c r="AJ225" s="428">
        <v>45572.711851851855</v>
      </c>
      <c r="AK225" s="356"/>
      <c r="AL225" s="356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s="4" customFormat="1" ht="12.75" customHeight="1" x14ac:dyDescent="0.25">
      <c r="A226" s="356" t="s">
        <v>303</v>
      </c>
      <c r="B226" s="356" t="s">
        <v>256</v>
      </c>
      <c r="C226" s="356" t="s">
        <v>519</v>
      </c>
      <c r="D226" s="356" t="s">
        <v>844</v>
      </c>
      <c r="E226" s="356" t="s">
        <v>778</v>
      </c>
      <c r="F226" s="356" t="s">
        <v>823</v>
      </c>
      <c r="G226" s="427">
        <v>523900</v>
      </c>
      <c r="H226" s="356"/>
      <c r="I226" s="427">
        <v>523900</v>
      </c>
      <c r="J226" s="356"/>
      <c r="K226" s="356"/>
      <c r="L226" s="356"/>
      <c r="M226" s="356"/>
      <c r="N226" s="356"/>
      <c r="O226" s="356"/>
      <c r="P226" s="356"/>
      <c r="Q226" s="427">
        <v>523900</v>
      </c>
      <c r="R226" s="356"/>
      <c r="S226" s="356"/>
      <c r="T226" s="356"/>
      <c r="U226" s="427">
        <v>0</v>
      </c>
      <c r="V226" s="356"/>
      <c r="W226" s="427">
        <v>0</v>
      </c>
      <c r="X226" s="356"/>
      <c r="Y226" s="356"/>
      <c r="Z226" s="356"/>
      <c r="AA226" s="356"/>
      <c r="AB226" s="356"/>
      <c r="AC226" s="356"/>
      <c r="AD226" s="356"/>
      <c r="AE226" s="427">
        <v>0</v>
      </c>
      <c r="AF226" s="356"/>
      <c r="AG226" s="356"/>
      <c r="AH226" s="356"/>
      <c r="AI226" s="356" t="s">
        <v>518</v>
      </c>
      <c r="AJ226" s="428">
        <v>45572.711851851855</v>
      </c>
      <c r="AK226" s="356"/>
      <c r="AL226" s="356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s="4" customFormat="1" ht="12.75" customHeight="1" x14ac:dyDescent="0.25">
      <c r="A227" s="329" t="s">
        <v>326</v>
      </c>
      <c r="B227" s="329" t="s">
        <v>256</v>
      </c>
      <c r="C227" s="329" t="s">
        <v>519</v>
      </c>
      <c r="D227" s="429" t="s">
        <v>844</v>
      </c>
      <c r="E227" s="329" t="s">
        <v>778</v>
      </c>
      <c r="F227" s="429" t="s">
        <v>846</v>
      </c>
      <c r="G227" s="425">
        <v>523900</v>
      </c>
      <c r="H227" s="429"/>
      <c r="I227" s="425">
        <v>523900</v>
      </c>
      <c r="J227" s="429"/>
      <c r="K227" s="429"/>
      <c r="L227" s="429"/>
      <c r="M227" s="429"/>
      <c r="N227" s="429"/>
      <c r="O227" s="429"/>
      <c r="P227" s="429"/>
      <c r="Q227" s="430">
        <v>523900</v>
      </c>
      <c r="R227" s="429"/>
      <c r="S227" s="429"/>
      <c r="T227" s="429"/>
      <c r="U227" s="425">
        <v>0</v>
      </c>
      <c r="V227" s="429"/>
      <c r="W227" s="425">
        <v>0</v>
      </c>
      <c r="X227" s="429"/>
      <c r="Y227" s="429"/>
      <c r="Z227" s="429"/>
      <c r="AA227" s="429"/>
      <c r="AB227" s="429"/>
      <c r="AC227" s="429"/>
      <c r="AD227" s="429"/>
      <c r="AE227" s="430">
        <v>0</v>
      </c>
      <c r="AF227" s="429"/>
      <c r="AG227" s="429"/>
      <c r="AH227" s="429"/>
      <c r="AI227" s="329" t="s">
        <v>518</v>
      </c>
      <c r="AJ227" s="426">
        <v>45572.711851851855</v>
      </c>
      <c r="AK227" s="329"/>
      <c r="AL227" s="329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s="4" customFormat="1" ht="12.75" customHeight="1" x14ac:dyDescent="0.25">
      <c r="A228" s="356" t="s">
        <v>327</v>
      </c>
      <c r="B228" s="356" t="s">
        <v>256</v>
      </c>
      <c r="C228" s="356" t="s">
        <v>519</v>
      </c>
      <c r="D228" s="356" t="s">
        <v>847</v>
      </c>
      <c r="E228" s="356" t="s">
        <v>778</v>
      </c>
      <c r="F228" s="356" t="s">
        <v>519</v>
      </c>
      <c r="G228" s="427">
        <v>917300</v>
      </c>
      <c r="H228" s="356"/>
      <c r="I228" s="427">
        <v>917300</v>
      </c>
      <c r="J228" s="356"/>
      <c r="K228" s="356"/>
      <c r="L228" s="356"/>
      <c r="M228" s="356"/>
      <c r="N228" s="356"/>
      <c r="O228" s="356"/>
      <c r="P228" s="356"/>
      <c r="Q228" s="427">
        <v>462000</v>
      </c>
      <c r="R228" s="427">
        <v>180300</v>
      </c>
      <c r="S228" s="427">
        <v>275000</v>
      </c>
      <c r="T228" s="356"/>
      <c r="U228" s="427">
        <v>411760</v>
      </c>
      <c r="V228" s="356"/>
      <c r="W228" s="427">
        <v>411760</v>
      </c>
      <c r="X228" s="356"/>
      <c r="Y228" s="356"/>
      <c r="Z228" s="356"/>
      <c r="AA228" s="356"/>
      <c r="AB228" s="356"/>
      <c r="AC228" s="356"/>
      <c r="AD228" s="356"/>
      <c r="AE228" s="427">
        <v>248800</v>
      </c>
      <c r="AF228" s="427">
        <v>90160</v>
      </c>
      <c r="AG228" s="427">
        <v>72800</v>
      </c>
      <c r="AH228" s="356"/>
      <c r="AI228" s="356" t="s">
        <v>518</v>
      </c>
      <c r="AJ228" s="428">
        <v>45572.711851851855</v>
      </c>
      <c r="AK228" s="356"/>
      <c r="AL228" s="356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s="4" customFormat="1" ht="12.75" customHeight="1" x14ac:dyDescent="0.25">
      <c r="A229" s="356" t="s">
        <v>264</v>
      </c>
      <c r="B229" s="356" t="s">
        <v>256</v>
      </c>
      <c r="C229" s="356" t="s">
        <v>519</v>
      </c>
      <c r="D229" s="356" t="s">
        <v>847</v>
      </c>
      <c r="E229" s="356" t="s">
        <v>778</v>
      </c>
      <c r="F229" s="356" t="s">
        <v>256</v>
      </c>
      <c r="G229" s="427">
        <v>917300</v>
      </c>
      <c r="H229" s="356"/>
      <c r="I229" s="427">
        <v>917300</v>
      </c>
      <c r="J229" s="356"/>
      <c r="K229" s="356"/>
      <c r="L229" s="356"/>
      <c r="M229" s="356"/>
      <c r="N229" s="356"/>
      <c r="O229" s="356"/>
      <c r="P229" s="356"/>
      <c r="Q229" s="427">
        <v>462000</v>
      </c>
      <c r="R229" s="427">
        <v>180300</v>
      </c>
      <c r="S229" s="427">
        <v>275000</v>
      </c>
      <c r="T229" s="356"/>
      <c r="U229" s="427">
        <v>411760</v>
      </c>
      <c r="V229" s="356"/>
      <c r="W229" s="427">
        <v>411760</v>
      </c>
      <c r="X229" s="356"/>
      <c r="Y229" s="356"/>
      <c r="Z229" s="356"/>
      <c r="AA229" s="356"/>
      <c r="AB229" s="356"/>
      <c r="AC229" s="356"/>
      <c r="AD229" s="356"/>
      <c r="AE229" s="427">
        <v>248800</v>
      </c>
      <c r="AF229" s="427">
        <v>90160</v>
      </c>
      <c r="AG229" s="427">
        <v>72800</v>
      </c>
      <c r="AH229" s="356"/>
      <c r="AI229" s="356" t="s">
        <v>518</v>
      </c>
      <c r="AJ229" s="428">
        <v>45572.711851851855</v>
      </c>
      <c r="AK229" s="356"/>
      <c r="AL229" s="356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s="4" customFormat="1" ht="12.75" customHeight="1" x14ac:dyDescent="0.25">
      <c r="A230" s="356" t="s">
        <v>265</v>
      </c>
      <c r="B230" s="356" t="s">
        <v>256</v>
      </c>
      <c r="C230" s="356" t="s">
        <v>519</v>
      </c>
      <c r="D230" s="356" t="s">
        <v>847</v>
      </c>
      <c r="E230" s="356" t="s">
        <v>778</v>
      </c>
      <c r="F230" s="356" t="s">
        <v>786</v>
      </c>
      <c r="G230" s="427">
        <v>917300</v>
      </c>
      <c r="H230" s="356"/>
      <c r="I230" s="427">
        <v>917300</v>
      </c>
      <c r="J230" s="356"/>
      <c r="K230" s="356"/>
      <c r="L230" s="356"/>
      <c r="M230" s="356"/>
      <c r="N230" s="356"/>
      <c r="O230" s="356"/>
      <c r="P230" s="356"/>
      <c r="Q230" s="427">
        <v>462000</v>
      </c>
      <c r="R230" s="427">
        <v>180300</v>
      </c>
      <c r="S230" s="427">
        <v>275000</v>
      </c>
      <c r="T230" s="356"/>
      <c r="U230" s="427">
        <v>411760</v>
      </c>
      <c r="V230" s="356"/>
      <c r="W230" s="427">
        <v>411760</v>
      </c>
      <c r="X230" s="356"/>
      <c r="Y230" s="356"/>
      <c r="Z230" s="356"/>
      <c r="AA230" s="356"/>
      <c r="AB230" s="356"/>
      <c r="AC230" s="356"/>
      <c r="AD230" s="356"/>
      <c r="AE230" s="427">
        <v>248800</v>
      </c>
      <c r="AF230" s="427">
        <v>90160</v>
      </c>
      <c r="AG230" s="427">
        <v>72800</v>
      </c>
      <c r="AH230" s="356"/>
      <c r="AI230" s="356" t="s">
        <v>518</v>
      </c>
      <c r="AJ230" s="428">
        <v>45572.711851851855</v>
      </c>
      <c r="AK230" s="356"/>
      <c r="AL230" s="356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s="4" customFormat="1" ht="12.75" customHeight="1" x14ac:dyDescent="0.25">
      <c r="A231" s="329" t="s">
        <v>266</v>
      </c>
      <c r="B231" s="329" t="s">
        <v>256</v>
      </c>
      <c r="C231" s="329" t="s">
        <v>519</v>
      </c>
      <c r="D231" s="429" t="s">
        <v>847</v>
      </c>
      <c r="E231" s="329" t="s">
        <v>778</v>
      </c>
      <c r="F231" s="429" t="s">
        <v>787</v>
      </c>
      <c r="G231" s="425">
        <v>917300</v>
      </c>
      <c r="H231" s="429"/>
      <c r="I231" s="425">
        <v>917300</v>
      </c>
      <c r="J231" s="429"/>
      <c r="K231" s="429"/>
      <c r="L231" s="429"/>
      <c r="M231" s="429"/>
      <c r="N231" s="429"/>
      <c r="O231" s="429"/>
      <c r="P231" s="429"/>
      <c r="Q231" s="430">
        <v>462000</v>
      </c>
      <c r="R231" s="430">
        <v>180300</v>
      </c>
      <c r="S231" s="430">
        <v>275000</v>
      </c>
      <c r="T231" s="429"/>
      <c r="U231" s="425">
        <v>411760</v>
      </c>
      <c r="V231" s="429"/>
      <c r="W231" s="425">
        <v>411760</v>
      </c>
      <c r="X231" s="429"/>
      <c r="Y231" s="429"/>
      <c r="Z231" s="429"/>
      <c r="AA231" s="429"/>
      <c r="AB231" s="429"/>
      <c r="AC231" s="429"/>
      <c r="AD231" s="429"/>
      <c r="AE231" s="430">
        <v>248800</v>
      </c>
      <c r="AF231" s="430">
        <v>90160</v>
      </c>
      <c r="AG231" s="430">
        <v>72800</v>
      </c>
      <c r="AH231" s="429"/>
      <c r="AI231" s="329" t="s">
        <v>518</v>
      </c>
      <c r="AJ231" s="426">
        <v>45572.711851851855</v>
      </c>
      <c r="AK231" s="329"/>
      <c r="AL231" s="329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s="4" customFormat="1" ht="12.75" customHeight="1" x14ac:dyDescent="0.25">
      <c r="A232" s="356" t="s">
        <v>328</v>
      </c>
      <c r="B232" s="356" t="s">
        <v>256</v>
      </c>
      <c r="C232" s="356" t="s">
        <v>519</v>
      </c>
      <c r="D232" s="356" t="s">
        <v>848</v>
      </c>
      <c r="E232" s="356" t="s">
        <v>778</v>
      </c>
      <c r="F232" s="356" t="s">
        <v>519</v>
      </c>
      <c r="G232" s="427">
        <v>15979200</v>
      </c>
      <c r="H232" s="356"/>
      <c r="I232" s="427">
        <v>15979200</v>
      </c>
      <c r="J232" s="427">
        <v>535000</v>
      </c>
      <c r="K232" s="356"/>
      <c r="L232" s="356"/>
      <c r="M232" s="356"/>
      <c r="N232" s="356"/>
      <c r="O232" s="356"/>
      <c r="P232" s="356"/>
      <c r="Q232" s="427">
        <v>15782200</v>
      </c>
      <c r="R232" s="427">
        <v>605000</v>
      </c>
      <c r="S232" s="427">
        <v>127000</v>
      </c>
      <c r="T232" s="356"/>
      <c r="U232" s="427">
        <v>9382435.7799999993</v>
      </c>
      <c r="V232" s="356"/>
      <c r="W232" s="427">
        <v>9382435.7799999993</v>
      </c>
      <c r="X232" s="427">
        <v>401265</v>
      </c>
      <c r="Y232" s="356"/>
      <c r="Z232" s="356"/>
      <c r="AA232" s="356"/>
      <c r="AB232" s="356"/>
      <c r="AC232" s="356"/>
      <c r="AD232" s="356"/>
      <c r="AE232" s="427">
        <v>9339435.7799999993</v>
      </c>
      <c r="AF232" s="427">
        <v>401265</v>
      </c>
      <c r="AG232" s="427">
        <v>43000</v>
      </c>
      <c r="AH232" s="356"/>
      <c r="AI232" s="356" t="s">
        <v>518</v>
      </c>
      <c r="AJ232" s="428">
        <v>45572.711851851855</v>
      </c>
      <c r="AK232" s="356"/>
      <c r="AL232" s="356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s="4" customFormat="1" ht="12.75" customHeight="1" x14ac:dyDescent="0.25">
      <c r="A233" s="356" t="s">
        <v>259</v>
      </c>
      <c r="B233" s="356" t="s">
        <v>256</v>
      </c>
      <c r="C233" s="356" t="s">
        <v>519</v>
      </c>
      <c r="D233" s="356" t="s">
        <v>848</v>
      </c>
      <c r="E233" s="356" t="s">
        <v>778</v>
      </c>
      <c r="F233" s="356" t="s">
        <v>780</v>
      </c>
      <c r="G233" s="427">
        <v>8814600</v>
      </c>
      <c r="H233" s="356"/>
      <c r="I233" s="427">
        <v>8814600</v>
      </c>
      <c r="J233" s="356"/>
      <c r="K233" s="356"/>
      <c r="L233" s="356"/>
      <c r="M233" s="356"/>
      <c r="N233" s="356"/>
      <c r="O233" s="356"/>
      <c r="P233" s="356"/>
      <c r="Q233" s="427">
        <v>8814600</v>
      </c>
      <c r="R233" s="356"/>
      <c r="S233" s="356"/>
      <c r="T233" s="356"/>
      <c r="U233" s="427">
        <v>5401001.4000000004</v>
      </c>
      <c r="V233" s="356"/>
      <c r="W233" s="427">
        <v>5401001.4000000004</v>
      </c>
      <c r="X233" s="356"/>
      <c r="Y233" s="356"/>
      <c r="Z233" s="356"/>
      <c r="AA233" s="356"/>
      <c r="AB233" s="356"/>
      <c r="AC233" s="356"/>
      <c r="AD233" s="356"/>
      <c r="AE233" s="427">
        <v>5401001.4000000004</v>
      </c>
      <c r="AF233" s="356"/>
      <c r="AG233" s="356"/>
      <c r="AH233" s="356"/>
      <c r="AI233" s="356" t="s">
        <v>518</v>
      </c>
      <c r="AJ233" s="428">
        <v>45572.711851851855</v>
      </c>
      <c r="AK233" s="356"/>
      <c r="AL233" s="356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4" customFormat="1" ht="12.75" customHeight="1" x14ac:dyDescent="0.25">
      <c r="A234" s="356" t="s">
        <v>283</v>
      </c>
      <c r="B234" s="356" t="s">
        <v>256</v>
      </c>
      <c r="C234" s="356" t="s">
        <v>519</v>
      </c>
      <c r="D234" s="356" t="s">
        <v>848</v>
      </c>
      <c r="E234" s="356" t="s">
        <v>778</v>
      </c>
      <c r="F234" s="356" t="s">
        <v>803</v>
      </c>
      <c r="G234" s="427">
        <v>8814600</v>
      </c>
      <c r="H234" s="356"/>
      <c r="I234" s="427">
        <v>8814600</v>
      </c>
      <c r="J234" s="356"/>
      <c r="K234" s="356"/>
      <c r="L234" s="356"/>
      <c r="M234" s="356"/>
      <c r="N234" s="356"/>
      <c r="O234" s="356"/>
      <c r="P234" s="356"/>
      <c r="Q234" s="427">
        <v>8814600</v>
      </c>
      <c r="R234" s="356"/>
      <c r="S234" s="356"/>
      <c r="T234" s="356"/>
      <c r="U234" s="427">
        <v>5401001.4000000004</v>
      </c>
      <c r="V234" s="356"/>
      <c r="W234" s="427">
        <v>5401001.4000000004</v>
      </c>
      <c r="X234" s="356"/>
      <c r="Y234" s="356"/>
      <c r="Z234" s="356"/>
      <c r="AA234" s="356"/>
      <c r="AB234" s="356"/>
      <c r="AC234" s="356"/>
      <c r="AD234" s="356"/>
      <c r="AE234" s="427">
        <v>5401001.4000000004</v>
      </c>
      <c r="AF234" s="356"/>
      <c r="AG234" s="356"/>
      <c r="AH234" s="356"/>
      <c r="AI234" s="356" t="s">
        <v>518</v>
      </c>
      <c r="AJ234" s="428">
        <v>45572.711851851855</v>
      </c>
      <c r="AK234" s="356"/>
      <c r="AL234" s="356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s="4" customFormat="1" ht="12.75" customHeight="1" x14ac:dyDescent="0.25">
      <c r="A235" s="329" t="s">
        <v>284</v>
      </c>
      <c r="B235" s="329" t="s">
        <v>256</v>
      </c>
      <c r="C235" s="329" t="s">
        <v>519</v>
      </c>
      <c r="D235" s="429" t="s">
        <v>848</v>
      </c>
      <c r="E235" s="329" t="s">
        <v>778</v>
      </c>
      <c r="F235" s="429" t="s">
        <v>804</v>
      </c>
      <c r="G235" s="425">
        <v>6733800</v>
      </c>
      <c r="H235" s="429"/>
      <c r="I235" s="425">
        <v>6733800</v>
      </c>
      <c r="J235" s="429"/>
      <c r="K235" s="429"/>
      <c r="L235" s="429"/>
      <c r="M235" s="429"/>
      <c r="N235" s="429"/>
      <c r="O235" s="429"/>
      <c r="P235" s="429"/>
      <c r="Q235" s="430">
        <v>6733800</v>
      </c>
      <c r="R235" s="429"/>
      <c r="S235" s="429"/>
      <c r="T235" s="429"/>
      <c r="U235" s="425">
        <v>4077349.75</v>
      </c>
      <c r="V235" s="429"/>
      <c r="W235" s="425">
        <v>4077349.75</v>
      </c>
      <c r="X235" s="429"/>
      <c r="Y235" s="429"/>
      <c r="Z235" s="429"/>
      <c r="AA235" s="429"/>
      <c r="AB235" s="429"/>
      <c r="AC235" s="429"/>
      <c r="AD235" s="429"/>
      <c r="AE235" s="430">
        <v>4077349.75</v>
      </c>
      <c r="AF235" s="429"/>
      <c r="AG235" s="429"/>
      <c r="AH235" s="429"/>
      <c r="AI235" s="329" t="s">
        <v>518</v>
      </c>
      <c r="AJ235" s="426">
        <v>45572.711851851855</v>
      </c>
      <c r="AK235" s="329"/>
      <c r="AL235" s="329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4" customFormat="1" ht="12.75" customHeight="1" x14ac:dyDescent="0.25">
      <c r="A236" s="329" t="s">
        <v>285</v>
      </c>
      <c r="B236" s="329" t="s">
        <v>256</v>
      </c>
      <c r="C236" s="329" t="s">
        <v>519</v>
      </c>
      <c r="D236" s="429" t="s">
        <v>848</v>
      </c>
      <c r="E236" s="329" t="s">
        <v>778</v>
      </c>
      <c r="F236" s="429" t="s">
        <v>805</v>
      </c>
      <c r="G236" s="425">
        <v>47300</v>
      </c>
      <c r="H236" s="429"/>
      <c r="I236" s="425">
        <v>47300</v>
      </c>
      <c r="J236" s="429"/>
      <c r="K236" s="429"/>
      <c r="L236" s="429"/>
      <c r="M236" s="429"/>
      <c r="N236" s="429"/>
      <c r="O236" s="429"/>
      <c r="P236" s="429"/>
      <c r="Q236" s="430">
        <v>47300</v>
      </c>
      <c r="R236" s="429"/>
      <c r="S236" s="429"/>
      <c r="T236" s="429"/>
      <c r="U236" s="425">
        <v>4800</v>
      </c>
      <c r="V236" s="429"/>
      <c r="W236" s="425">
        <v>4800</v>
      </c>
      <c r="X236" s="429"/>
      <c r="Y236" s="429"/>
      <c r="Z236" s="429"/>
      <c r="AA236" s="429"/>
      <c r="AB236" s="429"/>
      <c r="AC236" s="429"/>
      <c r="AD236" s="429"/>
      <c r="AE236" s="430">
        <v>4800</v>
      </c>
      <c r="AF236" s="429"/>
      <c r="AG236" s="429"/>
      <c r="AH236" s="429"/>
      <c r="AI236" s="329" t="s">
        <v>518</v>
      </c>
      <c r="AJ236" s="426">
        <v>45572.711851851855</v>
      </c>
      <c r="AK236" s="329"/>
      <c r="AL236" s="329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s="4" customFormat="1" ht="12.75" customHeight="1" x14ac:dyDescent="0.25">
      <c r="A237" s="329" t="s">
        <v>286</v>
      </c>
      <c r="B237" s="329" t="s">
        <v>256</v>
      </c>
      <c r="C237" s="329" t="s">
        <v>519</v>
      </c>
      <c r="D237" s="429" t="s">
        <v>848</v>
      </c>
      <c r="E237" s="329" t="s">
        <v>778</v>
      </c>
      <c r="F237" s="429" t="s">
        <v>806</v>
      </c>
      <c r="G237" s="425">
        <v>2033500</v>
      </c>
      <c r="H237" s="429"/>
      <c r="I237" s="425">
        <v>2033500</v>
      </c>
      <c r="J237" s="429"/>
      <c r="K237" s="429"/>
      <c r="L237" s="429"/>
      <c r="M237" s="429"/>
      <c r="N237" s="429"/>
      <c r="O237" s="429"/>
      <c r="P237" s="429"/>
      <c r="Q237" s="430">
        <v>2033500</v>
      </c>
      <c r="R237" s="429"/>
      <c r="S237" s="429"/>
      <c r="T237" s="429"/>
      <c r="U237" s="425">
        <v>1318851.6499999999</v>
      </c>
      <c r="V237" s="429"/>
      <c r="W237" s="425">
        <v>1318851.6499999999</v>
      </c>
      <c r="X237" s="429"/>
      <c r="Y237" s="429"/>
      <c r="Z237" s="429"/>
      <c r="AA237" s="429"/>
      <c r="AB237" s="429"/>
      <c r="AC237" s="429"/>
      <c r="AD237" s="429"/>
      <c r="AE237" s="430">
        <v>1318851.6499999999</v>
      </c>
      <c r="AF237" s="429"/>
      <c r="AG237" s="429"/>
      <c r="AH237" s="429"/>
      <c r="AI237" s="329" t="s">
        <v>518</v>
      </c>
      <c r="AJ237" s="426">
        <v>45572.711851851855</v>
      </c>
      <c r="AK237" s="329"/>
      <c r="AL237" s="329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4" customFormat="1" ht="12.75" customHeight="1" x14ac:dyDescent="0.25">
      <c r="A238" s="356" t="s">
        <v>264</v>
      </c>
      <c r="B238" s="356" t="s">
        <v>256</v>
      </c>
      <c r="C238" s="356" t="s">
        <v>519</v>
      </c>
      <c r="D238" s="356" t="s">
        <v>848</v>
      </c>
      <c r="E238" s="356" t="s">
        <v>778</v>
      </c>
      <c r="F238" s="356" t="s">
        <v>256</v>
      </c>
      <c r="G238" s="427">
        <v>7100300</v>
      </c>
      <c r="H238" s="356"/>
      <c r="I238" s="427">
        <v>7100300</v>
      </c>
      <c r="J238" s="356"/>
      <c r="K238" s="356"/>
      <c r="L238" s="356"/>
      <c r="M238" s="356"/>
      <c r="N238" s="356"/>
      <c r="O238" s="356"/>
      <c r="P238" s="356"/>
      <c r="Q238" s="427">
        <v>6903300</v>
      </c>
      <c r="R238" s="427">
        <v>70000</v>
      </c>
      <c r="S238" s="427">
        <v>127000</v>
      </c>
      <c r="T238" s="356"/>
      <c r="U238" s="427">
        <v>3935421.82</v>
      </c>
      <c r="V238" s="356"/>
      <c r="W238" s="427">
        <v>3935421.82</v>
      </c>
      <c r="X238" s="356"/>
      <c r="Y238" s="356"/>
      <c r="Z238" s="356"/>
      <c r="AA238" s="356"/>
      <c r="AB238" s="356"/>
      <c r="AC238" s="356"/>
      <c r="AD238" s="356"/>
      <c r="AE238" s="427">
        <v>3892421.82</v>
      </c>
      <c r="AF238" s="427">
        <v>0</v>
      </c>
      <c r="AG238" s="427">
        <v>43000</v>
      </c>
      <c r="AH238" s="356"/>
      <c r="AI238" s="356" t="s">
        <v>518</v>
      </c>
      <c r="AJ238" s="428">
        <v>45572.711851851855</v>
      </c>
      <c r="AK238" s="356"/>
      <c r="AL238" s="356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4" customFormat="1" ht="12.75" customHeight="1" x14ac:dyDescent="0.25">
      <c r="A239" s="356" t="s">
        <v>265</v>
      </c>
      <c r="B239" s="356" t="s">
        <v>256</v>
      </c>
      <c r="C239" s="356" t="s">
        <v>519</v>
      </c>
      <c r="D239" s="356" t="s">
        <v>848</v>
      </c>
      <c r="E239" s="356" t="s">
        <v>778</v>
      </c>
      <c r="F239" s="356" t="s">
        <v>786</v>
      </c>
      <c r="G239" s="427">
        <v>7100300</v>
      </c>
      <c r="H239" s="356"/>
      <c r="I239" s="427">
        <v>7100300</v>
      </c>
      <c r="J239" s="356"/>
      <c r="K239" s="356"/>
      <c r="L239" s="356"/>
      <c r="M239" s="356"/>
      <c r="N239" s="356"/>
      <c r="O239" s="356"/>
      <c r="P239" s="356"/>
      <c r="Q239" s="427">
        <v>6903300</v>
      </c>
      <c r="R239" s="427">
        <v>70000</v>
      </c>
      <c r="S239" s="427">
        <v>127000</v>
      </c>
      <c r="T239" s="356"/>
      <c r="U239" s="427">
        <v>3935421.82</v>
      </c>
      <c r="V239" s="356"/>
      <c r="W239" s="427">
        <v>3935421.82</v>
      </c>
      <c r="X239" s="356"/>
      <c r="Y239" s="356"/>
      <c r="Z239" s="356"/>
      <c r="AA239" s="356"/>
      <c r="AB239" s="356"/>
      <c r="AC239" s="356"/>
      <c r="AD239" s="356"/>
      <c r="AE239" s="427">
        <v>3892421.82</v>
      </c>
      <c r="AF239" s="427">
        <v>0</v>
      </c>
      <c r="AG239" s="427">
        <v>43000</v>
      </c>
      <c r="AH239" s="356"/>
      <c r="AI239" s="356" t="s">
        <v>518</v>
      </c>
      <c r="AJ239" s="428">
        <v>45572.711851851855</v>
      </c>
      <c r="AK239" s="356"/>
      <c r="AL239" s="356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s="4" customFormat="1" ht="12.75" customHeight="1" x14ac:dyDescent="0.25">
      <c r="A240" s="329" t="s">
        <v>266</v>
      </c>
      <c r="B240" s="329" t="s">
        <v>256</v>
      </c>
      <c r="C240" s="329" t="s">
        <v>519</v>
      </c>
      <c r="D240" s="429" t="s">
        <v>848</v>
      </c>
      <c r="E240" s="329" t="s">
        <v>778</v>
      </c>
      <c r="F240" s="429" t="s">
        <v>787</v>
      </c>
      <c r="G240" s="425">
        <v>6419726</v>
      </c>
      <c r="H240" s="429"/>
      <c r="I240" s="425">
        <v>6419726</v>
      </c>
      <c r="J240" s="429"/>
      <c r="K240" s="429"/>
      <c r="L240" s="429"/>
      <c r="M240" s="429"/>
      <c r="N240" s="429"/>
      <c r="O240" s="429"/>
      <c r="P240" s="429"/>
      <c r="Q240" s="430">
        <v>6222726</v>
      </c>
      <c r="R240" s="430">
        <v>70000</v>
      </c>
      <c r="S240" s="430">
        <v>127000</v>
      </c>
      <c r="T240" s="429"/>
      <c r="U240" s="425">
        <v>3433781.24</v>
      </c>
      <c r="V240" s="429"/>
      <c r="W240" s="425">
        <v>3433781.24</v>
      </c>
      <c r="X240" s="429"/>
      <c r="Y240" s="429"/>
      <c r="Z240" s="429"/>
      <c r="AA240" s="429"/>
      <c r="AB240" s="429"/>
      <c r="AC240" s="429"/>
      <c r="AD240" s="429"/>
      <c r="AE240" s="430">
        <v>3390781.24</v>
      </c>
      <c r="AF240" s="430">
        <v>0</v>
      </c>
      <c r="AG240" s="430">
        <v>43000</v>
      </c>
      <c r="AH240" s="429"/>
      <c r="AI240" s="329" t="s">
        <v>518</v>
      </c>
      <c r="AJ240" s="426">
        <v>45572.711851851855</v>
      </c>
      <c r="AK240" s="329"/>
      <c r="AL240" s="329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s="4" customFormat="1" ht="12.75" customHeight="1" x14ac:dyDescent="0.25">
      <c r="A241" s="329" t="s">
        <v>272</v>
      </c>
      <c r="B241" s="329" t="s">
        <v>256</v>
      </c>
      <c r="C241" s="329" t="s">
        <v>519</v>
      </c>
      <c r="D241" s="429" t="s">
        <v>848</v>
      </c>
      <c r="E241" s="329" t="s">
        <v>778</v>
      </c>
      <c r="F241" s="429" t="s">
        <v>792</v>
      </c>
      <c r="G241" s="425">
        <v>680574</v>
      </c>
      <c r="H241" s="429"/>
      <c r="I241" s="425">
        <v>680574</v>
      </c>
      <c r="J241" s="429"/>
      <c r="K241" s="429"/>
      <c r="L241" s="429"/>
      <c r="M241" s="429"/>
      <c r="N241" s="429"/>
      <c r="O241" s="429"/>
      <c r="P241" s="429"/>
      <c r="Q241" s="430">
        <v>680574</v>
      </c>
      <c r="R241" s="429"/>
      <c r="S241" s="429"/>
      <c r="T241" s="429"/>
      <c r="U241" s="425">
        <v>501640.58</v>
      </c>
      <c r="V241" s="429"/>
      <c r="W241" s="425">
        <v>501640.58</v>
      </c>
      <c r="X241" s="429"/>
      <c r="Y241" s="429"/>
      <c r="Z241" s="429"/>
      <c r="AA241" s="429"/>
      <c r="AB241" s="429"/>
      <c r="AC241" s="429"/>
      <c r="AD241" s="429"/>
      <c r="AE241" s="430">
        <v>501640.58</v>
      </c>
      <c r="AF241" s="429"/>
      <c r="AG241" s="429"/>
      <c r="AH241" s="429"/>
      <c r="AI241" s="329" t="s">
        <v>518</v>
      </c>
      <c r="AJ241" s="426">
        <v>45572.711851851855</v>
      </c>
      <c r="AK241" s="329"/>
      <c r="AL241" s="329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s="4" customFormat="1" ht="12.75" customHeight="1" x14ac:dyDescent="0.25">
      <c r="A242" s="356" t="s">
        <v>273</v>
      </c>
      <c r="B242" s="356" t="s">
        <v>256</v>
      </c>
      <c r="C242" s="356" t="s">
        <v>519</v>
      </c>
      <c r="D242" s="356" t="s">
        <v>848</v>
      </c>
      <c r="E242" s="356" t="s">
        <v>778</v>
      </c>
      <c r="F242" s="356" t="s">
        <v>407</v>
      </c>
      <c r="G242" s="427">
        <v>0</v>
      </c>
      <c r="H242" s="356"/>
      <c r="I242" s="427">
        <v>0</v>
      </c>
      <c r="J242" s="427">
        <v>535000</v>
      </c>
      <c r="K242" s="356"/>
      <c r="L242" s="356"/>
      <c r="M242" s="356"/>
      <c r="N242" s="356"/>
      <c r="O242" s="356"/>
      <c r="P242" s="356"/>
      <c r="Q242" s="356"/>
      <c r="R242" s="427">
        <v>535000</v>
      </c>
      <c r="S242" s="356"/>
      <c r="T242" s="356"/>
      <c r="U242" s="427">
        <v>0</v>
      </c>
      <c r="V242" s="356"/>
      <c r="W242" s="427">
        <v>0</v>
      </c>
      <c r="X242" s="427">
        <v>401265</v>
      </c>
      <c r="Y242" s="356"/>
      <c r="Z242" s="356"/>
      <c r="AA242" s="356"/>
      <c r="AB242" s="356"/>
      <c r="AC242" s="356"/>
      <c r="AD242" s="356"/>
      <c r="AE242" s="356"/>
      <c r="AF242" s="427">
        <v>401265</v>
      </c>
      <c r="AG242" s="356"/>
      <c r="AH242" s="356"/>
      <c r="AI242" s="356" t="s">
        <v>518</v>
      </c>
      <c r="AJ242" s="428">
        <v>45572.711863425924</v>
      </c>
      <c r="AK242" s="356"/>
      <c r="AL242" s="356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s="4" customFormat="1" ht="12.75" customHeight="1" x14ac:dyDescent="0.25">
      <c r="A243" s="329" t="s">
        <v>208</v>
      </c>
      <c r="B243" s="329" t="s">
        <v>256</v>
      </c>
      <c r="C243" s="329" t="s">
        <v>519</v>
      </c>
      <c r="D243" s="429" t="s">
        <v>848</v>
      </c>
      <c r="E243" s="329" t="s">
        <v>778</v>
      </c>
      <c r="F243" s="429" t="s">
        <v>793</v>
      </c>
      <c r="G243" s="425">
        <v>0</v>
      </c>
      <c r="H243" s="429"/>
      <c r="I243" s="425">
        <v>0</v>
      </c>
      <c r="J243" s="430">
        <v>535000</v>
      </c>
      <c r="K243" s="429"/>
      <c r="L243" s="429"/>
      <c r="M243" s="429"/>
      <c r="N243" s="429"/>
      <c r="O243" s="429"/>
      <c r="P243" s="429"/>
      <c r="Q243" s="429"/>
      <c r="R243" s="430">
        <v>535000</v>
      </c>
      <c r="S243" s="429"/>
      <c r="T243" s="429"/>
      <c r="U243" s="425">
        <v>0</v>
      </c>
      <c r="V243" s="429"/>
      <c r="W243" s="425">
        <v>0</v>
      </c>
      <c r="X243" s="430">
        <v>401265</v>
      </c>
      <c r="Y243" s="429"/>
      <c r="Z243" s="429"/>
      <c r="AA243" s="429"/>
      <c r="AB243" s="429"/>
      <c r="AC243" s="429"/>
      <c r="AD243" s="429"/>
      <c r="AE243" s="429"/>
      <c r="AF243" s="430">
        <v>401265</v>
      </c>
      <c r="AG243" s="429"/>
      <c r="AH243" s="429"/>
      <c r="AI243" s="329" t="s">
        <v>518</v>
      </c>
      <c r="AJ243" s="426">
        <v>45572.711851851855</v>
      </c>
      <c r="AK243" s="329"/>
      <c r="AL243" s="329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s="4" customFormat="1" ht="12.75" customHeight="1" x14ac:dyDescent="0.25">
      <c r="A244" s="356" t="s">
        <v>267</v>
      </c>
      <c r="B244" s="356" t="s">
        <v>256</v>
      </c>
      <c r="C244" s="356" t="s">
        <v>519</v>
      </c>
      <c r="D244" s="356" t="s">
        <v>848</v>
      </c>
      <c r="E244" s="356" t="s">
        <v>778</v>
      </c>
      <c r="F244" s="356" t="s">
        <v>788</v>
      </c>
      <c r="G244" s="427">
        <v>64300</v>
      </c>
      <c r="H244" s="356"/>
      <c r="I244" s="427">
        <v>64300</v>
      </c>
      <c r="J244" s="356"/>
      <c r="K244" s="356"/>
      <c r="L244" s="356"/>
      <c r="M244" s="356"/>
      <c r="N244" s="356"/>
      <c r="O244" s="356"/>
      <c r="P244" s="356"/>
      <c r="Q244" s="427">
        <v>64300</v>
      </c>
      <c r="R244" s="356"/>
      <c r="S244" s="356"/>
      <c r="T244" s="356"/>
      <c r="U244" s="427">
        <v>46012.56</v>
      </c>
      <c r="V244" s="356"/>
      <c r="W244" s="427">
        <v>46012.56</v>
      </c>
      <c r="X244" s="356"/>
      <c r="Y244" s="356"/>
      <c r="Z244" s="356"/>
      <c r="AA244" s="356"/>
      <c r="AB244" s="356"/>
      <c r="AC244" s="356"/>
      <c r="AD244" s="356"/>
      <c r="AE244" s="427">
        <v>46012.56</v>
      </c>
      <c r="AF244" s="356"/>
      <c r="AG244" s="356"/>
      <c r="AH244" s="356"/>
      <c r="AI244" s="356" t="s">
        <v>518</v>
      </c>
      <c r="AJ244" s="428">
        <v>45572.711851851855</v>
      </c>
      <c r="AK244" s="356"/>
      <c r="AL244" s="356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s="4" customFormat="1" ht="12.75" customHeight="1" x14ac:dyDescent="0.25">
      <c r="A245" s="356" t="s">
        <v>268</v>
      </c>
      <c r="B245" s="356" t="s">
        <v>256</v>
      </c>
      <c r="C245" s="356" t="s">
        <v>519</v>
      </c>
      <c r="D245" s="356" t="s">
        <v>848</v>
      </c>
      <c r="E245" s="356" t="s">
        <v>778</v>
      </c>
      <c r="F245" s="356" t="s">
        <v>789</v>
      </c>
      <c r="G245" s="427">
        <v>64300</v>
      </c>
      <c r="H245" s="356"/>
      <c r="I245" s="427">
        <v>64300</v>
      </c>
      <c r="J245" s="356"/>
      <c r="K245" s="356"/>
      <c r="L245" s="356"/>
      <c r="M245" s="356"/>
      <c r="N245" s="356"/>
      <c r="O245" s="356"/>
      <c r="P245" s="356"/>
      <c r="Q245" s="427">
        <v>64300</v>
      </c>
      <c r="R245" s="356"/>
      <c r="S245" s="356"/>
      <c r="T245" s="356"/>
      <c r="U245" s="427">
        <v>46012.56</v>
      </c>
      <c r="V245" s="356"/>
      <c r="W245" s="427">
        <v>46012.56</v>
      </c>
      <c r="X245" s="356"/>
      <c r="Y245" s="356"/>
      <c r="Z245" s="356"/>
      <c r="AA245" s="356"/>
      <c r="AB245" s="356"/>
      <c r="AC245" s="356"/>
      <c r="AD245" s="356"/>
      <c r="AE245" s="427">
        <v>46012.56</v>
      </c>
      <c r="AF245" s="356"/>
      <c r="AG245" s="356"/>
      <c r="AH245" s="356"/>
      <c r="AI245" s="356" t="s">
        <v>518</v>
      </c>
      <c r="AJ245" s="428">
        <v>45572.711851851855</v>
      </c>
      <c r="AK245" s="356"/>
      <c r="AL245" s="356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s="4" customFormat="1" ht="12.75" customHeight="1" x14ac:dyDescent="0.25">
      <c r="A246" s="329" t="s">
        <v>274</v>
      </c>
      <c r="B246" s="329" t="s">
        <v>256</v>
      </c>
      <c r="C246" s="329" t="s">
        <v>519</v>
      </c>
      <c r="D246" s="429" t="s">
        <v>848</v>
      </c>
      <c r="E246" s="329" t="s">
        <v>778</v>
      </c>
      <c r="F246" s="429" t="s">
        <v>794</v>
      </c>
      <c r="G246" s="425">
        <v>64000</v>
      </c>
      <c r="H246" s="429"/>
      <c r="I246" s="425">
        <v>64000</v>
      </c>
      <c r="J246" s="429"/>
      <c r="K246" s="429"/>
      <c r="L246" s="429"/>
      <c r="M246" s="429"/>
      <c r="N246" s="429"/>
      <c r="O246" s="429"/>
      <c r="P246" s="429"/>
      <c r="Q246" s="430">
        <v>64000</v>
      </c>
      <c r="R246" s="429"/>
      <c r="S246" s="429"/>
      <c r="T246" s="429"/>
      <c r="U246" s="425">
        <v>45799</v>
      </c>
      <c r="V246" s="429"/>
      <c r="W246" s="425">
        <v>45799</v>
      </c>
      <c r="X246" s="429"/>
      <c r="Y246" s="429"/>
      <c r="Z246" s="429"/>
      <c r="AA246" s="429"/>
      <c r="AB246" s="429"/>
      <c r="AC246" s="429"/>
      <c r="AD246" s="429"/>
      <c r="AE246" s="430">
        <v>45799</v>
      </c>
      <c r="AF246" s="429"/>
      <c r="AG246" s="429"/>
      <c r="AH246" s="429"/>
      <c r="AI246" s="329" t="s">
        <v>518</v>
      </c>
      <c r="AJ246" s="426">
        <v>45572.711851851855</v>
      </c>
      <c r="AK246" s="329"/>
      <c r="AL246" s="329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s="4" customFormat="1" ht="12.75" customHeight="1" x14ac:dyDescent="0.25">
      <c r="A247" s="329" t="s">
        <v>269</v>
      </c>
      <c r="B247" s="329" t="s">
        <v>256</v>
      </c>
      <c r="C247" s="329" t="s">
        <v>519</v>
      </c>
      <c r="D247" s="429" t="s">
        <v>848</v>
      </c>
      <c r="E247" s="329" t="s">
        <v>778</v>
      </c>
      <c r="F247" s="429" t="s">
        <v>790</v>
      </c>
      <c r="G247" s="425">
        <v>300</v>
      </c>
      <c r="H247" s="429"/>
      <c r="I247" s="425">
        <v>300</v>
      </c>
      <c r="J247" s="429"/>
      <c r="K247" s="429"/>
      <c r="L247" s="429"/>
      <c r="M247" s="429"/>
      <c r="N247" s="429"/>
      <c r="O247" s="429"/>
      <c r="P247" s="429"/>
      <c r="Q247" s="430">
        <v>300</v>
      </c>
      <c r="R247" s="429"/>
      <c r="S247" s="429"/>
      <c r="T247" s="429"/>
      <c r="U247" s="425">
        <v>213.56</v>
      </c>
      <c r="V247" s="429"/>
      <c r="W247" s="425">
        <v>213.56</v>
      </c>
      <c r="X247" s="429"/>
      <c r="Y247" s="429"/>
      <c r="Z247" s="429"/>
      <c r="AA247" s="429"/>
      <c r="AB247" s="429"/>
      <c r="AC247" s="429"/>
      <c r="AD247" s="429"/>
      <c r="AE247" s="430">
        <v>213.56</v>
      </c>
      <c r="AF247" s="429"/>
      <c r="AG247" s="429"/>
      <c r="AH247" s="429"/>
      <c r="AI247" s="329" t="s">
        <v>518</v>
      </c>
      <c r="AJ247" s="426">
        <v>45572.711851851855</v>
      </c>
      <c r="AK247" s="329"/>
      <c r="AL247" s="329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s="4" customFormat="1" ht="12.75" customHeight="1" x14ac:dyDescent="0.25">
      <c r="A248" s="356" t="s">
        <v>329</v>
      </c>
      <c r="B248" s="356" t="s">
        <v>256</v>
      </c>
      <c r="C248" s="356" t="s">
        <v>519</v>
      </c>
      <c r="D248" s="356" t="s">
        <v>849</v>
      </c>
      <c r="E248" s="356" t="s">
        <v>778</v>
      </c>
      <c r="F248" s="356" t="s">
        <v>519</v>
      </c>
      <c r="G248" s="427">
        <v>79533800</v>
      </c>
      <c r="H248" s="356"/>
      <c r="I248" s="427">
        <v>79533800</v>
      </c>
      <c r="J248" s="356"/>
      <c r="K248" s="356"/>
      <c r="L248" s="356"/>
      <c r="M248" s="356"/>
      <c r="N248" s="356"/>
      <c r="O248" s="356"/>
      <c r="P248" s="356"/>
      <c r="Q248" s="427">
        <v>79533800</v>
      </c>
      <c r="R248" s="356"/>
      <c r="S248" s="356"/>
      <c r="T248" s="356"/>
      <c r="U248" s="427">
        <v>58459828.82</v>
      </c>
      <c r="V248" s="356"/>
      <c r="W248" s="427">
        <v>58459828.82</v>
      </c>
      <c r="X248" s="356"/>
      <c r="Y248" s="356"/>
      <c r="Z248" s="356"/>
      <c r="AA248" s="356"/>
      <c r="AB248" s="356"/>
      <c r="AC248" s="356"/>
      <c r="AD248" s="356"/>
      <c r="AE248" s="427">
        <v>58459828.82</v>
      </c>
      <c r="AF248" s="356"/>
      <c r="AG248" s="356"/>
      <c r="AH248" s="356"/>
      <c r="AI248" s="356" t="s">
        <v>518</v>
      </c>
      <c r="AJ248" s="428">
        <v>45572.711851851855</v>
      </c>
      <c r="AK248" s="356"/>
      <c r="AL248" s="356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s="4" customFormat="1" ht="12.75" customHeight="1" x14ac:dyDescent="0.25">
      <c r="A249" s="356" t="s">
        <v>259</v>
      </c>
      <c r="B249" s="356" t="s">
        <v>256</v>
      </c>
      <c r="C249" s="356" t="s">
        <v>519</v>
      </c>
      <c r="D249" s="356" t="s">
        <v>849</v>
      </c>
      <c r="E249" s="356" t="s">
        <v>778</v>
      </c>
      <c r="F249" s="356" t="s">
        <v>780</v>
      </c>
      <c r="G249" s="427">
        <v>55052700</v>
      </c>
      <c r="H249" s="356"/>
      <c r="I249" s="427">
        <v>55052700</v>
      </c>
      <c r="J249" s="356"/>
      <c r="K249" s="356"/>
      <c r="L249" s="356"/>
      <c r="M249" s="356"/>
      <c r="N249" s="356"/>
      <c r="O249" s="356"/>
      <c r="P249" s="356"/>
      <c r="Q249" s="427">
        <v>55052700</v>
      </c>
      <c r="R249" s="356"/>
      <c r="S249" s="356"/>
      <c r="T249" s="356"/>
      <c r="U249" s="427">
        <v>39269189.210000001</v>
      </c>
      <c r="V249" s="356"/>
      <c r="W249" s="427">
        <v>39269189.210000001</v>
      </c>
      <c r="X249" s="356"/>
      <c r="Y249" s="356"/>
      <c r="Z249" s="356"/>
      <c r="AA249" s="356"/>
      <c r="AB249" s="356"/>
      <c r="AC249" s="356"/>
      <c r="AD249" s="356"/>
      <c r="AE249" s="427">
        <v>39269189.210000001</v>
      </c>
      <c r="AF249" s="356"/>
      <c r="AG249" s="356"/>
      <c r="AH249" s="356"/>
      <c r="AI249" s="356" t="s">
        <v>518</v>
      </c>
      <c r="AJ249" s="428">
        <v>45572.711851851855</v>
      </c>
      <c r="AK249" s="356"/>
      <c r="AL249" s="356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s="4" customFormat="1" ht="12.75" customHeight="1" x14ac:dyDescent="0.25">
      <c r="A250" s="356" t="s">
        <v>283</v>
      </c>
      <c r="B250" s="356" t="s">
        <v>256</v>
      </c>
      <c r="C250" s="356" t="s">
        <v>519</v>
      </c>
      <c r="D250" s="356" t="s">
        <v>849</v>
      </c>
      <c r="E250" s="356" t="s">
        <v>778</v>
      </c>
      <c r="F250" s="356" t="s">
        <v>803</v>
      </c>
      <c r="G250" s="427">
        <v>43927200</v>
      </c>
      <c r="H250" s="356"/>
      <c r="I250" s="427">
        <v>43927200</v>
      </c>
      <c r="J250" s="356"/>
      <c r="K250" s="356"/>
      <c r="L250" s="356"/>
      <c r="M250" s="356"/>
      <c r="N250" s="356"/>
      <c r="O250" s="356"/>
      <c r="P250" s="356"/>
      <c r="Q250" s="427">
        <v>43927200</v>
      </c>
      <c r="R250" s="356"/>
      <c r="S250" s="356"/>
      <c r="T250" s="356"/>
      <c r="U250" s="427">
        <v>32004366.609999999</v>
      </c>
      <c r="V250" s="356"/>
      <c r="W250" s="427">
        <v>32004366.609999999</v>
      </c>
      <c r="X250" s="356"/>
      <c r="Y250" s="356"/>
      <c r="Z250" s="356"/>
      <c r="AA250" s="356"/>
      <c r="AB250" s="356"/>
      <c r="AC250" s="356"/>
      <c r="AD250" s="356"/>
      <c r="AE250" s="427">
        <v>32004366.609999999</v>
      </c>
      <c r="AF250" s="356"/>
      <c r="AG250" s="356"/>
      <c r="AH250" s="356"/>
      <c r="AI250" s="356" t="s">
        <v>518</v>
      </c>
      <c r="AJ250" s="428">
        <v>45572.711851851855</v>
      </c>
      <c r="AK250" s="356"/>
      <c r="AL250" s="356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s="4" customFormat="1" ht="12.75" customHeight="1" x14ac:dyDescent="0.25">
      <c r="A251" s="329" t="s">
        <v>284</v>
      </c>
      <c r="B251" s="329" t="s">
        <v>256</v>
      </c>
      <c r="C251" s="329" t="s">
        <v>519</v>
      </c>
      <c r="D251" s="429" t="s">
        <v>849</v>
      </c>
      <c r="E251" s="329" t="s">
        <v>778</v>
      </c>
      <c r="F251" s="429" t="s">
        <v>804</v>
      </c>
      <c r="G251" s="425">
        <v>33732100</v>
      </c>
      <c r="H251" s="429"/>
      <c r="I251" s="425">
        <v>33732100</v>
      </c>
      <c r="J251" s="429"/>
      <c r="K251" s="429"/>
      <c r="L251" s="429"/>
      <c r="M251" s="429"/>
      <c r="N251" s="429"/>
      <c r="O251" s="429"/>
      <c r="P251" s="429"/>
      <c r="Q251" s="430">
        <v>33732100</v>
      </c>
      <c r="R251" s="429"/>
      <c r="S251" s="429"/>
      <c r="T251" s="429"/>
      <c r="U251" s="425">
        <v>24348518.469999999</v>
      </c>
      <c r="V251" s="429"/>
      <c r="W251" s="425">
        <v>24348518.469999999</v>
      </c>
      <c r="X251" s="429"/>
      <c r="Y251" s="429"/>
      <c r="Z251" s="429"/>
      <c r="AA251" s="429"/>
      <c r="AB251" s="429"/>
      <c r="AC251" s="429"/>
      <c r="AD251" s="429"/>
      <c r="AE251" s="430">
        <v>24348518.469999999</v>
      </c>
      <c r="AF251" s="429"/>
      <c r="AG251" s="429"/>
      <c r="AH251" s="429"/>
      <c r="AI251" s="329" t="s">
        <v>518</v>
      </c>
      <c r="AJ251" s="426">
        <v>45572.711851851855</v>
      </c>
      <c r="AK251" s="329"/>
      <c r="AL251" s="329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4" customFormat="1" ht="12.75" customHeight="1" x14ac:dyDescent="0.25">
      <c r="A252" s="329" t="s">
        <v>285</v>
      </c>
      <c r="B252" s="329" t="s">
        <v>256</v>
      </c>
      <c r="C252" s="329" t="s">
        <v>519</v>
      </c>
      <c r="D252" s="429" t="s">
        <v>849</v>
      </c>
      <c r="E252" s="329" t="s">
        <v>778</v>
      </c>
      <c r="F252" s="429" t="s">
        <v>805</v>
      </c>
      <c r="G252" s="425">
        <v>8000</v>
      </c>
      <c r="H252" s="429"/>
      <c r="I252" s="425">
        <v>8000</v>
      </c>
      <c r="J252" s="429"/>
      <c r="K252" s="429"/>
      <c r="L252" s="429"/>
      <c r="M252" s="429"/>
      <c r="N252" s="429"/>
      <c r="O252" s="429"/>
      <c r="P252" s="429"/>
      <c r="Q252" s="430">
        <v>8000</v>
      </c>
      <c r="R252" s="429"/>
      <c r="S252" s="429"/>
      <c r="T252" s="429"/>
      <c r="U252" s="425">
        <v>0</v>
      </c>
      <c r="V252" s="429"/>
      <c r="W252" s="425">
        <v>0</v>
      </c>
      <c r="X252" s="429"/>
      <c r="Y252" s="429"/>
      <c r="Z252" s="429"/>
      <c r="AA252" s="429"/>
      <c r="AB252" s="429"/>
      <c r="AC252" s="429"/>
      <c r="AD252" s="429"/>
      <c r="AE252" s="430">
        <v>0</v>
      </c>
      <c r="AF252" s="429"/>
      <c r="AG252" s="429"/>
      <c r="AH252" s="429"/>
      <c r="AI252" s="329" t="s">
        <v>518</v>
      </c>
      <c r="AJ252" s="426">
        <v>45572.711851851855</v>
      </c>
      <c r="AK252" s="329"/>
      <c r="AL252" s="329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s="4" customFormat="1" ht="12.75" customHeight="1" x14ac:dyDescent="0.25">
      <c r="A253" s="329" t="s">
        <v>286</v>
      </c>
      <c r="B253" s="329" t="s">
        <v>256</v>
      </c>
      <c r="C253" s="329" t="s">
        <v>519</v>
      </c>
      <c r="D253" s="429" t="s">
        <v>849</v>
      </c>
      <c r="E253" s="329" t="s">
        <v>778</v>
      </c>
      <c r="F253" s="429" t="s">
        <v>806</v>
      </c>
      <c r="G253" s="425">
        <v>10187100</v>
      </c>
      <c r="H253" s="429"/>
      <c r="I253" s="425">
        <v>10187100</v>
      </c>
      <c r="J253" s="429"/>
      <c r="K253" s="429"/>
      <c r="L253" s="429"/>
      <c r="M253" s="429"/>
      <c r="N253" s="429"/>
      <c r="O253" s="429"/>
      <c r="P253" s="429"/>
      <c r="Q253" s="430">
        <v>10187100</v>
      </c>
      <c r="R253" s="429"/>
      <c r="S253" s="429"/>
      <c r="T253" s="429"/>
      <c r="U253" s="425">
        <v>7655848.1399999997</v>
      </c>
      <c r="V253" s="429"/>
      <c r="W253" s="425">
        <v>7655848.1399999997</v>
      </c>
      <c r="X253" s="429"/>
      <c r="Y253" s="429"/>
      <c r="Z253" s="429"/>
      <c r="AA253" s="429"/>
      <c r="AB253" s="429"/>
      <c r="AC253" s="429"/>
      <c r="AD253" s="429"/>
      <c r="AE253" s="430">
        <v>7655848.1399999997</v>
      </c>
      <c r="AF253" s="429"/>
      <c r="AG253" s="429"/>
      <c r="AH253" s="429"/>
      <c r="AI253" s="329" t="s">
        <v>518</v>
      </c>
      <c r="AJ253" s="426">
        <v>45572.711851851855</v>
      </c>
      <c r="AK253" s="329"/>
      <c r="AL253" s="329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s="4" customFormat="1" ht="12.75" customHeight="1" x14ac:dyDescent="0.25">
      <c r="A254" s="356" t="s">
        <v>260</v>
      </c>
      <c r="B254" s="356" t="s">
        <v>256</v>
      </c>
      <c r="C254" s="356" t="s">
        <v>519</v>
      </c>
      <c r="D254" s="356" t="s">
        <v>849</v>
      </c>
      <c r="E254" s="356" t="s">
        <v>778</v>
      </c>
      <c r="F254" s="356" t="s">
        <v>781</v>
      </c>
      <c r="G254" s="427">
        <v>11125500</v>
      </c>
      <c r="H254" s="356"/>
      <c r="I254" s="427">
        <v>11125500</v>
      </c>
      <c r="J254" s="356"/>
      <c r="K254" s="356"/>
      <c r="L254" s="356"/>
      <c r="M254" s="356"/>
      <c r="N254" s="356"/>
      <c r="O254" s="356"/>
      <c r="P254" s="356"/>
      <c r="Q254" s="427">
        <v>11125500</v>
      </c>
      <c r="R254" s="356"/>
      <c r="S254" s="356"/>
      <c r="T254" s="356"/>
      <c r="U254" s="427">
        <v>7264822.5999999996</v>
      </c>
      <c r="V254" s="356"/>
      <c r="W254" s="427">
        <v>7264822.5999999996</v>
      </c>
      <c r="X254" s="356"/>
      <c r="Y254" s="356"/>
      <c r="Z254" s="356"/>
      <c r="AA254" s="356"/>
      <c r="AB254" s="356"/>
      <c r="AC254" s="356"/>
      <c r="AD254" s="356"/>
      <c r="AE254" s="427">
        <v>7264822.5999999996</v>
      </c>
      <c r="AF254" s="356"/>
      <c r="AG254" s="356"/>
      <c r="AH254" s="356"/>
      <c r="AI254" s="356" t="s">
        <v>518</v>
      </c>
      <c r="AJ254" s="428">
        <v>45572.711851851855</v>
      </c>
      <c r="AK254" s="356"/>
      <c r="AL254" s="356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s="4" customFormat="1" ht="12.75" customHeight="1" x14ac:dyDescent="0.25">
      <c r="A255" s="329" t="s">
        <v>261</v>
      </c>
      <c r="B255" s="329" t="s">
        <v>256</v>
      </c>
      <c r="C255" s="329" t="s">
        <v>519</v>
      </c>
      <c r="D255" s="429" t="s">
        <v>849</v>
      </c>
      <c r="E255" s="329" t="s">
        <v>778</v>
      </c>
      <c r="F255" s="429" t="s">
        <v>782</v>
      </c>
      <c r="G255" s="425">
        <v>8455100</v>
      </c>
      <c r="H255" s="429"/>
      <c r="I255" s="425">
        <v>8455100</v>
      </c>
      <c r="J255" s="429"/>
      <c r="K255" s="429"/>
      <c r="L255" s="429"/>
      <c r="M255" s="429"/>
      <c r="N255" s="429"/>
      <c r="O255" s="429"/>
      <c r="P255" s="429"/>
      <c r="Q255" s="430">
        <v>8455100</v>
      </c>
      <c r="R255" s="429"/>
      <c r="S255" s="429"/>
      <c r="T255" s="429"/>
      <c r="U255" s="425">
        <v>5525475.7999999998</v>
      </c>
      <c r="V255" s="429"/>
      <c r="W255" s="425">
        <v>5525475.7999999998</v>
      </c>
      <c r="X255" s="429"/>
      <c r="Y255" s="429"/>
      <c r="Z255" s="429"/>
      <c r="AA255" s="429"/>
      <c r="AB255" s="429"/>
      <c r="AC255" s="429"/>
      <c r="AD255" s="429"/>
      <c r="AE255" s="430">
        <v>5525475.7999999998</v>
      </c>
      <c r="AF255" s="429"/>
      <c r="AG255" s="429"/>
      <c r="AH255" s="429"/>
      <c r="AI255" s="329" t="s">
        <v>518</v>
      </c>
      <c r="AJ255" s="426">
        <v>45572.711851851855</v>
      </c>
      <c r="AK255" s="329"/>
      <c r="AL255" s="329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s="4" customFormat="1" ht="12.75" customHeight="1" x14ac:dyDescent="0.25">
      <c r="A256" s="329" t="s">
        <v>271</v>
      </c>
      <c r="B256" s="329" t="s">
        <v>256</v>
      </c>
      <c r="C256" s="329" t="s">
        <v>519</v>
      </c>
      <c r="D256" s="429" t="s">
        <v>849</v>
      </c>
      <c r="E256" s="329" t="s">
        <v>778</v>
      </c>
      <c r="F256" s="429" t="s">
        <v>783</v>
      </c>
      <c r="G256" s="425">
        <v>117000</v>
      </c>
      <c r="H256" s="429"/>
      <c r="I256" s="425">
        <v>117000</v>
      </c>
      <c r="J256" s="429"/>
      <c r="K256" s="429"/>
      <c r="L256" s="429"/>
      <c r="M256" s="429"/>
      <c r="N256" s="429"/>
      <c r="O256" s="429"/>
      <c r="P256" s="429"/>
      <c r="Q256" s="430">
        <v>117000</v>
      </c>
      <c r="R256" s="429"/>
      <c r="S256" s="429"/>
      <c r="T256" s="429"/>
      <c r="U256" s="425">
        <v>35926.21</v>
      </c>
      <c r="V256" s="429"/>
      <c r="W256" s="425">
        <v>35926.21</v>
      </c>
      <c r="X256" s="429"/>
      <c r="Y256" s="429"/>
      <c r="Z256" s="429"/>
      <c r="AA256" s="429"/>
      <c r="AB256" s="429"/>
      <c r="AC256" s="429"/>
      <c r="AD256" s="429"/>
      <c r="AE256" s="430">
        <v>35926.21</v>
      </c>
      <c r="AF256" s="429"/>
      <c r="AG256" s="429"/>
      <c r="AH256" s="429"/>
      <c r="AI256" s="329" t="s">
        <v>518</v>
      </c>
      <c r="AJ256" s="426">
        <v>45572.711851851855</v>
      </c>
      <c r="AK256" s="329"/>
      <c r="AL256" s="329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4" customFormat="1" ht="12.75" customHeight="1" x14ac:dyDescent="0.25">
      <c r="A257" s="329" t="s">
        <v>262</v>
      </c>
      <c r="B257" s="329" t="s">
        <v>256</v>
      </c>
      <c r="C257" s="329" t="s">
        <v>519</v>
      </c>
      <c r="D257" s="429" t="s">
        <v>849</v>
      </c>
      <c r="E257" s="329" t="s">
        <v>778</v>
      </c>
      <c r="F257" s="429" t="s">
        <v>784</v>
      </c>
      <c r="G257" s="425">
        <v>2553400</v>
      </c>
      <c r="H257" s="429"/>
      <c r="I257" s="425">
        <v>2553400</v>
      </c>
      <c r="J257" s="429"/>
      <c r="K257" s="429"/>
      <c r="L257" s="429"/>
      <c r="M257" s="429"/>
      <c r="N257" s="429"/>
      <c r="O257" s="429"/>
      <c r="P257" s="429"/>
      <c r="Q257" s="430">
        <v>2553400</v>
      </c>
      <c r="R257" s="429"/>
      <c r="S257" s="429"/>
      <c r="T257" s="429"/>
      <c r="U257" s="425">
        <v>1703420.59</v>
      </c>
      <c r="V257" s="429"/>
      <c r="W257" s="425">
        <v>1703420.59</v>
      </c>
      <c r="X257" s="429"/>
      <c r="Y257" s="429"/>
      <c r="Z257" s="429"/>
      <c r="AA257" s="429"/>
      <c r="AB257" s="429"/>
      <c r="AC257" s="429"/>
      <c r="AD257" s="429"/>
      <c r="AE257" s="430">
        <v>1703420.59</v>
      </c>
      <c r="AF257" s="429"/>
      <c r="AG257" s="429"/>
      <c r="AH257" s="429"/>
      <c r="AI257" s="329" t="s">
        <v>518</v>
      </c>
      <c r="AJ257" s="426">
        <v>45572.711851851855</v>
      </c>
      <c r="AK257" s="329"/>
      <c r="AL257" s="329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s="4" customFormat="1" ht="12.75" customHeight="1" x14ac:dyDescent="0.25">
      <c r="A258" s="356" t="s">
        <v>264</v>
      </c>
      <c r="B258" s="356" t="s">
        <v>256</v>
      </c>
      <c r="C258" s="356" t="s">
        <v>519</v>
      </c>
      <c r="D258" s="356" t="s">
        <v>849</v>
      </c>
      <c r="E258" s="356" t="s">
        <v>778</v>
      </c>
      <c r="F258" s="356" t="s">
        <v>256</v>
      </c>
      <c r="G258" s="427">
        <v>6862838.4199999999</v>
      </c>
      <c r="H258" s="356"/>
      <c r="I258" s="427">
        <v>6862838.4199999999</v>
      </c>
      <c r="J258" s="356"/>
      <c r="K258" s="356"/>
      <c r="L258" s="356"/>
      <c r="M258" s="356"/>
      <c r="N258" s="356"/>
      <c r="O258" s="356"/>
      <c r="P258" s="356"/>
      <c r="Q258" s="427">
        <v>6862838.4199999999</v>
      </c>
      <c r="R258" s="356"/>
      <c r="S258" s="356"/>
      <c r="T258" s="356"/>
      <c r="U258" s="427">
        <v>3912469.09</v>
      </c>
      <c r="V258" s="356"/>
      <c r="W258" s="427">
        <v>3912469.09</v>
      </c>
      <c r="X258" s="356"/>
      <c r="Y258" s="356"/>
      <c r="Z258" s="356"/>
      <c r="AA258" s="356"/>
      <c r="AB258" s="356"/>
      <c r="AC258" s="356"/>
      <c r="AD258" s="356"/>
      <c r="AE258" s="427">
        <v>3912469.09</v>
      </c>
      <c r="AF258" s="356"/>
      <c r="AG258" s="356"/>
      <c r="AH258" s="356"/>
      <c r="AI258" s="356" t="s">
        <v>518</v>
      </c>
      <c r="AJ258" s="428">
        <v>45572.711851851855</v>
      </c>
      <c r="AK258" s="356"/>
      <c r="AL258" s="356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s="4" customFormat="1" ht="12.75" customHeight="1" x14ac:dyDescent="0.25">
      <c r="A259" s="356" t="s">
        <v>265</v>
      </c>
      <c r="B259" s="356" t="s">
        <v>256</v>
      </c>
      <c r="C259" s="356" t="s">
        <v>519</v>
      </c>
      <c r="D259" s="356" t="s">
        <v>849</v>
      </c>
      <c r="E259" s="356" t="s">
        <v>778</v>
      </c>
      <c r="F259" s="356" t="s">
        <v>786</v>
      </c>
      <c r="G259" s="427">
        <v>6862838.4199999999</v>
      </c>
      <c r="H259" s="356"/>
      <c r="I259" s="427">
        <v>6862838.4199999999</v>
      </c>
      <c r="J259" s="356"/>
      <c r="K259" s="356"/>
      <c r="L259" s="356"/>
      <c r="M259" s="356"/>
      <c r="N259" s="356"/>
      <c r="O259" s="356"/>
      <c r="P259" s="356"/>
      <c r="Q259" s="427">
        <v>6862838.4199999999</v>
      </c>
      <c r="R259" s="356"/>
      <c r="S259" s="356"/>
      <c r="T259" s="356"/>
      <c r="U259" s="427">
        <v>3912469.09</v>
      </c>
      <c r="V259" s="356"/>
      <c r="W259" s="427">
        <v>3912469.09</v>
      </c>
      <c r="X259" s="356"/>
      <c r="Y259" s="356"/>
      <c r="Z259" s="356"/>
      <c r="AA259" s="356"/>
      <c r="AB259" s="356"/>
      <c r="AC259" s="356"/>
      <c r="AD259" s="356"/>
      <c r="AE259" s="427">
        <v>3912469.09</v>
      </c>
      <c r="AF259" s="356"/>
      <c r="AG259" s="356"/>
      <c r="AH259" s="356"/>
      <c r="AI259" s="356" t="s">
        <v>518</v>
      </c>
      <c r="AJ259" s="428">
        <v>45572.711851851855</v>
      </c>
      <c r="AK259" s="356"/>
      <c r="AL259" s="356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s="4" customFormat="1" ht="12.75" customHeight="1" x14ac:dyDescent="0.25">
      <c r="A260" s="329" t="s">
        <v>266</v>
      </c>
      <c r="B260" s="329" t="s">
        <v>256</v>
      </c>
      <c r="C260" s="329" t="s">
        <v>519</v>
      </c>
      <c r="D260" s="429" t="s">
        <v>849</v>
      </c>
      <c r="E260" s="329" t="s">
        <v>778</v>
      </c>
      <c r="F260" s="429" t="s">
        <v>787</v>
      </c>
      <c r="G260" s="425">
        <v>5899538.4199999999</v>
      </c>
      <c r="H260" s="429"/>
      <c r="I260" s="425">
        <v>5899538.4199999999</v>
      </c>
      <c r="J260" s="429"/>
      <c r="K260" s="429"/>
      <c r="L260" s="429"/>
      <c r="M260" s="429"/>
      <c r="N260" s="429"/>
      <c r="O260" s="429"/>
      <c r="P260" s="429"/>
      <c r="Q260" s="430">
        <v>5899538.4199999999</v>
      </c>
      <c r="R260" s="429"/>
      <c r="S260" s="429"/>
      <c r="T260" s="429"/>
      <c r="U260" s="425">
        <v>3256881.5</v>
      </c>
      <c r="V260" s="429"/>
      <c r="W260" s="425">
        <v>3256881.5</v>
      </c>
      <c r="X260" s="429"/>
      <c r="Y260" s="429"/>
      <c r="Z260" s="429"/>
      <c r="AA260" s="429"/>
      <c r="AB260" s="429"/>
      <c r="AC260" s="429"/>
      <c r="AD260" s="429"/>
      <c r="AE260" s="430">
        <v>3256881.5</v>
      </c>
      <c r="AF260" s="429"/>
      <c r="AG260" s="429"/>
      <c r="AH260" s="429"/>
      <c r="AI260" s="329" t="s">
        <v>518</v>
      </c>
      <c r="AJ260" s="426">
        <v>45572.711851851855</v>
      </c>
      <c r="AK260" s="329"/>
      <c r="AL260" s="329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s="4" customFormat="1" ht="12.75" customHeight="1" x14ac:dyDescent="0.25">
      <c r="A261" s="329" t="s">
        <v>272</v>
      </c>
      <c r="B261" s="329" t="s">
        <v>256</v>
      </c>
      <c r="C261" s="329" t="s">
        <v>519</v>
      </c>
      <c r="D261" s="429" t="s">
        <v>849</v>
      </c>
      <c r="E261" s="329" t="s">
        <v>778</v>
      </c>
      <c r="F261" s="429" t="s">
        <v>792</v>
      </c>
      <c r="G261" s="425">
        <v>963300</v>
      </c>
      <c r="H261" s="429"/>
      <c r="I261" s="425">
        <v>963300</v>
      </c>
      <c r="J261" s="429"/>
      <c r="K261" s="429"/>
      <c r="L261" s="429"/>
      <c r="M261" s="429"/>
      <c r="N261" s="429"/>
      <c r="O261" s="429"/>
      <c r="P261" s="429"/>
      <c r="Q261" s="430">
        <v>963300</v>
      </c>
      <c r="R261" s="429"/>
      <c r="S261" s="429"/>
      <c r="T261" s="429"/>
      <c r="U261" s="425">
        <v>655587.59</v>
      </c>
      <c r="V261" s="429"/>
      <c r="W261" s="425">
        <v>655587.59</v>
      </c>
      <c r="X261" s="429"/>
      <c r="Y261" s="429"/>
      <c r="Z261" s="429"/>
      <c r="AA261" s="429"/>
      <c r="AB261" s="429"/>
      <c r="AC261" s="429"/>
      <c r="AD261" s="429"/>
      <c r="AE261" s="430">
        <v>655587.59</v>
      </c>
      <c r="AF261" s="429"/>
      <c r="AG261" s="429"/>
      <c r="AH261" s="429"/>
      <c r="AI261" s="329" t="s">
        <v>518</v>
      </c>
      <c r="AJ261" s="426">
        <v>45572.711851851855</v>
      </c>
      <c r="AK261" s="329"/>
      <c r="AL261" s="329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s="4" customFormat="1" ht="12.75" customHeight="1" x14ac:dyDescent="0.25">
      <c r="A262" s="356" t="s">
        <v>298</v>
      </c>
      <c r="B262" s="356" t="s">
        <v>256</v>
      </c>
      <c r="C262" s="356" t="s">
        <v>519</v>
      </c>
      <c r="D262" s="356" t="s">
        <v>849</v>
      </c>
      <c r="E262" s="356" t="s">
        <v>778</v>
      </c>
      <c r="F262" s="356" t="s">
        <v>818</v>
      </c>
      <c r="G262" s="427">
        <v>17548300</v>
      </c>
      <c r="H262" s="356"/>
      <c r="I262" s="427">
        <v>17548300</v>
      </c>
      <c r="J262" s="356"/>
      <c r="K262" s="356"/>
      <c r="L262" s="356"/>
      <c r="M262" s="356"/>
      <c r="N262" s="356"/>
      <c r="O262" s="356"/>
      <c r="P262" s="356"/>
      <c r="Q262" s="427">
        <v>17548300</v>
      </c>
      <c r="R262" s="356"/>
      <c r="S262" s="356"/>
      <c r="T262" s="356"/>
      <c r="U262" s="427">
        <v>15214648</v>
      </c>
      <c r="V262" s="356"/>
      <c r="W262" s="427">
        <v>15214648</v>
      </c>
      <c r="X262" s="356"/>
      <c r="Y262" s="356"/>
      <c r="Z262" s="356"/>
      <c r="AA262" s="356"/>
      <c r="AB262" s="356"/>
      <c r="AC262" s="356"/>
      <c r="AD262" s="356"/>
      <c r="AE262" s="427">
        <v>15214648</v>
      </c>
      <c r="AF262" s="356"/>
      <c r="AG262" s="356"/>
      <c r="AH262" s="356"/>
      <c r="AI262" s="356" t="s">
        <v>518</v>
      </c>
      <c r="AJ262" s="428">
        <v>45572.711851851855</v>
      </c>
      <c r="AK262" s="356"/>
      <c r="AL262" s="356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s="4" customFormat="1" ht="12.75" customHeight="1" x14ac:dyDescent="0.25">
      <c r="A263" s="356" t="s">
        <v>307</v>
      </c>
      <c r="B263" s="356" t="s">
        <v>256</v>
      </c>
      <c r="C263" s="356" t="s">
        <v>519</v>
      </c>
      <c r="D263" s="356" t="s">
        <v>849</v>
      </c>
      <c r="E263" s="356" t="s">
        <v>778</v>
      </c>
      <c r="F263" s="356" t="s">
        <v>828</v>
      </c>
      <c r="G263" s="427">
        <v>15484210</v>
      </c>
      <c r="H263" s="356"/>
      <c r="I263" s="427">
        <v>15484210</v>
      </c>
      <c r="J263" s="356"/>
      <c r="K263" s="356"/>
      <c r="L263" s="356"/>
      <c r="M263" s="356"/>
      <c r="N263" s="356"/>
      <c r="O263" s="356"/>
      <c r="P263" s="356"/>
      <c r="Q263" s="427">
        <v>15484210</v>
      </c>
      <c r="R263" s="356"/>
      <c r="S263" s="356"/>
      <c r="T263" s="356"/>
      <c r="U263" s="427">
        <v>13278557</v>
      </c>
      <c r="V263" s="356"/>
      <c r="W263" s="427">
        <v>13278557</v>
      </c>
      <c r="X263" s="356"/>
      <c r="Y263" s="356"/>
      <c r="Z263" s="356"/>
      <c r="AA263" s="356"/>
      <c r="AB263" s="356"/>
      <c r="AC263" s="356"/>
      <c r="AD263" s="356"/>
      <c r="AE263" s="427">
        <v>13278557</v>
      </c>
      <c r="AF263" s="356"/>
      <c r="AG263" s="356"/>
      <c r="AH263" s="356"/>
      <c r="AI263" s="356" t="s">
        <v>518</v>
      </c>
      <c r="AJ263" s="428">
        <v>45572.711851851855</v>
      </c>
      <c r="AK263" s="356"/>
      <c r="AL263" s="356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s="4" customFormat="1" ht="12.75" customHeight="1" x14ac:dyDescent="0.25">
      <c r="A264" s="329" t="s">
        <v>308</v>
      </c>
      <c r="B264" s="329" t="s">
        <v>256</v>
      </c>
      <c r="C264" s="329" t="s">
        <v>519</v>
      </c>
      <c r="D264" s="429" t="s">
        <v>849</v>
      </c>
      <c r="E264" s="329" t="s">
        <v>778</v>
      </c>
      <c r="F264" s="429" t="s">
        <v>829</v>
      </c>
      <c r="G264" s="425">
        <v>10162300</v>
      </c>
      <c r="H264" s="429"/>
      <c r="I264" s="425">
        <v>10162300</v>
      </c>
      <c r="J264" s="429"/>
      <c r="K264" s="429"/>
      <c r="L264" s="429"/>
      <c r="M264" s="429"/>
      <c r="N264" s="429"/>
      <c r="O264" s="429"/>
      <c r="P264" s="429"/>
      <c r="Q264" s="430">
        <v>10162300</v>
      </c>
      <c r="R264" s="429"/>
      <c r="S264" s="429"/>
      <c r="T264" s="429"/>
      <c r="U264" s="425">
        <v>8697522</v>
      </c>
      <c r="V264" s="429"/>
      <c r="W264" s="425">
        <v>8697522</v>
      </c>
      <c r="X264" s="429"/>
      <c r="Y264" s="429"/>
      <c r="Z264" s="429"/>
      <c r="AA264" s="429"/>
      <c r="AB264" s="429"/>
      <c r="AC264" s="429"/>
      <c r="AD264" s="429"/>
      <c r="AE264" s="430">
        <v>8697522</v>
      </c>
      <c r="AF264" s="429"/>
      <c r="AG264" s="429"/>
      <c r="AH264" s="429"/>
      <c r="AI264" s="329" t="s">
        <v>518</v>
      </c>
      <c r="AJ264" s="426">
        <v>45572.711851851855</v>
      </c>
      <c r="AK264" s="329"/>
      <c r="AL264" s="329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s="4" customFormat="1" ht="12.75" customHeight="1" x14ac:dyDescent="0.25">
      <c r="A265" s="329" t="s">
        <v>309</v>
      </c>
      <c r="B265" s="329" t="s">
        <v>256</v>
      </c>
      <c r="C265" s="329" t="s">
        <v>519</v>
      </c>
      <c r="D265" s="429" t="s">
        <v>849</v>
      </c>
      <c r="E265" s="329" t="s">
        <v>778</v>
      </c>
      <c r="F265" s="429" t="s">
        <v>830</v>
      </c>
      <c r="G265" s="425">
        <v>5321910</v>
      </c>
      <c r="H265" s="429"/>
      <c r="I265" s="425">
        <v>5321910</v>
      </c>
      <c r="J265" s="429"/>
      <c r="K265" s="429"/>
      <c r="L265" s="429"/>
      <c r="M265" s="429"/>
      <c r="N265" s="429"/>
      <c r="O265" s="429"/>
      <c r="P265" s="429"/>
      <c r="Q265" s="430">
        <v>5321910</v>
      </c>
      <c r="R265" s="429"/>
      <c r="S265" s="429"/>
      <c r="T265" s="429"/>
      <c r="U265" s="425">
        <v>4581035</v>
      </c>
      <c r="V265" s="429"/>
      <c r="W265" s="425">
        <v>4581035</v>
      </c>
      <c r="X265" s="429"/>
      <c r="Y265" s="429"/>
      <c r="Z265" s="429"/>
      <c r="AA265" s="429"/>
      <c r="AB265" s="429"/>
      <c r="AC265" s="429"/>
      <c r="AD265" s="429"/>
      <c r="AE265" s="430">
        <v>4581035</v>
      </c>
      <c r="AF265" s="429"/>
      <c r="AG265" s="429"/>
      <c r="AH265" s="429"/>
      <c r="AI265" s="329" t="s">
        <v>518</v>
      </c>
      <c r="AJ265" s="426">
        <v>45572.711851851855</v>
      </c>
      <c r="AK265" s="329"/>
      <c r="AL265" s="329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s="4" customFormat="1" ht="12.75" customHeight="1" x14ac:dyDescent="0.25">
      <c r="A266" s="356" t="s">
        <v>320</v>
      </c>
      <c r="B266" s="356" t="s">
        <v>256</v>
      </c>
      <c r="C266" s="356" t="s">
        <v>519</v>
      </c>
      <c r="D266" s="356" t="s">
        <v>849</v>
      </c>
      <c r="E266" s="356" t="s">
        <v>778</v>
      </c>
      <c r="F266" s="356" t="s">
        <v>386</v>
      </c>
      <c r="G266" s="427">
        <v>2064090</v>
      </c>
      <c r="H266" s="356"/>
      <c r="I266" s="427">
        <v>2064090</v>
      </c>
      <c r="J266" s="356"/>
      <c r="K266" s="356"/>
      <c r="L266" s="356"/>
      <c r="M266" s="356"/>
      <c r="N266" s="356"/>
      <c r="O266" s="356"/>
      <c r="P266" s="356"/>
      <c r="Q266" s="427">
        <v>2064090</v>
      </c>
      <c r="R266" s="356"/>
      <c r="S266" s="356"/>
      <c r="T266" s="356"/>
      <c r="U266" s="427">
        <v>1936091</v>
      </c>
      <c r="V266" s="356"/>
      <c r="W266" s="427">
        <v>1936091</v>
      </c>
      <c r="X266" s="356"/>
      <c r="Y266" s="356"/>
      <c r="Z266" s="356"/>
      <c r="AA266" s="356"/>
      <c r="AB266" s="356"/>
      <c r="AC266" s="356"/>
      <c r="AD266" s="356"/>
      <c r="AE266" s="427">
        <v>1936091</v>
      </c>
      <c r="AF266" s="356"/>
      <c r="AG266" s="356"/>
      <c r="AH266" s="356"/>
      <c r="AI266" s="356" t="s">
        <v>518</v>
      </c>
      <c r="AJ266" s="428">
        <v>45572.711851851855</v>
      </c>
      <c r="AK266" s="356"/>
      <c r="AL266" s="356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s="4" customFormat="1" ht="12.75" customHeight="1" x14ac:dyDescent="0.25">
      <c r="A267" s="329" t="s">
        <v>322</v>
      </c>
      <c r="B267" s="329" t="s">
        <v>256</v>
      </c>
      <c r="C267" s="329" t="s">
        <v>519</v>
      </c>
      <c r="D267" s="429" t="s">
        <v>849</v>
      </c>
      <c r="E267" s="329" t="s">
        <v>778</v>
      </c>
      <c r="F267" s="429" t="s">
        <v>842</v>
      </c>
      <c r="G267" s="425">
        <v>2064090</v>
      </c>
      <c r="H267" s="429"/>
      <c r="I267" s="425">
        <v>2064090</v>
      </c>
      <c r="J267" s="429"/>
      <c r="K267" s="429"/>
      <c r="L267" s="429"/>
      <c r="M267" s="429"/>
      <c r="N267" s="429"/>
      <c r="O267" s="429"/>
      <c r="P267" s="429"/>
      <c r="Q267" s="430">
        <v>2064090</v>
      </c>
      <c r="R267" s="429"/>
      <c r="S267" s="429"/>
      <c r="T267" s="429"/>
      <c r="U267" s="425">
        <v>1936091</v>
      </c>
      <c r="V267" s="429"/>
      <c r="W267" s="425">
        <v>1936091</v>
      </c>
      <c r="X267" s="429"/>
      <c r="Y267" s="429"/>
      <c r="Z267" s="429"/>
      <c r="AA267" s="429"/>
      <c r="AB267" s="429"/>
      <c r="AC267" s="429"/>
      <c r="AD267" s="429"/>
      <c r="AE267" s="430">
        <v>1936091</v>
      </c>
      <c r="AF267" s="429"/>
      <c r="AG267" s="429"/>
      <c r="AH267" s="429"/>
      <c r="AI267" s="329" t="s">
        <v>518</v>
      </c>
      <c r="AJ267" s="426">
        <v>45572.711851851855</v>
      </c>
      <c r="AK267" s="329"/>
      <c r="AL267" s="329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s="4" customFormat="1" ht="12.75" customHeight="1" x14ac:dyDescent="0.25">
      <c r="A268" s="356" t="s">
        <v>267</v>
      </c>
      <c r="B268" s="356" t="s">
        <v>256</v>
      </c>
      <c r="C268" s="356" t="s">
        <v>519</v>
      </c>
      <c r="D268" s="356" t="s">
        <v>849</v>
      </c>
      <c r="E268" s="356" t="s">
        <v>778</v>
      </c>
      <c r="F268" s="356" t="s">
        <v>788</v>
      </c>
      <c r="G268" s="427">
        <v>69961.58</v>
      </c>
      <c r="H268" s="356"/>
      <c r="I268" s="427">
        <v>69961.58</v>
      </c>
      <c r="J268" s="356"/>
      <c r="K268" s="356"/>
      <c r="L268" s="356"/>
      <c r="M268" s="356"/>
      <c r="N268" s="356"/>
      <c r="O268" s="356"/>
      <c r="P268" s="356"/>
      <c r="Q268" s="427">
        <v>69961.58</v>
      </c>
      <c r="R268" s="356"/>
      <c r="S268" s="356"/>
      <c r="T268" s="356"/>
      <c r="U268" s="427">
        <v>63522.52</v>
      </c>
      <c r="V268" s="356"/>
      <c r="W268" s="427">
        <v>63522.52</v>
      </c>
      <c r="X268" s="356"/>
      <c r="Y268" s="356"/>
      <c r="Z268" s="356"/>
      <c r="AA268" s="356"/>
      <c r="AB268" s="356"/>
      <c r="AC268" s="356"/>
      <c r="AD268" s="356"/>
      <c r="AE268" s="427">
        <v>63522.52</v>
      </c>
      <c r="AF268" s="356"/>
      <c r="AG268" s="356"/>
      <c r="AH268" s="356"/>
      <c r="AI268" s="356" t="s">
        <v>518</v>
      </c>
      <c r="AJ268" s="428">
        <v>45572.711851851855</v>
      </c>
      <c r="AK268" s="356"/>
      <c r="AL268" s="356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s="4" customFormat="1" ht="12.75" customHeight="1" x14ac:dyDescent="0.25">
      <c r="A269" s="356" t="s">
        <v>290</v>
      </c>
      <c r="B269" s="356" t="s">
        <v>256</v>
      </c>
      <c r="C269" s="356" t="s">
        <v>519</v>
      </c>
      <c r="D269" s="356" t="s">
        <v>849</v>
      </c>
      <c r="E269" s="356" t="s">
        <v>778</v>
      </c>
      <c r="F269" s="356" t="s">
        <v>810</v>
      </c>
      <c r="G269" s="427">
        <v>1000</v>
      </c>
      <c r="H269" s="356"/>
      <c r="I269" s="427">
        <v>1000</v>
      </c>
      <c r="J269" s="356"/>
      <c r="K269" s="356"/>
      <c r="L269" s="356"/>
      <c r="M269" s="356"/>
      <c r="N269" s="356"/>
      <c r="O269" s="356"/>
      <c r="P269" s="356"/>
      <c r="Q269" s="427">
        <v>1000</v>
      </c>
      <c r="R269" s="356"/>
      <c r="S269" s="356"/>
      <c r="T269" s="356"/>
      <c r="U269" s="427">
        <v>1000</v>
      </c>
      <c r="V269" s="356"/>
      <c r="W269" s="427">
        <v>1000</v>
      </c>
      <c r="X269" s="356"/>
      <c r="Y269" s="356"/>
      <c r="Z269" s="356"/>
      <c r="AA269" s="356"/>
      <c r="AB269" s="356"/>
      <c r="AC269" s="356"/>
      <c r="AD269" s="356"/>
      <c r="AE269" s="427">
        <v>1000</v>
      </c>
      <c r="AF269" s="356"/>
      <c r="AG269" s="356"/>
      <c r="AH269" s="356"/>
      <c r="AI269" s="356" t="s">
        <v>518</v>
      </c>
      <c r="AJ269" s="428">
        <v>45572.711851851855</v>
      </c>
      <c r="AK269" s="356"/>
      <c r="AL269" s="356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s="4" customFormat="1" ht="12.75" customHeight="1" x14ac:dyDescent="0.25">
      <c r="A270" s="329" t="s">
        <v>291</v>
      </c>
      <c r="B270" s="329" t="s">
        <v>256</v>
      </c>
      <c r="C270" s="329" t="s">
        <v>519</v>
      </c>
      <c r="D270" s="429" t="s">
        <v>849</v>
      </c>
      <c r="E270" s="329" t="s">
        <v>778</v>
      </c>
      <c r="F270" s="429" t="s">
        <v>811</v>
      </c>
      <c r="G270" s="425">
        <v>1000</v>
      </c>
      <c r="H270" s="429"/>
      <c r="I270" s="425">
        <v>1000</v>
      </c>
      <c r="J270" s="429"/>
      <c r="K270" s="429"/>
      <c r="L270" s="429"/>
      <c r="M270" s="429"/>
      <c r="N270" s="429"/>
      <c r="O270" s="429"/>
      <c r="P270" s="429"/>
      <c r="Q270" s="430">
        <v>1000</v>
      </c>
      <c r="R270" s="429"/>
      <c r="S270" s="429"/>
      <c r="T270" s="429"/>
      <c r="U270" s="425">
        <v>1000</v>
      </c>
      <c r="V270" s="429"/>
      <c r="W270" s="425">
        <v>1000</v>
      </c>
      <c r="X270" s="429"/>
      <c r="Y270" s="429"/>
      <c r="Z270" s="429"/>
      <c r="AA270" s="429"/>
      <c r="AB270" s="429"/>
      <c r="AC270" s="429"/>
      <c r="AD270" s="429"/>
      <c r="AE270" s="430">
        <v>1000</v>
      </c>
      <c r="AF270" s="429"/>
      <c r="AG270" s="429"/>
      <c r="AH270" s="429"/>
      <c r="AI270" s="329" t="s">
        <v>518</v>
      </c>
      <c r="AJ270" s="426">
        <v>45572.711851851855</v>
      </c>
      <c r="AK270" s="329"/>
      <c r="AL270" s="329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s="4" customFormat="1" ht="12.75" customHeight="1" x14ac:dyDescent="0.25">
      <c r="A271" s="356" t="s">
        <v>268</v>
      </c>
      <c r="B271" s="356" t="s">
        <v>256</v>
      </c>
      <c r="C271" s="356" t="s">
        <v>519</v>
      </c>
      <c r="D271" s="356" t="s">
        <v>849</v>
      </c>
      <c r="E271" s="356" t="s">
        <v>778</v>
      </c>
      <c r="F271" s="356" t="s">
        <v>789</v>
      </c>
      <c r="G271" s="427">
        <v>68961.58</v>
      </c>
      <c r="H271" s="356"/>
      <c r="I271" s="427">
        <v>68961.58</v>
      </c>
      <c r="J271" s="356"/>
      <c r="K271" s="356"/>
      <c r="L271" s="356"/>
      <c r="M271" s="356"/>
      <c r="N271" s="356"/>
      <c r="O271" s="356"/>
      <c r="P271" s="356"/>
      <c r="Q271" s="427">
        <v>68961.58</v>
      </c>
      <c r="R271" s="356"/>
      <c r="S271" s="356"/>
      <c r="T271" s="356"/>
      <c r="U271" s="427">
        <v>62522.52</v>
      </c>
      <c r="V271" s="356"/>
      <c r="W271" s="427">
        <v>62522.52</v>
      </c>
      <c r="X271" s="356"/>
      <c r="Y271" s="356"/>
      <c r="Z271" s="356"/>
      <c r="AA271" s="356"/>
      <c r="AB271" s="356"/>
      <c r="AC271" s="356"/>
      <c r="AD271" s="356"/>
      <c r="AE271" s="427">
        <v>62522.52</v>
      </c>
      <c r="AF271" s="356"/>
      <c r="AG271" s="356"/>
      <c r="AH271" s="356"/>
      <c r="AI271" s="356" t="s">
        <v>518</v>
      </c>
      <c r="AJ271" s="428">
        <v>45572.711851851855</v>
      </c>
      <c r="AK271" s="356"/>
      <c r="AL271" s="356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s="4" customFormat="1" ht="12.75" customHeight="1" x14ac:dyDescent="0.25">
      <c r="A272" s="329" t="s">
        <v>274</v>
      </c>
      <c r="B272" s="329" t="s">
        <v>256</v>
      </c>
      <c r="C272" s="329" t="s">
        <v>519</v>
      </c>
      <c r="D272" s="429" t="s">
        <v>849</v>
      </c>
      <c r="E272" s="329" t="s">
        <v>778</v>
      </c>
      <c r="F272" s="429" t="s">
        <v>794</v>
      </c>
      <c r="G272" s="425">
        <v>33152.980000000003</v>
      </c>
      <c r="H272" s="429"/>
      <c r="I272" s="425">
        <v>33152.980000000003</v>
      </c>
      <c r="J272" s="429"/>
      <c r="K272" s="429"/>
      <c r="L272" s="429"/>
      <c r="M272" s="429"/>
      <c r="N272" s="429"/>
      <c r="O272" s="429"/>
      <c r="P272" s="429"/>
      <c r="Q272" s="430">
        <v>33152.980000000003</v>
      </c>
      <c r="R272" s="429"/>
      <c r="S272" s="429"/>
      <c r="T272" s="429"/>
      <c r="U272" s="425">
        <v>26892</v>
      </c>
      <c r="V272" s="429"/>
      <c r="W272" s="425">
        <v>26892</v>
      </c>
      <c r="X272" s="429"/>
      <c r="Y272" s="429"/>
      <c r="Z272" s="429"/>
      <c r="AA272" s="429"/>
      <c r="AB272" s="429"/>
      <c r="AC272" s="429"/>
      <c r="AD272" s="429"/>
      <c r="AE272" s="430">
        <v>26892</v>
      </c>
      <c r="AF272" s="429"/>
      <c r="AG272" s="429"/>
      <c r="AH272" s="429"/>
      <c r="AI272" s="329" t="s">
        <v>518</v>
      </c>
      <c r="AJ272" s="426">
        <v>45572.711851851855</v>
      </c>
      <c r="AK272" s="329"/>
      <c r="AL272" s="329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s="4" customFormat="1" ht="12.75" customHeight="1" x14ac:dyDescent="0.25">
      <c r="A273" s="329" t="s">
        <v>269</v>
      </c>
      <c r="B273" s="329" t="s">
        <v>256</v>
      </c>
      <c r="C273" s="329" t="s">
        <v>519</v>
      </c>
      <c r="D273" s="429" t="s">
        <v>849</v>
      </c>
      <c r="E273" s="329" t="s">
        <v>778</v>
      </c>
      <c r="F273" s="429" t="s">
        <v>790</v>
      </c>
      <c r="G273" s="425">
        <v>35808.6</v>
      </c>
      <c r="H273" s="429"/>
      <c r="I273" s="425">
        <v>35808.6</v>
      </c>
      <c r="J273" s="429"/>
      <c r="K273" s="429"/>
      <c r="L273" s="429"/>
      <c r="M273" s="429"/>
      <c r="N273" s="429"/>
      <c r="O273" s="429"/>
      <c r="P273" s="429"/>
      <c r="Q273" s="430">
        <v>35808.6</v>
      </c>
      <c r="R273" s="429"/>
      <c r="S273" s="429"/>
      <c r="T273" s="429"/>
      <c r="U273" s="425">
        <v>35630.519999999997</v>
      </c>
      <c r="V273" s="429"/>
      <c r="W273" s="425">
        <v>35630.519999999997</v>
      </c>
      <c r="X273" s="429"/>
      <c r="Y273" s="429"/>
      <c r="Z273" s="429"/>
      <c r="AA273" s="429"/>
      <c r="AB273" s="429"/>
      <c r="AC273" s="429"/>
      <c r="AD273" s="429"/>
      <c r="AE273" s="430">
        <v>35630.519999999997</v>
      </c>
      <c r="AF273" s="429"/>
      <c r="AG273" s="429"/>
      <c r="AH273" s="429"/>
      <c r="AI273" s="329" t="s">
        <v>518</v>
      </c>
      <c r="AJ273" s="426">
        <v>45572.711851851855</v>
      </c>
      <c r="AK273" s="329"/>
      <c r="AL273" s="329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s="4" customFormat="1" ht="12.75" customHeight="1" x14ac:dyDescent="0.25">
      <c r="A274" s="356" t="s">
        <v>330</v>
      </c>
      <c r="B274" s="356" t="s">
        <v>256</v>
      </c>
      <c r="C274" s="356" t="s">
        <v>519</v>
      </c>
      <c r="D274" s="356" t="s">
        <v>850</v>
      </c>
      <c r="E274" s="356" t="s">
        <v>778</v>
      </c>
      <c r="F274" s="356" t="s">
        <v>519</v>
      </c>
      <c r="G274" s="427">
        <v>238280986.46000001</v>
      </c>
      <c r="H274" s="356"/>
      <c r="I274" s="427">
        <v>238280986.46000001</v>
      </c>
      <c r="J274" s="427">
        <v>2000000</v>
      </c>
      <c r="K274" s="356"/>
      <c r="L274" s="356"/>
      <c r="M274" s="356"/>
      <c r="N274" s="356"/>
      <c r="O274" s="356"/>
      <c r="P274" s="356"/>
      <c r="Q274" s="427">
        <v>32760900</v>
      </c>
      <c r="R274" s="427">
        <v>77200784</v>
      </c>
      <c r="S274" s="427">
        <v>130319302.45999999</v>
      </c>
      <c r="T274" s="356"/>
      <c r="U274" s="427">
        <v>162671009.47999999</v>
      </c>
      <c r="V274" s="356"/>
      <c r="W274" s="427">
        <v>162671009.47999999</v>
      </c>
      <c r="X274" s="427">
        <v>1737300</v>
      </c>
      <c r="Y274" s="356"/>
      <c r="Z274" s="356"/>
      <c r="AA274" s="356"/>
      <c r="AB274" s="356"/>
      <c r="AC274" s="356"/>
      <c r="AD274" s="356"/>
      <c r="AE274" s="427">
        <v>24965953.530000001</v>
      </c>
      <c r="AF274" s="427">
        <v>56601410.990000002</v>
      </c>
      <c r="AG274" s="427">
        <v>82840944.959999993</v>
      </c>
      <c r="AH274" s="356"/>
      <c r="AI274" s="356" t="s">
        <v>518</v>
      </c>
      <c r="AJ274" s="428">
        <v>45572.711863425924</v>
      </c>
      <c r="AK274" s="356"/>
      <c r="AL274" s="356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s="4" customFormat="1" ht="12.75" customHeight="1" x14ac:dyDescent="0.25">
      <c r="A275" s="356" t="s">
        <v>331</v>
      </c>
      <c r="B275" s="356" t="s">
        <v>256</v>
      </c>
      <c r="C275" s="356" t="s">
        <v>519</v>
      </c>
      <c r="D275" s="356" t="s">
        <v>851</v>
      </c>
      <c r="E275" s="356" t="s">
        <v>778</v>
      </c>
      <c r="F275" s="356" t="s">
        <v>519</v>
      </c>
      <c r="G275" s="427">
        <v>221453378.66</v>
      </c>
      <c r="H275" s="356"/>
      <c r="I275" s="427">
        <v>221453378.66</v>
      </c>
      <c r="J275" s="427">
        <v>2000000</v>
      </c>
      <c r="K275" s="356"/>
      <c r="L275" s="356"/>
      <c r="M275" s="356"/>
      <c r="N275" s="356"/>
      <c r="O275" s="356"/>
      <c r="P275" s="356"/>
      <c r="Q275" s="427">
        <v>22906000</v>
      </c>
      <c r="R275" s="427">
        <v>70698076.200000003</v>
      </c>
      <c r="S275" s="427">
        <v>129849302.45999999</v>
      </c>
      <c r="T275" s="356"/>
      <c r="U275" s="427">
        <v>151183491.90000001</v>
      </c>
      <c r="V275" s="356"/>
      <c r="W275" s="427">
        <v>151183491.90000001</v>
      </c>
      <c r="X275" s="427">
        <v>1737300</v>
      </c>
      <c r="Y275" s="356"/>
      <c r="Z275" s="356"/>
      <c r="AA275" s="356"/>
      <c r="AB275" s="356"/>
      <c r="AC275" s="356"/>
      <c r="AD275" s="356"/>
      <c r="AE275" s="427">
        <v>18169214.710000001</v>
      </c>
      <c r="AF275" s="427">
        <v>52160632.229999997</v>
      </c>
      <c r="AG275" s="427">
        <v>82590944.959999993</v>
      </c>
      <c r="AH275" s="356"/>
      <c r="AI275" s="356" t="s">
        <v>518</v>
      </c>
      <c r="AJ275" s="428">
        <v>45572.711851851855</v>
      </c>
      <c r="AK275" s="356"/>
      <c r="AL275" s="356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s="4" customFormat="1" ht="12.75" customHeight="1" x14ac:dyDescent="0.25">
      <c r="A276" s="356" t="s">
        <v>259</v>
      </c>
      <c r="B276" s="356" t="s">
        <v>256</v>
      </c>
      <c r="C276" s="356" t="s">
        <v>519</v>
      </c>
      <c r="D276" s="356" t="s">
        <v>851</v>
      </c>
      <c r="E276" s="356" t="s">
        <v>778</v>
      </c>
      <c r="F276" s="356" t="s">
        <v>780</v>
      </c>
      <c r="G276" s="427">
        <v>97159041.140000001</v>
      </c>
      <c r="H276" s="356"/>
      <c r="I276" s="427">
        <v>97159041.140000001</v>
      </c>
      <c r="J276" s="356"/>
      <c r="K276" s="356"/>
      <c r="L276" s="356"/>
      <c r="M276" s="356"/>
      <c r="N276" s="356"/>
      <c r="O276" s="356"/>
      <c r="P276" s="356"/>
      <c r="Q276" s="356"/>
      <c r="R276" s="427">
        <v>8805000</v>
      </c>
      <c r="S276" s="427">
        <v>88354041.140000001</v>
      </c>
      <c r="T276" s="356"/>
      <c r="U276" s="427">
        <v>64278404.079999998</v>
      </c>
      <c r="V276" s="356"/>
      <c r="W276" s="427">
        <v>64278404.079999998</v>
      </c>
      <c r="X276" s="356"/>
      <c r="Y276" s="356"/>
      <c r="Z276" s="356"/>
      <c r="AA276" s="356"/>
      <c r="AB276" s="356"/>
      <c r="AC276" s="356"/>
      <c r="AD276" s="356"/>
      <c r="AE276" s="356"/>
      <c r="AF276" s="427">
        <v>6044165.79</v>
      </c>
      <c r="AG276" s="427">
        <v>58234238.289999999</v>
      </c>
      <c r="AH276" s="356"/>
      <c r="AI276" s="356" t="s">
        <v>518</v>
      </c>
      <c r="AJ276" s="428">
        <v>45572.711863425924</v>
      </c>
      <c r="AK276" s="356"/>
      <c r="AL276" s="356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s="4" customFormat="1" ht="12.75" customHeight="1" x14ac:dyDescent="0.25">
      <c r="A277" s="356" t="s">
        <v>283</v>
      </c>
      <c r="B277" s="356" t="s">
        <v>256</v>
      </c>
      <c r="C277" s="356" t="s">
        <v>519</v>
      </c>
      <c r="D277" s="356" t="s">
        <v>851</v>
      </c>
      <c r="E277" s="356" t="s">
        <v>778</v>
      </c>
      <c r="F277" s="356" t="s">
        <v>803</v>
      </c>
      <c r="G277" s="427">
        <v>97159041.140000001</v>
      </c>
      <c r="H277" s="356"/>
      <c r="I277" s="427">
        <v>97159041.140000001</v>
      </c>
      <c r="J277" s="356"/>
      <c r="K277" s="356"/>
      <c r="L277" s="356"/>
      <c r="M277" s="356"/>
      <c r="N277" s="356"/>
      <c r="O277" s="356"/>
      <c r="P277" s="356"/>
      <c r="Q277" s="356"/>
      <c r="R277" s="427">
        <v>8805000</v>
      </c>
      <c r="S277" s="427">
        <v>88354041.140000001</v>
      </c>
      <c r="T277" s="356"/>
      <c r="U277" s="427">
        <v>64278404.079999998</v>
      </c>
      <c r="V277" s="356"/>
      <c r="W277" s="427">
        <v>64278404.079999998</v>
      </c>
      <c r="X277" s="356"/>
      <c r="Y277" s="356"/>
      <c r="Z277" s="356"/>
      <c r="AA277" s="356"/>
      <c r="AB277" s="356"/>
      <c r="AC277" s="356"/>
      <c r="AD277" s="356"/>
      <c r="AE277" s="356"/>
      <c r="AF277" s="427">
        <v>6044165.79</v>
      </c>
      <c r="AG277" s="427">
        <v>58234238.289999999</v>
      </c>
      <c r="AH277" s="356"/>
      <c r="AI277" s="356" t="s">
        <v>518</v>
      </c>
      <c r="AJ277" s="428">
        <v>45572.711863425924</v>
      </c>
      <c r="AK277" s="356"/>
      <c r="AL277" s="356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s="4" customFormat="1" ht="12.75" customHeight="1" x14ac:dyDescent="0.25">
      <c r="A278" s="329" t="s">
        <v>284</v>
      </c>
      <c r="B278" s="329" t="s">
        <v>256</v>
      </c>
      <c r="C278" s="329" t="s">
        <v>519</v>
      </c>
      <c r="D278" s="429" t="s">
        <v>851</v>
      </c>
      <c r="E278" s="329" t="s">
        <v>778</v>
      </c>
      <c r="F278" s="429" t="s">
        <v>804</v>
      </c>
      <c r="G278" s="425">
        <v>73611905.75</v>
      </c>
      <c r="H278" s="429"/>
      <c r="I278" s="425">
        <v>73611905.75</v>
      </c>
      <c r="J278" s="429"/>
      <c r="K278" s="429"/>
      <c r="L278" s="429"/>
      <c r="M278" s="429"/>
      <c r="N278" s="429"/>
      <c r="O278" s="429"/>
      <c r="P278" s="429"/>
      <c r="Q278" s="429"/>
      <c r="R278" s="430">
        <v>6739690</v>
      </c>
      <c r="S278" s="430">
        <v>66872215.75</v>
      </c>
      <c r="T278" s="429"/>
      <c r="U278" s="425">
        <v>49523206.409999996</v>
      </c>
      <c r="V278" s="429"/>
      <c r="W278" s="425">
        <v>49523206.409999996</v>
      </c>
      <c r="X278" s="429"/>
      <c r="Y278" s="429"/>
      <c r="Z278" s="429"/>
      <c r="AA278" s="429"/>
      <c r="AB278" s="429"/>
      <c r="AC278" s="429"/>
      <c r="AD278" s="429"/>
      <c r="AE278" s="429"/>
      <c r="AF278" s="430">
        <v>4676701.91</v>
      </c>
      <c r="AG278" s="430">
        <v>44846504.5</v>
      </c>
      <c r="AH278" s="429"/>
      <c r="AI278" s="329" t="s">
        <v>518</v>
      </c>
      <c r="AJ278" s="426">
        <v>45572.711851851855</v>
      </c>
      <c r="AK278" s="329"/>
      <c r="AL278" s="329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s="4" customFormat="1" ht="12.75" customHeight="1" x14ac:dyDescent="0.25">
      <c r="A279" s="329" t="s">
        <v>285</v>
      </c>
      <c r="B279" s="329" t="s">
        <v>256</v>
      </c>
      <c r="C279" s="329" t="s">
        <v>519</v>
      </c>
      <c r="D279" s="429" t="s">
        <v>851</v>
      </c>
      <c r="E279" s="329" t="s">
        <v>778</v>
      </c>
      <c r="F279" s="429" t="s">
        <v>805</v>
      </c>
      <c r="G279" s="425">
        <v>278750</v>
      </c>
      <c r="H279" s="429"/>
      <c r="I279" s="425">
        <v>278750</v>
      </c>
      <c r="J279" s="429"/>
      <c r="K279" s="429"/>
      <c r="L279" s="429"/>
      <c r="M279" s="429"/>
      <c r="N279" s="429"/>
      <c r="O279" s="429"/>
      <c r="P279" s="429"/>
      <c r="Q279" s="429"/>
      <c r="R279" s="430">
        <v>30000</v>
      </c>
      <c r="S279" s="430">
        <v>248750</v>
      </c>
      <c r="T279" s="429"/>
      <c r="U279" s="425">
        <v>166935.32999999999</v>
      </c>
      <c r="V279" s="429"/>
      <c r="W279" s="425">
        <v>166935.32999999999</v>
      </c>
      <c r="X279" s="429"/>
      <c r="Y279" s="429"/>
      <c r="Z279" s="429"/>
      <c r="AA279" s="429"/>
      <c r="AB279" s="429"/>
      <c r="AC279" s="429"/>
      <c r="AD279" s="429"/>
      <c r="AE279" s="429"/>
      <c r="AF279" s="430">
        <v>20775.560000000001</v>
      </c>
      <c r="AG279" s="430">
        <v>146159.76999999999</v>
      </c>
      <c r="AH279" s="429"/>
      <c r="AI279" s="329" t="s">
        <v>518</v>
      </c>
      <c r="AJ279" s="426">
        <v>45572.711851851855</v>
      </c>
      <c r="AK279" s="329"/>
      <c r="AL279" s="329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s="4" customFormat="1" ht="12.75" customHeight="1" x14ac:dyDescent="0.25">
      <c r="A280" s="329" t="s">
        <v>286</v>
      </c>
      <c r="B280" s="329" t="s">
        <v>256</v>
      </c>
      <c r="C280" s="329" t="s">
        <v>519</v>
      </c>
      <c r="D280" s="429" t="s">
        <v>851</v>
      </c>
      <c r="E280" s="329" t="s">
        <v>778</v>
      </c>
      <c r="F280" s="429" t="s">
        <v>806</v>
      </c>
      <c r="G280" s="425">
        <v>23268385.390000001</v>
      </c>
      <c r="H280" s="429"/>
      <c r="I280" s="425">
        <v>23268385.390000001</v>
      </c>
      <c r="J280" s="429"/>
      <c r="K280" s="429"/>
      <c r="L280" s="429"/>
      <c r="M280" s="429"/>
      <c r="N280" s="429"/>
      <c r="O280" s="429"/>
      <c r="P280" s="429"/>
      <c r="Q280" s="429"/>
      <c r="R280" s="430">
        <v>2035310</v>
      </c>
      <c r="S280" s="430">
        <v>21233075.390000001</v>
      </c>
      <c r="T280" s="429"/>
      <c r="U280" s="425">
        <v>14588262.34</v>
      </c>
      <c r="V280" s="429"/>
      <c r="W280" s="425">
        <v>14588262.34</v>
      </c>
      <c r="X280" s="429"/>
      <c r="Y280" s="429"/>
      <c r="Z280" s="429"/>
      <c r="AA280" s="429"/>
      <c r="AB280" s="429"/>
      <c r="AC280" s="429"/>
      <c r="AD280" s="429"/>
      <c r="AE280" s="429"/>
      <c r="AF280" s="430">
        <v>1346688.32</v>
      </c>
      <c r="AG280" s="430">
        <v>13241574.02</v>
      </c>
      <c r="AH280" s="429"/>
      <c r="AI280" s="329" t="s">
        <v>518</v>
      </c>
      <c r="AJ280" s="426">
        <v>45572.711851851855</v>
      </c>
      <c r="AK280" s="329"/>
      <c r="AL280" s="329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s="4" customFormat="1" ht="12.75" customHeight="1" x14ac:dyDescent="0.25">
      <c r="A281" s="356" t="s">
        <v>264</v>
      </c>
      <c r="B281" s="356" t="s">
        <v>256</v>
      </c>
      <c r="C281" s="356" t="s">
        <v>519</v>
      </c>
      <c r="D281" s="356" t="s">
        <v>851</v>
      </c>
      <c r="E281" s="356" t="s">
        <v>778</v>
      </c>
      <c r="F281" s="356" t="s">
        <v>256</v>
      </c>
      <c r="G281" s="427">
        <v>47173626.43</v>
      </c>
      <c r="H281" s="356"/>
      <c r="I281" s="427">
        <v>47173626.43</v>
      </c>
      <c r="J281" s="356"/>
      <c r="K281" s="356"/>
      <c r="L281" s="356"/>
      <c r="M281" s="356"/>
      <c r="N281" s="356"/>
      <c r="O281" s="356"/>
      <c r="P281" s="356"/>
      <c r="Q281" s="427">
        <v>4623011.1100000003</v>
      </c>
      <c r="R281" s="427">
        <v>1630354</v>
      </c>
      <c r="S281" s="427">
        <v>40920261.32</v>
      </c>
      <c r="T281" s="356"/>
      <c r="U281" s="427">
        <v>28309504.77</v>
      </c>
      <c r="V281" s="356"/>
      <c r="W281" s="427">
        <v>28309504.77</v>
      </c>
      <c r="X281" s="356"/>
      <c r="Y281" s="356"/>
      <c r="Z281" s="356"/>
      <c r="AA281" s="356"/>
      <c r="AB281" s="356"/>
      <c r="AC281" s="356"/>
      <c r="AD281" s="356"/>
      <c r="AE281" s="427">
        <v>3438657.82</v>
      </c>
      <c r="AF281" s="427">
        <v>767331.24</v>
      </c>
      <c r="AG281" s="427">
        <v>24103515.710000001</v>
      </c>
      <c r="AH281" s="356"/>
      <c r="AI281" s="356" t="s">
        <v>518</v>
      </c>
      <c r="AJ281" s="428">
        <v>45572.711851851855</v>
      </c>
      <c r="AK281" s="356"/>
      <c r="AL281" s="356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s="4" customFormat="1" ht="12.75" customHeight="1" x14ac:dyDescent="0.25">
      <c r="A282" s="356" t="s">
        <v>265</v>
      </c>
      <c r="B282" s="356" t="s">
        <v>256</v>
      </c>
      <c r="C282" s="356" t="s">
        <v>519</v>
      </c>
      <c r="D282" s="356" t="s">
        <v>851</v>
      </c>
      <c r="E282" s="356" t="s">
        <v>778</v>
      </c>
      <c r="F282" s="356" t="s">
        <v>786</v>
      </c>
      <c r="G282" s="427">
        <v>47173626.43</v>
      </c>
      <c r="H282" s="356"/>
      <c r="I282" s="427">
        <v>47173626.43</v>
      </c>
      <c r="J282" s="356"/>
      <c r="K282" s="356"/>
      <c r="L282" s="356"/>
      <c r="M282" s="356"/>
      <c r="N282" s="356"/>
      <c r="O282" s="356"/>
      <c r="P282" s="356"/>
      <c r="Q282" s="427">
        <v>4623011.1100000003</v>
      </c>
      <c r="R282" s="427">
        <v>1630354</v>
      </c>
      <c r="S282" s="427">
        <v>40920261.32</v>
      </c>
      <c r="T282" s="356"/>
      <c r="U282" s="427">
        <v>28309504.77</v>
      </c>
      <c r="V282" s="356"/>
      <c r="W282" s="427">
        <v>28309504.77</v>
      </c>
      <c r="X282" s="356"/>
      <c r="Y282" s="356"/>
      <c r="Z282" s="356"/>
      <c r="AA282" s="356"/>
      <c r="AB282" s="356"/>
      <c r="AC282" s="356"/>
      <c r="AD282" s="356"/>
      <c r="AE282" s="427">
        <v>3438657.82</v>
      </c>
      <c r="AF282" s="427">
        <v>767331.24</v>
      </c>
      <c r="AG282" s="427">
        <v>24103515.710000001</v>
      </c>
      <c r="AH282" s="356"/>
      <c r="AI282" s="356" t="s">
        <v>518</v>
      </c>
      <c r="AJ282" s="428">
        <v>45572.711851851855</v>
      </c>
      <c r="AK282" s="356"/>
      <c r="AL282" s="356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s="4" customFormat="1" ht="12.75" customHeight="1" x14ac:dyDescent="0.25">
      <c r="A283" s="329" t="s">
        <v>287</v>
      </c>
      <c r="B283" s="329" t="s">
        <v>256</v>
      </c>
      <c r="C283" s="329" t="s">
        <v>519</v>
      </c>
      <c r="D283" s="429" t="s">
        <v>851</v>
      </c>
      <c r="E283" s="329" t="s">
        <v>778</v>
      </c>
      <c r="F283" s="429" t="s">
        <v>807</v>
      </c>
      <c r="G283" s="425">
        <v>11157799</v>
      </c>
      <c r="H283" s="429"/>
      <c r="I283" s="425">
        <v>11157799</v>
      </c>
      <c r="J283" s="429"/>
      <c r="K283" s="429"/>
      <c r="L283" s="429"/>
      <c r="M283" s="429"/>
      <c r="N283" s="429"/>
      <c r="O283" s="429"/>
      <c r="P283" s="429"/>
      <c r="Q283" s="429"/>
      <c r="R283" s="429"/>
      <c r="S283" s="430">
        <v>11157799</v>
      </c>
      <c r="T283" s="429"/>
      <c r="U283" s="425">
        <v>1841808.46</v>
      </c>
      <c r="V283" s="429"/>
      <c r="W283" s="425">
        <v>1841808.46</v>
      </c>
      <c r="X283" s="429"/>
      <c r="Y283" s="429"/>
      <c r="Z283" s="429"/>
      <c r="AA283" s="429"/>
      <c r="AB283" s="429"/>
      <c r="AC283" s="429"/>
      <c r="AD283" s="429"/>
      <c r="AE283" s="429"/>
      <c r="AF283" s="429"/>
      <c r="AG283" s="430">
        <v>1841808.46</v>
      </c>
      <c r="AH283" s="429"/>
      <c r="AI283" s="329" t="s">
        <v>518</v>
      </c>
      <c r="AJ283" s="426">
        <v>45572.711851851855</v>
      </c>
      <c r="AK283" s="329"/>
      <c r="AL283" s="329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s="4" customFormat="1" ht="12.75" customHeight="1" x14ac:dyDescent="0.25">
      <c r="A284" s="329" t="s">
        <v>266</v>
      </c>
      <c r="B284" s="329" t="s">
        <v>256</v>
      </c>
      <c r="C284" s="329" t="s">
        <v>519</v>
      </c>
      <c r="D284" s="429" t="s">
        <v>851</v>
      </c>
      <c r="E284" s="329" t="s">
        <v>778</v>
      </c>
      <c r="F284" s="429" t="s">
        <v>787</v>
      </c>
      <c r="G284" s="425">
        <v>25781011.870000001</v>
      </c>
      <c r="H284" s="429"/>
      <c r="I284" s="425">
        <v>25781011.870000001</v>
      </c>
      <c r="J284" s="429"/>
      <c r="K284" s="429"/>
      <c r="L284" s="429"/>
      <c r="M284" s="429"/>
      <c r="N284" s="429"/>
      <c r="O284" s="429"/>
      <c r="P284" s="429"/>
      <c r="Q284" s="430">
        <v>4623011.1100000003</v>
      </c>
      <c r="R284" s="430">
        <v>1574354</v>
      </c>
      <c r="S284" s="430">
        <v>19583646.760000002</v>
      </c>
      <c r="T284" s="429"/>
      <c r="U284" s="425">
        <v>20337023.489999998</v>
      </c>
      <c r="V284" s="429"/>
      <c r="W284" s="425">
        <v>20337023.489999998</v>
      </c>
      <c r="X284" s="429"/>
      <c r="Y284" s="429"/>
      <c r="Z284" s="429"/>
      <c r="AA284" s="429"/>
      <c r="AB284" s="429"/>
      <c r="AC284" s="429"/>
      <c r="AD284" s="429"/>
      <c r="AE284" s="430">
        <v>3438657.82</v>
      </c>
      <c r="AF284" s="430">
        <v>731765.92</v>
      </c>
      <c r="AG284" s="430">
        <v>16166599.75</v>
      </c>
      <c r="AH284" s="429"/>
      <c r="AI284" s="329" t="s">
        <v>518</v>
      </c>
      <c r="AJ284" s="426">
        <v>45572.711851851855</v>
      </c>
      <c r="AK284" s="329"/>
      <c r="AL284" s="329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s="4" customFormat="1" ht="12.75" customHeight="1" x14ac:dyDescent="0.25">
      <c r="A285" s="329" t="s">
        <v>272</v>
      </c>
      <c r="B285" s="329" t="s">
        <v>256</v>
      </c>
      <c r="C285" s="329" t="s">
        <v>519</v>
      </c>
      <c r="D285" s="429" t="s">
        <v>851</v>
      </c>
      <c r="E285" s="329" t="s">
        <v>778</v>
      </c>
      <c r="F285" s="429" t="s">
        <v>792</v>
      </c>
      <c r="G285" s="425">
        <v>10234815.560000001</v>
      </c>
      <c r="H285" s="429"/>
      <c r="I285" s="425">
        <v>10234815.560000001</v>
      </c>
      <c r="J285" s="429"/>
      <c r="K285" s="429"/>
      <c r="L285" s="429"/>
      <c r="M285" s="429"/>
      <c r="N285" s="429"/>
      <c r="O285" s="429"/>
      <c r="P285" s="429"/>
      <c r="Q285" s="429"/>
      <c r="R285" s="430">
        <v>56000</v>
      </c>
      <c r="S285" s="430">
        <v>10178815.560000001</v>
      </c>
      <c r="T285" s="429"/>
      <c r="U285" s="425">
        <v>6130672.8200000003</v>
      </c>
      <c r="V285" s="429"/>
      <c r="W285" s="425">
        <v>6130672.8200000003</v>
      </c>
      <c r="X285" s="429"/>
      <c r="Y285" s="429"/>
      <c r="Z285" s="429"/>
      <c r="AA285" s="429"/>
      <c r="AB285" s="429"/>
      <c r="AC285" s="429"/>
      <c r="AD285" s="429"/>
      <c r="AE285" s="429"/>
      <c r="AF285" s="430">
        <v>35565.32</v>
      </c>
      <c r="AG285" s="430">
        <v>6095107.5</v>
      </c>
      <c r="AH285" s="429"/>
      <c r="AI285" s="329" t="s">
        <v>518</v>
      </c>
      <c r="AJ285" s="426">
        <v>45572.711851851855</v>
      </c>
      <c r="AK285" s="329"/>
      <c r="AL285" s="329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s="4" customFormat="1" ht="12.75" customHeight="1" x14ac:dyDescent="0.25">
      <c r="A286" s="356" t="s">
        <v>273</v>
      </c>
      <c r="B286" s="356" t="s">
        <v>256</v>
      </c>
      <c r="C286" s="356" t="s">
        <v>519</v>
      </c>
      <c r="D286" s="356" t="s">
        <v>851</v>
      </c>
      <c r="E286" s="356" t="s">
        <v>778</v>
      </c>
      <c r="F286" s="356" t="s">
        <v>407</v>
      </c>
      <c r="G286" s="427">
        <v>0</v>
      </c>
      <c r="H286" s="356"/>
      <c r="I286" s="427">
        <v>0</v>
      </c>
      <c r="J286" s="427">
        <v>2000000</v>
      </c>
      <c r="K286" s="356"/>
      <c r="L286" s="356"/>
      <c r="M286" s="356"/>
      <c r="N286" s="356"/>
      <c r="O286" s="356"/>
      <c r="P286" s="356"/>
      <c r="Q286" s="427">
        <v>2000000</v>
      </c>
      <c r="R286" s="356"/>
      <c r="S286" s="356"/>
      <c r="T286" s="356"/>
      <c r="U286" s="427">
        <v>0</v>
      </c>
      <c r="V286" s="356"/>
      <c r="W286" s="427">
        <v>0</v>
      </c>
      <c r="X286" s="427">
        <v>1737300</v>
      </c>
      <c r="Y286" s="356"/>
      <c r="Z286" s="356"/>
      <c r="AA286" s="356"/>
      <c r="AB286" s="356"/>
      <c r="AC286" s="356"/>
      <c r="AD286" s="356"/>
      <c r="AE286" s="427">
        <v>1737300</v>
      </c>
      <c r="AF286" s="356"/>
      <c r="AG286" s="356"/>
      <c r="AH286" s="356"/>
      <c r="AI286" s="356" t="s">
        <v>518</v>
      </c>
      <c r="AJ286" s="428">
        <v>45572.711851851855</v>
      </c>
      <c r="AK286" s="356"/>
      <c r="AL286" s="356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s="4" customFormat="1" ht="12.75" customHeight="1" x14ac:dyDescent="0.25">
      <c r="A287" s="356" t="s">
        <v>445</v>
      </c>
      <c r="B287" s="356" t="s">
        <v>256</v>
      </c>
      <c r="C287" s="356" t="s">
        <v>519</v>
      </c>
      <c r="D287" s="356" t="s">
        <v>851</v>
      </c>
      <c r="E287" s="356" t="s">
        <v>778</v>
      </c>
      <c r="F287" s="356" t="s">
        <v>405</v>
      </c>
      <c r="G287" s="427">
        <v>0</v>
      </c>
      <c r="H287" s="356"/>
      <c r="I287" s="427">
        <v>0</v>
      </c>
      <c r="J287" s="427">
        <v>2000000</v>
      </c>
      <c r="K287" s="356"/>
      <c r="L287" s="356"/>
      <c r="M287" s="356"/>
      <c r="N287" s="356"/>
      <c r="O287" s="356"/>
      <c r="P287" s="356"/>
      <c r="Q287" s="427">
        <v>2000000</v>
      </c>
      <c r="R287" s="356"/>
      <c r="S287" s="356"/>
      <c r="T287" s="356"/>
      <c r="U287" s="427">
        <v>0</v>
      </c>
      <c r="V287" s="356"/>
      <c r="W287" s="427">
        <v>0</v>
      </c>
      <c r="X287" s="427">
        <v>1737300</v>
      </c>
      <c r="Y287" s="356"/>
      <c r="Z287" s="356"/>
      <c r="AA287" s="356"/>
      <c r="AB287" s="356"/>
      <c r="AC287" s="356"/>
      <c r="AD287" s="356"/>
      <c r="AE287" s="427">
        <v>1737300</v>
      </c>
      <c r="AF287" s="356"/>
      <c r="AG287" s="356"/>
      <c r="AH287" s="356"/>
      <c r="AI287" s="356" t="s">
        <v>518</v>
      </c>
      <c r="AJ287" s="428">
        <v>45572.711851851855</v>
      </c>
      <c r="AK287" s="356"/>
      <c r="AL287" s="356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s="4" customFormat="1" ht="12.75" customHeight="1" x14ac:dyDescent="0.25">
      <c r="A288" s="329" t="s">
        <v>950</v>
      </c>
      <c r="B288" s="329" t="s">
        <v>256</v>
      </c>
      <c r="C288" s="329" t="s">
        <v>519</v>
      </c>
      <c r="D288" s="429" t="s">
        <v>851</v>
      </c>
      <c r="E288" s="329" t="s">
        <v>778</v>
      </c>
      <c r="F288" s="429" t="s">
        <v>951</v>
      </c>
      <c r="G288" s="425">
        <v>0</v>
      </c>
      <c r="H288" s="429"/>
      <c r="I288" s="425">
        <v>0</v>
      </c>
      <c r="J288" s="430">
        <v>2000000</v>
      </c>
      <c r="K288" s="429"/>
      <c r="L288" s="429"/>
      <c r="M288" s="429"/>
      <c r="N288" s="429"/>
      <c r="O288" s="429"/>
      <c r="P288" s="429"/>
      <c r="Q288" s="430">
        <v>2000000</v>
      </c>
      <c r="R288" s="429"/>
      <c r="S288" s="429"/>
      <c r="T288" s="429"/>
      <c r="U288" s="425">
        <v>0</v>
      </c>
      <c r="V288" s="429"/>
      <c r="W288" s="425">
        <v>0</v>
      </c>
      <c r="X288" s="430">
        <v>1737300</v>
      </c>
      <c r="Y288" s="429"/>
      <c r="Z288" s="429"/>
      <c r="AA288" s="429"/>
      <c r="AB288" s="429"/>
      <c r="AC288" s="429"/>
      <c r="AD288" s="429"/>
      <c r="AE288" s="430">
        <v>1737300</v>
      </c>
      <c r="AF288" s="429"/>
      <c r="AG288" s="429"/>
      <c r="AH288" s="429"/>
      <c r="AI288" s="329" t="s">
        <v>518</v>
      </c>
      <c r="AJ288" s="426">
        <v>45572.711851851855</v>
      </c>
      <c r="AK288" s="329"/>
      <c r="AL288" s="329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s="4" customFormat="1" ht="12.75" customHeight="1" x14ac:dyDescent="0.25">
      <c r="A289" s="356" t="s">
        <v>298</v>
      </c>
      <c r="B289" s="356" t="s">
        <v>256</v>
      </c>
      <c r="C289" s="356" t="s">
        <v>519</v>
      </c>
      <c r="D289" s="356" t="s">
        <v>851</v>
      </c>
      <c r="E289" s="356" t="s">
        <v>778</v>
      </c>
      <c r="F289" s="356" t="s">
        <v>818</v>
      </c>
      <c r="G289" s="427">
        <v>76530711.090000004</v>
      </c>
      <c r="H289" s="356"/>
      <c r="I289" s="427">
        <v>76530711.090000004</v>
      </c>
      <c r="J289" s="356"/>
      <c r="K289" s="356"/>
      <c r="L289" s="356"/>
      <c r="M289" s="356"/>
      <c r="N289" s="356"/>
      <c r="O289" s="356"/>
      <c r="P289" s="356"/>
      <c r="Q289" s="427">
        <v>16282988.890000001</v>
      </c>
      <c r="R289" s="427">
        <v>60247722.200000003</v>
      </c>
      <c r="S289" s="356"/>
      <c r="T289" s="356"/>
      <c r="U289" s="427">
        <v>58336979.090000004</v>
      </c>
      <c r="V289" s="356"/>
      <c r="W289" s="427">
        <v>58336979.090000004</v>
      </c>
      <c r="X289" s="356"/>
      <c r="Y289" s="356"/>
      <c r="Z289" s="356"/>
      <c r="AA289" s="356"/>
      <c r="AB289" s="356"/>
      <c r="AC289" s="356"/>
      <c r="AD289" s="356"/>
      <c r="AE289" s="427">
        <v>12993256.890000001</v>
      </c>
      <c r="AF289" s="427">
        <v>45343722.200000003</v>
      </c>
      <c r="AG289" s="356"/>
      <c r="AH289" s="356"/>
      <c r="AI289" s="356" t="s">
        <v>518</v>
      </c>
      <c r="AJ289" s="428">
        <v>45572.711851851855</v>
      </c>
      <c r="AK289" s="356"/>
      <c r="AL289" s="356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s="4" customFormat="1" ht="12.75" customHeight="1" x14ac:dyDescent="0.25">
      <c r="A290" s="356" t="s">
        <v>307</v>
      </c>
      <c r="B290" s="356" t="s">
        <v>256</v>
      </c>
      <c r="C290" s="356" t="s">
        <v>519</v>
      </c>
      <c r="D290" s="356" t="s">
        <v>851</v>
      </c>
      <c r="E290" s="356" t="s">
        <v>778</v>
      </c>
      <c r="F290" s="356" t="s">
        <v>828</v>
      </c>
      <c r="G290" s="427">
        <v>76530711.090000004</v>
      </c>
      <c r="H290" s="356"/>
      <c r="I290" s="427">
        <v>76530711.090000004</v>
      </c>
      <c r="J290" s="356"/>
      <c r="K290" s="356"/>
      <c r="L290" s="356"/>
      <c r="M290" s="356"/>
      <c r="N290" s="356"/>
      <c r="O290" s="356"/>
      <c r="P290" s="356"/>
      <c r="Q290" s="427">
        <v>16282988.890000001</v>
      </c>
      <c r="R290" s="427">
        <v>60247722.200000003</v>
      </c>
      <c r="S290" s="356"/>
      <c r="T290" s="356"/>
      <c r="U290" s="427">
        <v>58336979.090000004</v>
      </c>
      <c r="V290" s="356"/>
      <c r="W290" s="427">
        <v>58336979.090000004</v>
      </c>
      <c r="X290" s="356"/>
      <c r="Y290" s="356"/>
      <c r="Z290" s="356"/>
      <c r="AA290" s="356"/>
      <c r="AB290" s="356"/>
      <c r="AC290" s="356"/>
      <c r="AD290" s="356"/>
      <c r="AE290" s="427">
        <v>12993256.890000001</v>
      </c>
      <c r="AF290" s="427">
        <v>45343722.200000003</v>
      </c>
      <c r="AG290" s="356"/>
      <c r="AH290" s="356"/>
      <c r="AI290" s="356" t="s">
        <v>518</v>
      </c>
      <c r="AJ290" s="428">
        <v>45572.711851851855</v>
      </c>
      <c r="AK290" s="356"/>
      <c r="AL290" s="356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s="4" customFormat="1" ht="12.75" customHeight="1" x14ac:dyDescent="0.25">
      <c r="A291" s="329" t="s">
        <v>308</v>
      </c>
      <c r="B291" s="329" t="s">
        <v>256</v>
      </c>
      <c r="C291" s="329" t="s">
        <v>519</v>
      </c>
      <c r="D291" s="429" t="s">
        <v>851</v>
      </c>
      <c r="E291" s="329" t="s">
        <v>778</v>
      </c>
      <c r="F291" s="429" t="s">
        <v>829</v>
      </c>
      <c r="G291" s="425">
        <v>67957600</v>
      </c>
      <c r="H291" s="429"/>
      <c r="I291" s="425">
        <v>67957600</v>
      </c>
      <c r="J291" s="429"/>
      <c r="K291" s="429"/>
      <c r="L291" s="429"/>
      <c r="M291" s="429"/>
      <c r="N291" s="429"/>
      <c r="O291" s="429"/>
      <c r="P291" s="429"/>
      <c r="Q291" s="430">
        <v>11614100</v>
      </c>
      <c r="R291" s="430">
        <v>56343500</v>
      </c>
      <c r="S291" s="429"/>
      <c r="T291" s="429"/>
      <c r="U291" s="425">
        <v>52618658</v>
      </c>
      <c r="V291" s="429"/>
      <c r="W291" s="425">
        <v>52618658</v>
      </c>
      <c r="X291" s="429"/>
      <c r="Y291" s="429"/>
      <c r="Z291" s="429"/>
      <c r="AA291" s="429"/>
      <c r="AB291" s="429"/>
      <c r="AC291" s="429"/>
      <c r="AD291" s="429"/>
      <c r="AE291" s="430">
        <v>9619158</v>
      </c>
      <c r="AF291" s="430">
        <v>42999500</v>
      </c>
      <c r="AG291" s="429"/>
      <c r="AH291" s="429"/>
      <c r="AI291" s="329" t="s">
        <v>518</v>
      </c>
      <c r="AJ291" s="426">
        <v>45572.711851851855</v>
      </c>
      <c r="AK291" s="329"/>
      <c r="AL291" s="329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s="4" customFormat="1" ht="12.75" customHeight="1" x14ac:dyDescent="0.25">
      <c r="A292" s="329" t="s">
        <v>309</v>
      </c>
      <c r="B292" s="329" t="s">
        <v>256</v>
      </c>
      <c r="C292" s="329" t="s">
        <v>519</v>
      </c>
      <c r="D292" s="429" t="s">
        <v>851</v>
      </c>
      <c r="E292" s="329" t="s">
        <v>778</v>
      </c>
      <c r="F292" s="429" t="s">
        <v>830</v>
      </c>
      <c r="G292" s="425">
        <v>8573111.0899999999</v>
      </c>
      <c r="H292" s="429"/>
      <c r="I292" s="425">
        <v>8573111.0899999999</v>
      </c>
      <c r="J292" s="429"/>
      <c r="K292" s="429"/>
      <c r="L292" s="429"/>
      <c r="M292" s="429"/>
      <c r="N292" s="429"/>
      <c r="O292" s="429"/>
      <c r="P292" s="429"/>
      <c r="Q292" s="430">
        <v>4668888.8899999997</v>
      </c>
      <c r="R292" s="430">
        <v>3904222.2</v>
      </c>
      <c r="S292" s="429"/>
      <c r="T292" s="429"/>
      <c r="U292" s="425">
        <v>5718321.0899999999</v>
      </c>
      <c r="V292" s="429"/>
      <c r="W292" s="425">
        <v>5718321.0899999999</v>
      </c>
      <c r="X292" s="429"/>
      <c r="Y292" s="429"/>
      <c r="Z292" s="429"/>
      <c r="AA292" s="429"/>
      <c r="AB292" s="429"/>
      <c r="AC292" s="429"/>
      <c r="AD292" s="429"/>
      <c r="AE292" s="430">
        <v>3374098.89</v>
      </c>
      <c r="AF292" s="430">
        <v>2344222.2000000002</v>
      </c>
      <c r="AG292" s="429"/>
      <c r="AH292" s="429"/>
      <c r="AI292" s="329" t="s">
        <v>518</v>
      </c>
      <c r="AJ292" s="426">
        <v>45572.711851851855</v>
      </c>
      <c r="AK292" s="329"/>
      <c r="AL292" s="329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s="4" customFormat="1" ht="12.75" customHeight="1" x14ac:dyDescent="0.25">
      <c r="A293" s="356" t="s">
        <v>267</v>
      </c>
      <c r="B293" s="356" t="s">
        <v>256</v>
      </c>
      <c r="C293" s="356" t="s">
        <v>519</v>
      </c>
      <c r="D293" s="356" t="s">
        <v>851</v>
      </c>
      <c r="E293" s="356" t="s">
        <v>778</v>
      </c>
      <c r="F293" s="356" t="s">
        <v>788</v>
      </c>
      <c r="G293" s="427">
        <v>590000</v>
      </c>
      <c r="H293" s="356"/>
      <c r="I293" s="427">
        <v>590000</v>
      </c>
      <c r="J293" s="356"/>
      <c r="K293" s="356"/>
      <c r="L293" s="356"/>
      <c r="M293" s="356"/>
      <c r="N293" s="356"/>
      <c r="O293" s="356"/>
      <c r="P293" s="356"/>
      <c r="Q293" s="356"/>
      <c r="R293" s="427">
        <v>15000</v>
      </c>
      <c r="S293" s="427">
        <v>575000</v>
      </c>
      <c r="T293" s="356"/>
      <c r="U293" s="427">
        <v>258603.96</v>
      </c>
      <c r="V293" s="356"/>
      <c r="W293" s="427">
        <v>258603.96</v>
      </c>
      <c r="X293" s="356"/>
      <c r="Y293" s="356"/>
      <c r="Z293" s="356"/>
      <c r="AA293" s="356"/>
      <c r="AB293" s="356"/>
      <c r="AC293" s="356"/>
      <c r="AD293" s="356"/>
      <c r="AE293" s="356"/>
      <c r="AF293" s="427">
        <v>5413</v>
      </c>
      <c r="AG293" s="427">
        <v>253190.96</v>
      </c>
      <c r="AH293" s="356"/>
      <c r="AI293" s="356" t="s">
        <v>518</v>
      </c>
      <c r="AJ293" s="428">
        <v>45572.711863425924</v>
      </c>
      <c r="AK293" s="356"/>
      <c r="AL293" s="356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s="4" customFormat="1" ht="12.75" customHeight="1" x14ac:dyDescent="0.25">
      <c r="A294" s="356" t="s">
        <v>268</v>
      </c>
      <c r="B294" s="356" t="s">
        <v>256</v>
      </c>
      <c r="C294" s="356" t="s">
        <v>519</v>
      </c>
      <c r="D294" s="356" t="s">
        <v>851</v>
      </c>
      <c r="E294" s="356" t="s">
        <v>778</v>
      </c>
      <c r="F294" s="356" t="s">
        <v>789</v>
      </c>
      <c r="G294" s="427">
        <v>590000</v>
      </c>
      <c r="H294" s="356"/>
      <c r="I294" s="427">
        <v>590000</v>
      </c>
      <c r="J294" s="356"/>
      <c r="K294" s="356"/>
      <c r="L294" s="356"/>
      <c r="M294" s="356"/>
      <c r="N294" s="356"/>
      <c r="O294" s="356"/>
      <c r="P294" s="356"/>
      <c r="Q294" s="356"/>
      <c r="R294" s="427">
        <v>15000</v>
      </c>
      <c r="S294" s="427">
        <v>575000</v>
      </c>
      <c r="T294" s="356"/>
      <c r="U294" s="427">
        <v>258603.96</v>
      </c>
      <c r="V294" s="356"/>
      <c r="W294" s="427">
        <v>258603.96</v>
      </c>
      <c r="X294" s="356"/>
      <c r="Y294" s="356"/>
      <c r="Z294" s="356"/>
      <c r="AA294" s="356"/>
      <c r="AB294" s="356"/>
      <c r="AC294" s="356"/>
      <c r="AD294" s="356"/>
      <c r="AE294" s="356"/>
      <c r="AF294" s="427">
        <v>5413</v>
      </c>
      <c r="AG294" s="427">
        <v>253190.96</v>
      </c>
      <c r="AH294" s="356"/>
      <c r="AI294" s="356" t="s">
        <v>518</v>
      </c>
      <c r="AJ294" s="428">
        <v>45572.711863425924</v>
      </c>
      <c r="AK294" s="356"/>
      <c r="AL294" s="356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s="4" customFormat="1" ht="12.75" customHeight="1" x14ac:dyDescent="0.25">
      <c r="A295" s="329" t="s">
        <v>274</v>
      </c>
      <c r="B295" s="329" t="s">
        <v>256</v>
      </c>
      <c r="C295" s="329" t="s">
        <v>519</v>
      </c>
      <c r="D295" s="429" t="s">
        <v>851</v>
      </c>
      <c r="E295" s="329" t="s">
        <v>778</v>
      </c>
      <c r="F295" s="429" t="s">
        <v>794</v>
      </c>
      <c r="G295" s="425">
        <v>466000</v>
      </c>
      <c r="H295" s="429"/>
      <c r="I295" s="425">
        <v>466000</v>
      </c>
      <c r="J295" s="429"/>
      <c r="K295" s="429"/>
      <c r="L295" s="429"/>
      <c r="M295" s="429"/>
      <c r="N295" s="429"/>
      <c r="O295" s="429"/>
      <c r="P295" s="429"/>
      <c r="Q295" s="429"/>
      <c r="R295" s="430">
        <v>10000</v>
      </c>
      <c r="S295" s="430">
        <v>456000</v>
      </c>
      <c r="T295" s="429"/>
      <c r="U295" s="425">
        <v>254590</v>
      </c>
      <c r="V295" s="429"/>
      <c r="W295" s="425">
        <v>254590</v>
      </c>
      <c r="X295" s="429"/>
      <c r="Y295" s="429"/>
      <c r="Z295" s="429"/>
      <c r="AA295" s="429"/>
      <c r="AB295" s="429"/>
      <c r="AC295" s="429"/>
      <c r="AD295" s="429"/>
      <c r="AE295" s="429"/>
      <c r="AF295" s="430">
        <v>5413</v>
      </c>
      <c r="AG295" s="430">
        <v>249177</v>
      </c>
      <c r="AH295" s="429"/>
      <c r="AI295" s="329" t="s">
        <v>518</v>
      </c>
      <c r="AJ295" s="426">
        <v>45572.711851851855</v>
      </c>
      <c r="AK295" s="329"/>
      <c r="AL295" s="329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s="4" customFormat="1" ht="12.75" customHeight="1" x14ac:dyDescent="0.25">
      <c r="A296" s="329" t="s">
        <v>275</v>
      </c>
      <c r="B296" s="329" t="s">
        <v>256</v>
      </c>
      <c r="C296" s="329" t="s">
        <v>519</v>
      </c>
      <c r="D296" s="429" t="s">
        <v>851</v>
      </c>
      <c r="E296" s="329" t="s">
        <v>778</v>
      </c>
      <c r="F296" s="429" t="s">
        <v>795</v>
      </c>
      <c r="G296" s="425">
        <v>30000</v>
      </c>
      <c r="H296" s="429"/>
      <c r="I296" s="425">
        <v>30000</v>
      </c>
      <c r="J296" s="429"/>
      <c r="K296" s="429"/>
      <c r="L296" s="429"/>
      <c r="M296" s="429"/>
      <c r="N296" s="429"/>
      <c r="O296" s="429"/>
      <c r="P296" s="429"/>
      <c r="Q296" s="429"/>
      <c r="R296" s="429"/>
      <c r="S296" s="430">
        <v>30000</v>
      </c>
      <c r="T296" s="429"/>
      <c r="U296" s="425">
        <v>2222</v>
      </c>
      <c r="V296" s="429"/>
      <c r="W296" s="425">
        <v>2222</v>
      </c>
      <c r="X296" s="429"/>
      <c r="Y296" s="429"/>
      <c r="Z296" s="429"/>
      <c r="AA296" s="429"/>
      <c r="AB296" s="429"/>
      <c r="AC296" s="429"/>
      <c r="AD296" s="429"/>
      <c r="AE296" s="429"/>
      <c r="AF296" s="429"/>
      <c r="AG296" s="430">
        <v>2222</v>
      </c>
      <c r="AH296" s="429"/>
      <c r="AI296" s="329" t="s">
        <v>518</v>
      </c>
      <c r="AJ296" s="426">
        <v>45572.711851851855</v>
      </c>
      <c r="AK296" s="329"/>
      <c r="AL296" s="329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s="4" customFormat="1" ht="12.75" customHeight="1" x14ac:dyDescent="0.25">
      <c r="A297" s="329" t="s">
        <v>269</v>
      </c>
      <c r="B297" s="329" t="s">
        <v>256</v>
      </c>
      <c r="C297" s="329" t="s">
        <v>519</v>
      </c>
      <c r="D297" s="429" t="s">
        <v>851</v>
      </c>
      <c r="E297" s="329" t="s">
        <v>778</v>
      </c>
      <c r="F297" s="429" t="s">
        <v>790</v>
      </c>
      <c r="G297" s="425">
        <v>94000</v>
      </c>
      <c r="H297" s="429"/>
      <c r="I297" s="425">
        <v>94000</v>
      </c>
      <c r="J297" s="429"/>
      <c r="K297" s="429"/>
      <c r="L297" s="429"/>
      <c r="M297" s="429"/>
      <c r="N297" s="429"/>
      <c r="O297" s="429"/>
      <c r="P297" s="429"/>
      <c r="Q297" s="429"/>
      <c r="R297" s="430">
        <v>5000</v>
      </c>
      <c r="S297" s="430">
        <v>89000</v>
      </c>
      <c r="T297" s="429"/>
      <c r="U297" s="425">
        <v>1791.96</v>
      </c>
      <c r="V297" s="429"/>
      <c r="W297" s="425">
        <v>1791.96</v>
      </c>
      <c r="X297" s="429"/>
      <c r="Y297" s="429"/>
      <c r="Z297" s="429"/>
      <c r="AA297" s="429"/>
      <c r="AB297" s="429"/>
      <c r="AC297" s="429"/>
      <c r="AD297" s="429"/>
      <c r="AE297" s="429"/>
      <c r="AF297" s="430">
        <v>0</v>
      </c>
      <c r="AG297" s="430">
        <v>1791.96</v>
      </c>
      <c r="AH297" s="429"/>
      <c r="AI297" s="329" t="s">
        <v>518</v>
      </c>
      <c r="AJ297" s="426">
        <v>45572.711851851855</v>
      </c>
      <c r="AK297" s="329"/>
      <c r="AL297" s="329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s="4" customFormat="1" ht="12.75" customHeight="1" x14ac:dyDescent="0.25">
      <c r="A298" s="356" t="s">
        <v>332</v>
      </c>
      <c r="B298" s="356" t="s">
        <v>256</v>
      </c>
      <c r="C298" s="356" t="s">
        <v>519</v>
      </c>
      <c r="D298" s="356" t="s">
        <v>852</v>
      </c>
      <c r="E298" s="356" t="s">
        <v>778</v>
      </c>
      <c r="F298" s="356" t="s">
        <v>519</v>
      </c>
      <c r="G298" s="427">
        <v>16827607.800000001</v>
      </c>
      <c r="H298" s="356"/>
      <c r="I298" s="427">
        <v>16827607.800000001</v>
      </c>
      <c r="J298" s="356"/>
      <c r="K298" s="356"/>
      <c r="L298" s="356"/>
      <c r="M298" s="356"/>
      <c r="N298" s="356"/>
      <c r="O298" s="356"/>
      <c r="P298" s="356"/>
      <c r="Q298" s="427">
        <v>9854900</v>
      </c>
      <c r="R298" s="427">
        <v>6502707.7999999998</v>
      </c>
      <c r="S298" s="427">
        <v>470000</v>
      </c>
      <c r="T298" s="356"/>
      <c r="U298" s="427">
        <v>11487517.58</v>
      </c>
      <c r="V298" s="356"/>
      <c r="W298" s="427">
        <v>11487517.58</v>
      </c>
      <c r="X298" s="356"/>
      <c r="Y298" s="356"/>
      <c r="Z298" s="356"/>
      <c r="AA298" s="356"/>
      <c r="AB298" s="356"/>
      <c r="AC298" s="356"/>
      <c r="AD298" s="356"/>
      <c r="AE298" s="427">
        <v>6796738.8200000003</v>
      </c>
      <c r="AF298" s="427">
        <v>4440778.76</v>
      </c>
      <c r="AG298" s="427">
        <v>250000</v>
      </c>
      <c r="AH298" s="356"/>
      <c r="AI298" s="356" t="s">
        <v>518</v>
      </c>
      <c r="AJ298" s="428">
        <v>45572.711851851855</v>
      </c>
      <c r="AK298" s="356"/>
      <c r="AL298" s="356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s="4" customFormat="1" ht="12.75" customHeight="1" x14ac:dyDescent="0.25">
      <c r="A299" s="356" t="s">
        <v>259</v>
      </c>
      <c r="B299" s="356" t="s">
        <v>256</v>
      </c>
      <c r="C299" s="356" t="s">
        <v>519</v>
      </c>
      <c r="D299" s="356" t="s">
        <v>852</v>
      </c>
      <c r="E299" s="356" t="s">
        <v>778</v>
      </c>
      <c r="F299" s="356" t="s">
        <v>780</v>
      </c>
      <c r="G299" s="427">
        <v>14836800</v>
      </c>
      <c r="H299" s="356"/>
      <c r="I299" s="427">
        <v>14836800</v>
      </c>
      <c r="J299" s="356"/>
      <c r="K299" s="356"/>
      <c r="L299" s="356"/>
      <c r="M299" s="356"/>
      <c r="N299" s="356"/>
      <c r="O299" s="356"/>
      <c r="P299" s="356"/>
      <c r="Q299" s="427">
        <v>9229100</v>
      </c>
      <c r="R299" s="427">
        <v>5607700</v>
      </c>
      <c r="S299" s="356"/>
      <c r="T299" s="356"/>
      <c r="U299" s="427">
        <v>10196775.539999999</v>
      </c>
      <c r="V299" s="356"/>
      <c r="W299" s="427">
        <v>10196775.539999999</v>
      </c>
      <c r="X299" s="356"/>
      <c r="Y299" s="356"/>
      <c r="Z299" s="356"/>
      <c r="AA299" s="356"/>
      <c r="AB299" s="356"/>
      <c r="AC299" s="356"/>
      <c r="AD299" s="356"/>
      <c r="AE299" s="427">
        <v>6493599.3799999999</v>
      </c>
      <c r="AF299" s="427">
        <v>3703176.16</v>
      </c>
      <c r="AG299" s="356"/>
      <c r="AH299" s="356"/>
      <c r="AI299" s="356" t="s">
        <v>518</v>
      </c>
      <c r="AJ299" s="428">
        <v>45572.711851851855</v>
      </c>
      <c r="AK299" s="356"/>
      <c r="AL299" s="356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s="4" customFormat="1" ht="12.75" customHeight="1" x14ac:dyDescent="0.25">
      <c r="A300" s="356" t="s">
        <v>283</v>
      </c>
      <c r="B300" s="356" t="s">
        <v>256</v>
      </c>
      <c r="C300" s="356" t="s">
        <v>519</v>
      </c>
      <c r="D300" s="356" t="s">
        <v>852</v>
      </c>
      <c r="E300" s="356" t="s">
        <v>778</v>
      </c>
      <c r="F300" s="356" t="s">
        <v>803</v>
      </c>
      <c r="G300" s="427">
        <v>11864100</v>
      </c>
      <c r="H300" s="356"/>
      <c r="I300" s="427">
        <v>11864100</v>
      </c>
      <c r="J300" s="356"/>
      <c r="K300" s="356"/>
      <c r="L300" s="356"/>
      <c r="M300" s="356"/>
      <c r="N300" s="356"/>
      <c r="O300" s="356"/>
      <c r="P300" s="356"/>
      <c r="Q300" s="427">
        <v>6256400</v>
      </c>
      <c r="R300" s="427">
        <v>5607700</v>
      </c>
      <c r="S300" s="356"/>
      <c r="T300" s="356"/>
      <c r="U300" s="427">
        <v>8099267.7699999996</v>
      </c>
      <c r="V300" s="356"/>
      <c r="W300" s="427">
        <v>8099267.7699999996</v>
      </c>
      <c r="X300" s="356"/>
      <c r="Y300" s="356"/>
      <c r="Z300" s="356"/>
      <c r="AA300" s="356"/>
      <c r="AB300" s="356"/>
      <c r="AC300" s="356"/>
      <c r="AD300" s="356"/>
      <c r="AE300" s="427">
        <v>4396091.6100000003</v>
      </c>
      <c r="AF300" s="427">
        <v>3703176.16</v>
      </c>
      <c r="AG300" s="356"/>
      <c r="AH300" s="356"/>
      <c r="AI300" s="356" t="s">
        <v>518</v>
      </c>
      <c r="AJ300" s="428">
        <v>45572.711851851855</v>
      </c>
      <c r="AK300" s="356"/>
      <c r="AL300" s="356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s="4" customFormat="1" ht="12.75" customHeight="1" x14ac:dyDescent="0.25">
      <c r="A301" s="329" t="s">
        <v>284</v>
      </c>
      <c r="B301" s="329" t="s">
        <v>256</v>
      </c>
      <c r="C301" s="329" t="s">
        <v>519</v>
      </c>
      <c r="D301" s="429" t="s">
        <v>852</v>
      </c>
      <c r="E301" s="329" t="s">
        <v>778</v>
      </c>
      <c r="F301" s="429" t="s">
        <v>804</v>
      </c>
      <c r="G301" s="425">
        <v>9041100</v>
      </c>
      <c r="H301" s="429"/>
      <c r="I301" s="425">
        <v>9041100</v>
      </c>
      <c r="J301" s="429"/>
      <c r="K301" s="429"/>
      <c r="L301" s="429"/>
      <c r="M301" s="429"/>
      <c r="N301" s="429"/>
      <c r="O301" s="429"/>
      <c r="P301" s="429"/>
      <c r="Q301" s="430">
        <v>4769000</v>
      </c>
      <c r="R301" s="430">
        <v>4272100</v>
      </c>
      <c r="S301" s="429"/>
      <c r="T301" s="429"/>
      <c r="U301" s="425">
        <v>6233316.0199999996</v>
      </c>
      <c r="V301" s="429"/>
      <c r="W301" s="425">
        <v>6233316.0199999996</v>
      </c>
      <c r="X301" s="429"/>
      <c r="Y301" s="429"/>
      <c r="Z301" s="429"/>
      <c r="AA301" s="429"/>
      <c r="AB301" s="429"/>
      <c r="AC301" s="429"/>
      <c r="AD301" s="429"/>
      <c r="AE301" s="430">
        <v>3358192.32</v>
      </c>
      <c r="AF301" s="430">
        <v>2875123.7</v>
      </c>
      <c r="AG301" s="429"/>
      <c r="AH301" s="429"/>
      <c r="AI301" s="329" t="s">
        <v>518</v>
      </c>
      <c r="AJ301" s="426">
        <v>45572.711851851855</v>
      </c>
      <c r="AK301" s="329"/>
      <c r="AL301" s="329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s="4" customFormat="1" ht="12.75" customHeight="1" x14ac:dyDescent="0.25">
      <c r="A302" s="329" t="s">
        <v>285</v>
      </c>
      <c r="B302" s="329" t="s">
        <v>256</v>
      </c>
      <c r="C302" s="329" t="s">
        <v>519</v>
      </c>
      <c r="D302" s="429" t="s">
        <v>852</v>
      </c>
      <c r="E302" s="329" t="s">
        <v>778</v>
      </c>
      <c r="F302" s="429" t="s">
        <v>805</v>
      </c>
      <c r="G302" s="425">
        <v>47200</v>
      </c>
      <c r="H302" s="429"/>
      <c r="I302" s="425">
        <v>47200</v>
      </c>
      <c r="J302" s="429"/>
      <c r="K302" s="429"/>
      <c r="L302" s="429"/>
      <c r="M302" s="429"/>
      <c r="N302" s="429"/>
      <c r="O302" s="429"/>
      <c r="P302" s="429"/>
      <c r="Q302" s="430">
        <v>47200</v>
      </c>
      <c r="R302" s="429"/>
      <c r="S302" s="429"/>
      <c r="T302" s="429"/>
      <c r="U302" s="425">
        <v>15560</v>
      </c>
      <c r="V302" s="429"/>
      <c r="W302" s="425">
        <v>15560</v>
      </c>
      <c r="X302" s="429"/>
      <c r="Y302" s="429"/>
      <c r="Z302" s="429"/>
      <c r="AA302" s="429"/>
      <c r="AB302" s="429"/>
      <c r="AC302" s="429"/>
      <c r="AD302" s="429"/>
      <c r="AE302" s="430">
        <v>15560</v>
      </c>
      <c r="AF302" s="429"/>
      <c r="AG302" s="429"/>
      <c r="AH302" s="429"/>
      <c r="AI302" s="329" t="s">
        <v>518</v>
      </c>
      <c r="AJ302" s="426">
        <v>45572.711851851855</v>
      </c>
      <c r="AK302" s="329"/>
      <c r="AL302" s="329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s="4" customFormat="1" ht="12.75" customHeight="1" x14ac:dyDescent="0.25">
      <c r="A303" s="329" t="s">
        <v>286</v>
      </c>
      <c r="B303" s="329" t="s">
        <v>256</v>
      </c>
      <c r="C303" s="329" t="s">
        <v>519</v>
      </c>
      <c r="D303" s="429" t="s">
        <v>852</v>
      </c>
      <c r="E303" s="329" t="s">
        <v>778</v>
      </c>
      <c r="F303" s="429" t="s">
        <v>806</v>
      </c>
      <c r="G303" s="425">
        <v>2775800</v>
      </c>
      <c r="H303" s="429"/>
      <c r="I303" s="425">
        <v>2775800</v>
      </c>
      <c r="J303" s="429"/>
      <c r="K303" s="429"/>
      <c r="L303" s="429"/>
      <c r="M303" s="429"/>
      <c r="N303" s="429"/>
      <c r="O303" s="429"/>
      <c r="P303" s="429"/>
      <c r="Q303" s="430">
        <v>1440200</v>
      </c>
      <c r="R303" s="430">
        <v>1335600</v>
      </c>
      <c r="S303" s="429"/>
      <c r="T303" s="429"/>
      <c r="U303" s="425">
        <v>1850391.75</v>
      </c>
      <c r="V303" s="429"/>
      <c r="W303" s="425">
        <v>1850391.75</v>
      </c>
      <c r="X303" s="429"/>
      <c r="Y303" s="429"/>
      <c r="Z303" s="429"/>
      <c r="AA303" s="429"/>
      <c r="AB303" s="429"/>
      <c r="AC303" s="429"/>
      <c r="AD303" s="429"/>
      <c r="AE303" s="430">
        <v>1022339.29</v>
      </c>
      <c r="AF303" s="430">
        <v>828052.46</v>
      </c>
      <c r="AG303" s="429"/>
      <c r="AH303" s="429"/>
      <c r="AI303" s="329" t="s">
        <v>518</v>
      </c>
      <c r="AJ303" s="426">
        <v>45572.711851851855</v>
      </c>
      <c r="AK303" s="329"/>
      <c r="AL303" s="329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s="4" customFormat="1" ht="12.75" customHeight="1" x14ac:dyDescent="0.25">
      <c r="A304" s="356" t="s">
        <v>260</v>
      </c>
      <c r="B304" s="356" t="s">
        <v>256</v>
      </c>
      <c r="C304" s="356" t="s">
        <v>519</v>
      </c>
      <c r="D304" s="356" t="s">
        <v>852</v>
      </c>
      <c r="E304" s="356" t="s">
        <v>778</v>
      </c>
      <c r="F304" s="356" t="s">
        <v>781</v>
      </c>
      <c r="G304" s="427">
        <v>2972700</v>
      </c>
      <c r="H304" s="356"/>
      <c r="I304" s="427">
        <v>2972700</v>
      </c>
      <c r="J304" s="356"/>
      <c r="K304" s="356"/>
      <c r="L304" s="356"/>
      <c r="M304" s="356"/>
      <c r="N304" s="356"/>
      <c r="O304" s="356"/>
      <c r="P304" s="356"/>
      <c r="Q304" s="427">
        <v>2972700</v>
      </c>
      <c r="R304" s="356"/>
      <c r="S304" s="356"/>
      <c r="T304" s="356"/>
      <c r="U304" s="427">
        <v>2097507.77</v>
      </c>
      <c r="V304" s="356"/>
      <c r="W304" s="427">
        <v>2097507.77</v>
      </c>
      <c r="X304" s="356"/>
      <c r="Y304" s="356"/>
      <c r="Z304" s="356"/>
      <c r="AA304" s="356"/>
      <c r="AB304" s="356"/>
      <c r="AC304" s="356"/>
      <c r="AD304" s="356"/>
      <c r="AE304" s="427">
        <v>2097507.77</v>
      </c>
      <c r="AF304" s="356"/>
      <c r="AG304" s="356"/>
      <c r="AH304" s="356"/>
      <c r="AI304" s="356" t="s">
        <v>518</v>
      </c>
      <c r="AJ304" s="428">
        <v>45572.711851851855</v>
      </c>
      <c r="AK304" s="356"/>
      <c r="AL304" s="356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s="4" customFormat="1" ht="12.75" customHeight="1" x14ac:dyDescent="0.25">
      <c r="A305" s="329" t="s">
        <v>261</v>
      </c>
      <c r="B305" s="329" t="s">
        <v>256</v>
      </c>
      <c r="C305" s="329" t="s">
        <v>519</v>
      </c>
      <c r="D305" s="429" t="s">
        <v>852</v>
      </c>
      <c r="E305" s="329" t="s">
        <v>778</v>
      </c>
      <c r="F305" s="429" t="s">
        <v>782</v>
      </c>
      <c r="G305" s="425">
        <v>2242000</v>
      </c>
      <c r="H305" s="429"/>
      <c r="I305" s="425">
        <v>2242000</v>
      </c>
      <c r="J305" s="429"/>
      <c r="K305" s="429"/>
      <c r="L305" s="429"/>
      <c r="M305" s="429"/>
      <c r="N305" s="429"/>
      <c r="O305" s="429"/>
      <c r="P305" s="429"/>
      <c r="Q305" s="430">
        <v>2242000</v>
      </c>
      <c r="R305" s="429"/>
      <c r="S305" s="429"/>
      <c r="T305" s="429"/>
      <c r="U305" s="425">
        <v>1577990.21</v>
      </c>
      <c r="V305" s="429"/>
      <c r="W305" s="425">
        <v>1577990.21</v>
      </c>
      <c r="X305" s="429"/>
      <c r="Y305" s="429"/>
      <c r="Z305" s="429"/>
      <c r="AA305" s="429"/>
      <c r="AB305" s="429"/>
      <c r="AC305" s="429"/>
      <c r="AD305" s="429"/>
      <c r="AE305" s="430">
        <v>1577990.21</v>
      </c>
      <c r="AF305" s="429"/>
      <c r="AG305" s="429"/>
      <c r="AH305" s="429"/>
      <c r="AI305" s="329" t="s">
        <v>518</v>
      </c>
      <c r="AJ305" s="426">
        <v>45572.711851851855</v>
      </c>
      <c r="AK305" s="329"/>
      <c r="AL305" s="329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s="4" customFormat="1" ht="12.75" customHeight="1" x14ac:dyDescent="0.25">
      <c r="A306" s="329" t="s">
        <v>271</v>
      </c>
      <c r="B306" s="329" t="s">
        <v>256</v>
      </c>
      <c r="C306" s="329" t="s">
        <v>519</v>
      </c>
      <c r="D306" s="429" t="s">
        <v>852</v>
      </c>
      <c r="E306" s="329" t="s">
        <v>778</v>
      </c>
      <c r="F306" s="429" t="s">
        <v>783</v>
      </c>
      <c r="G306" s="425">
        <v>53600</v>
      </c>
      <c r="H306" s="429"/>
      <c r="I306" s="425">
        <v>53600</v>
      </c>
      <c r="J306" s="429"/>
      <c r="K306" s="429"/>
      <c r="L306" s="429"/>
      <c r="M306" s="429"/>
      <c r="N306" s="429"/>
      <c r="O306" s="429"/>
      <c r="P306" s="429"/>
      <c r="Q306" s="430">
        <v>53600</v>
      </c>
      <c r="R306" s="429"/>
      <c r="S306" s="429"/>
      <c r="T306" s="429"/>
      <c r="U306" s="425">
        <v>36650</v>
      </c>
      <c r="V306" s="429"/>
      <c r="W306" s="425">
        <v>36650</v>
      </c>
      <c r="X306" s="429"/>
      <c r="Y306" s="429"/>
      <c r="Z306" s="429"/>
      <c r="AA306" s="429"/>
      <c r="AB306" s="429"/>
      <c r="AC306" s="429"/>
      <c r="AD306" s="429"/>
      <c r="AE306" s="430">
        <v>36650</v>
      </c>
      <c r="AF306" s="429"/>
      <c r="AG306" s="429"/>
      <c r="AH306" s="429"/>
      <c r="AI306" s="329" t="s">
        <v>518</v>
      </c>
      <c r="AJ306" s="426">
        <v>45572.711851851855</v>
      </c>
      <c r="AK306" s="329"/>
      <c r="AL306" s="329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s="4" customFormat="1" ht="12.75" customHeight="1" x14ac:dyDescent="0.25">
      <c r="A307" s="329" t="s">
        <v>262</v>
      </c>
      <c r="B307" s="329" t="s">
        <v>256</v>
      </c>
      <c r="C307" s="329" t="s">
        <v>519</v>
      </c>
      <c r="D307" s="429" t="s">
        <v>852</v>
      </c>
      <c r="E307" s="329" t="s">
        <v>778</v>
      </c>
      <c r="F307" s="429" t="s">
        <v>784</v>
      </c>
      <c r="G307" s="425">
        <v>677100</v>
      </c>
      <c r="H307" s="429"/>
      <c r="I307" s="425">
        <v>677100</v>
      </c>
      <c r="J307" s="429"/>
      <c r="K307" s="429"/>
      <c r="L307" s="429"/>
      <c r="M307" s="429"/>
      <c r="N307" s="429"/>
      <c r="O307" s="429"/>
      <c r="P307" s="429"/>
      <c r="Q307" s="430">
        <v>677100</v>
      </c>
      <c r="R307" s="429"/>
      <c r="S307" s="429"/>
      <c r="T307" s="429"/>
      <c r="U307" s="425">
        <v>482867.56</v>
      </c>
      <c r="V307" s="429"/>
      <c r="W307" s="425">
        <v>482867.56</v>
      </c>
      <c r="X307" s="429"/>
      <c r="Y307" s="429"/>
      <c r="Z307" s="429"/>
      <c r="AA307" s="429"/>
      <c r="AB307" s="429"/>
      <c r="AC307" s="429"/>
      <c r="AD307" s="429"/>
      <c r="AE307" s="430">
        <v>482867.56</v>
      </c>
      <c r="AF307" s="429"/>
      <c r="AG307" s="429"/>
      <c r="AH307" s="429"/>
      <c r="AI307" s="329" t="s">
        <v>518</v>
      </c>
      <c r="AJ307" s="426">
        <v>45572.711851851855</v>
      </c>
      <c r="AK307" s="329"/>
      <c r="AL307" s="329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s="4" customFormat="1" ht="12.75" customHeight="1" x14ac:dyDescent="0.25">
      <c r="A308" s="356" t="s">
        <v>264</v>
      </c>
      <c r="B308" s="356" t="s">
        <v>256</v>
      </c>
      <c r="C308" s="356" t="s">
        <v>519</v>
      </c>
      <c r="D308" s="356" t="s">
        <v>852</v>
      </c>
      <c r="E308" s="356" t="s">
        <v>778</v>
      </c>
      <c r="F308" s="356" t="s">
        <v>256</v>
      </c>
      <c r="G308" s="427">
        <v>1987107.8</v>
      </c>
      <c r="H308" s="356"/>
      <c r="I308" s="427">
        <v>1987107.8</v>
      </c>
      <c r="J308" s="356"/>
      <c r="K308" s="356"/>
      <c r="L308" s="356"/>
      <c r="M308" s="356"/>
      <c r="N308" s="356"/>
      <c r="O308" s="356"/>
      <c r="P308" s="356"/>
      <c r="Q308" s="427">
        <v>622100</v>
      </c>
      <c r="R308" s="427">
        <v>895007.8</v>
      </c>
      <c r="S308" s="427">
        <v>470000</v>
      </c>
      <c r="T308" s="356"/>
      <c r="U308" s="427">
        <v>1290639.82</v>
      </c>
      <c r="V308" s="356"/>
      <c r="W308" s="427">
        <v>1290639.82</v>
      </c>
      <c r="X308" s="356"/>
      <c r="Y308" s="356"/>
      <c r="Z308" s="356"/>
      <c r="AA308" s="356"/>
      <c r="AB308" s="356"/>
      <c r="AC308" s="356"/>
      <c r="AD308" s="356"/>
      <c r="AE308" s="427">
        <v>303037.21999999997</v>
      </c>
      <c r="AF308" s="427">
        <v>737602.6</v>
      </c>
      <c r="AG308" s="427">
        <v>250000</v>
      </c>
      <c r="AH308" s="356"/>
      <c r="AI308" s="356" t="s">
        <v>518</v>
      </c>
      <c r="AJ308" s="428">
        <v>45572.711851851855</v>
      </c>
      <c r="AK308" s="356"/>
      <c r="AL308" s="356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s="4" customFormat="1" ht="12.75" customHeight="1" x14ac:dyDescent="0.25">
      <c r="A309" s="356" t="s">
        <v>265</v>
      </c>
      <c r="B309" s="356" t="s">
        <v>256</v>
      </c>
      <c r="C309" s="356" t="s">
        <v>519</v>
      </c>
      <c r="D309" s="356" t="s">
        <v>852</v>
      </c>
      <c r="E309" s="356" t="s">
        <v>778</v>
      </c>
      <c r="F309" s="356" t="s">
        <v>786</v>
      </c>
      <c r="G309" s="427">
        <v>1987107.8</v>
      </c>
      <c r="H309" s="356"/>
      <c r="I309" s="427">
        <v>1987107.8</v>
      </c>
      <c r="J309" s="356"/>
      <c r="K309" s="356"/>
      <c r="L309" s="356"/>
      <c r="M309" s="356"/>
      <c r="N309" s="356"/>
      <c r="O309" s="356"/>
      <c r="P309" s="356"/>
      <c r="Q309" s="427">
        <v>622100</v>
      </c>
      <c r="R309" s="427">
        <v>895007.8</v>
      </c>
      <c r="S309" s="427">
        <v>470000</v>
      </c>
      <c r="T309" s="356"/>
      <c r="U309" s="427">
        <v>1290639.82</v>
      </c>
      <c r="V309" s="356"/>
      <c r="W309" s="427">
        <v>1290639.82</v>
      </c>
      <c r="X309" s="356"/>
      <c r="Y309" s="356"/>
      <c r="Z309" s="356"/>
      <c r="AA309" s="356"/>
      <c r="AB309" s="356"/>
      <c r="AC309" s="356"/>
      <c r="AD309" s="356"/>
      <c r="AE309" s="427">
        <v>303037.21999999997</v>
      </c>
      <c r="AF309" s="427">
        <v>737602.6</v>
      </c>
      <c r="AG309" s="427">
        <v>250000</v>
      </c>
      <c r="AH309" s="356"/>
      <c r="AI309" s="356" t="s">
        <v>518</v>
      </c>
      <c r="AJ309" s="428">
        <v>45572.711851851855</v>
      </c>
      <c r="AK309" s="356"/>
      <c r="AL309" s="356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s="4" customFormat="1" ht="12.75" customHeight="1" x14ac:dyDescent="0.25">
      <c r="A310" s="329" t="s">
        <v>266</v>
      </c>
      <c r="B310" s="329" t="s">
        <v>256</v>
      </c>
      <c r="C310" s="329" t="s">
        <v>519</v>
      </c>
      <c r="D310" s="429" t="s">
        <v>852</v>
      </c>
      <c r="E310" s="329" t="s">
        <v>778</v>
      </c>
      <c r="F310" s="429" t="s">
        <v>787</v>
      </c>
      <c r="G310" s="425">
        <v>1854208.11</v>
      </c>
      <c r="H310" s="429"/>
      <c r="I310" s="425">
        <v>1854208.11</v>
      </c>
      <c r="J310" s="429"/>
      <c r="K310" s="429"/>
      <c r="L310" s="429"/>
      <c r="M310" s="429"/>
      <c r="N310" s="429"/>
      <c r="O310" s="429"/>
      <c r="P310" s="429"/>
      <c r="Q310" s="430">
        <v>489200.31</v>
      </c>
      <c r="R310" s="430">
        <v>895007.8</v>
      </c>
      <c r="S310" s="430">
        <v>470000</v>
      </c>
      <c r="T310" s="429"/>
      <c r="U310" s="425">
        <v>1224826.98</v>
      </c>
      <c r="V310" s="429"/>
      <c r="W310" s="425">
        <v>1224826.98</v>
      </c>
      <c r="X310" s="429"/>
      <c r="Y310" s="429"/>
      <c r="Z310" s="429"/>
      <c r="AA310" s="429"/>
      <c r="AB310" s="429"/>
      <c r="AC310" s="429"/>
      <c r="AD310" s="429"/>
      <c r="AE310" s="430">
        <v>237224.38</v>
      </c>
      <c r="AF310" s="430">
        <v>737602.6</v>
      </c>
      <c r="AG310" s="430">
        <v>250000</v>
      </c>
      <c r="AH310" s="429"/>
      <c r="AI310" s="329" t="s">
        <v>518</v>
      </c>
      <c r="AJ310" s="426">
        <v>45572.711851851855</v>
      </c>
      <c r="AK310" s="329"/>
      <c r="AL310" s="329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s="4" customFormat="1" ht="12.75" customHeight="1" x14ac:dyDescent="0.25">
      <c r="A311" s="329" t="s">
        <v>272</v>
      </c>
      <c r="B311" s="329" t="s">
        <v>256</v>
      </c>
      <c r="C311" s="329" t="s">
        <v>519</v>
      </c>
      <c r="D311" s="429" t="s">
        <v>852</v>
      </c>
      <c r="E311" s="329" t="s">
        <v>778</v>
      </c>
      <c r="F311" s="429" t="s">
        <v>792</v>
      </c>
      <c r="G311" s="425">
        <v>132899.69</v>
      </c>
      <c r="H311" s="429"/>
      <c r="I311" s="425">
        <v>132899.69</v>
      </c>
      <c r="J311" s="429"/>
      <c r="K311" s="429"/>
      <c r="L311" s="429"/>
      <c r="M311" s="429"/>
      <c r="N311" s="429"/>
      <c r="O311" s="429"/>
      <c r="P311" s="429"/>
      <c r="Q311" s="430">
        <v>132899.69</v>
      </c>
      <c r="R311" s="429"/>
      <c r="S311" s="429"/>
      <c r="T311" s="429"/>
      <c r="U311" s="425">
        <v>65812.84</v>
      </c>
      <c r="V311" s="429"/>
      <c r="W311" s="425">
        <v>65812.84</v>
      </c>
      <c r="X311" s="429"/>
      <c r="Y311" s="429"/>
      <c r="Z311" s="429"/>
      <c r="AA311" s="429"/>
      <c r="AB311" s="429"/>
      <c r="AC311" s="429"/>
      <c r="AD311" s="429"/>
      <c r="AE311" s="430">
        <v>65812.84</v>
      </c>
      <c r="AF311" s="429"/>
      <c r="AG311" s="429"/>
      <c r="AH311" s="429"/>
      <c r="AI311" s="329" t="s">
        <v>518</v>
      </c>
      <c r="AJ311" s="426">
        <v>45572.711851851855</v>
      </c>
      <c r="AK311" s="329"/>
      <c r="AL311" s="329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s="4" customFormat="1" ht="12.75" customHeight="1" x14ac:dyDescent="0.25">
      <c r="A312" s="356" t="s">
        <v>267</v>
      </c>
      <c r="B312" s="356" t="s">
        <v>256</v>
      </c>
      <c r="C312" s="356" t="s">
        <v>519</v>
      </c>
      <c r="D312" s="356" t="s">
        <v>852</v>
      </c>
      <c r="E312" s="356" t="s">
        <v>778</v>
      </c>
      <c r="F312" s="356" t="s">
        <v>788</v>
      </c>
      <c r="G312" s="427">
        <v>3700</v>
      </c>
      <c r="H312" s="356"/>
      <c r="I312" s="427">
        <v>3700</v>
      </c>
      <c r="J312" s="356"/>
      <c r="K312" s="356"/>
      <c r="L312" s="356"/>
      <c r="M312" s="356"/>
      <c r="N312" s="356"/>
      <c r="O312" s="356"/>
      <c r="P312" s="356"/>
      <c r="Q312" s="427">
        <v>3700</v>
      </c>
      <c r="R312" s="356"/>
      <c r="S312" s="356"/>
      <c r="T312" s="356"/>
      <c r="U312" s="427">
        <v>102.22</v>
      </c>
      <c r="V312" s="356"/>
      <c r="W312" s="427">
        <v>102.22</v>
      </c>
      <c r="X312" s="356"/>
      <c r="Y312" s="356"/>
      <c r="Z312" s="356"/>
      <c r="AA312" s="356"/>
      <c r="AB312" s="356"/>
      <c r="AC312" s="356"/>
      <c r="AD312" s="356"/>
      <c r="AE312" s="427">
        <v>102.22</v>
      </c>
      <c r="AF312" s="356"/>
      <c r="AG312" s="356"/>
      <c r="AH312" s="356"/>
      <c r="AI312" s="356" t="s">
        <v>518</v>
      </c>
      <c r="AJ312" s="428">
        <v>45572.711851851855</v>
      </c>
      <c r="AK312" s="356"/>
      <c r="AL312" s="356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s="4" customFormat="1" ht="12.75" customHeight="1" x14ac:dyDescent="0.25">
      <c r="A313" s="356" t="s">
        <v>268</v>
      </c>
      <c r="B313" s="356" t="s">
        <v>256</v>
      </c>
      <c r="C313" s="356" t="s">
        <v>519</v>
      </c>
      <c r="D313" s="356" t="s">
        <v>852</v>
      </c>
      <c r="E313" s="356" t="s">
        <v>778</v>
      </c>
      <c r="F313" s="356" t="s">
        <v>789</v>
      </c>
      <c r="G313" s="427">
        <v>3700</v>
      </c>
      <c r="H313" s="356"/>
      <c r="I313" s="427">
        <v>3700</v>
      </c>
      <c r="J313" s="356"/>
      <c r="K313" s="356"/>
      <c r="L313" s="356"/>
      <c r="M313" s="356"/>
      <c r="N313" s="356"/>
      <c r="O313" s="356"/>
      <c r="P313" s="356"/>
      <c r="Q313" s="427">
        <v>3700</v>
      </c>
      <c r="R313" s="356"/>
      <c r="S313" s="356"/>
      <c r="T313" s="356"/>
      <c r="U313" s="427">
        <v>102.22</v>
      </c>
      <c r="V313" s="356"/>
      <c r="W313" s="427">
        <v>102.22</v>
      </c>
      <c r="X313" s="356"/>
      <c r="Y313" s="356"/>
      <c r="Z313" s="356"/>
      <c r="AA313" s="356"/>
      <c r="AB313" s="356"/>
      <c r="AC313" s="356"/>
      <c r="AD313" s="356"/>
      <c r="AE313" s="427">
        <v>102.22</v>
      </c>
      <c r="AF313" s="356"/>
      <c r="AG313" s="356"/>
      <c r="AH313" s="356"/>
      <c r="AI313" s="356" t="s">
        <v>518</v>
      </c>
      <c r="AJ313" s="428">
        <v>45572.711851851855</v>
      </c>
      <c r="AK313" s="356"/>
      <c r="AL313" s="356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s="4" customFormat="1" ht="12.75" customHeight="1" x14ac:dyDescent="0.25">
      <c r="A314" s="329" t="s">
        <v>275</v>
      </c>
      <c r="B314" s="329" t="s">
        <v>256</v>
      </c>
      <c r="C314" s="329" t="s">
        <v>519</v>
      </c>
      <c r="D314" s="429" t="s">
        <v>852</v>
      </c>
      <c r="E314" s="329" t="s">
        <v>778</v>
      </c>
      <c r="F314" s="429" t="s">
        <v>795</v>
      </c>
      <c r="G314" s="425">
        <v>3200</v>
      </c>
      <c r="H314" s="429"/>
      <c r="I314" s="425">
        <v>3200</v>
      </c>
      <c r="J314" s="429"/>
      <c r="K314" s="429"/>
      <c r="L314" s="429"/>
      <c r="M314" s="429"/>
      <c r="N314" s="429"/>
      <c r="O314" s="429"/>
      <c r="P314" s="429"/>
      <c r="Q314" s="430">
        <v>3200</v>
      </c>
      <c r="R314" s="429"/>
      <c r="S314" s="429"/>
      <c r="T314" s="429"/>
      <c r="U314" s="425">
        <v>0</v>
      </c>
      <c r="V314" s="429"/>
      <c r="W314" s="425">
        <v>0</v>
      </c>
      <c r="X314" s="429"/>
      <c r="Y314" s="429"/>
      <c r="Z314" s="429"/>
      <c r="AA314" s="429"/>
      <c r="AB314" s="429"/>
      <c r="AC314" s="429"/>
      <c r="AD314" s="429"/>
      <c r="AE314" s="430">
        <v>0</v>
      </c>
      <c r="AF314" s="429"/>
      <c r="AG314" s="429"/>
      <c r="AH314" s="429"/>
      <c r="AI314" s="329" t="s">
        <v>518</v>
      </c>
      <c r="AJ314" s="426">
        <v>45572.711851851855</v>
      </c>
      <c r="AK314" s="329"/>
      <c r="AL314" s="329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s="4" customFormat="1" ht="12.75" customHeight="1" x14ac:dyDescent="0.25">
      <c r="A315" s="329" t="s">
        <v>269</v>
      </c>
      <c r="B315" s="329" t="s">
        <v>256</v>
      </c>
      <c r="C315" s="329" t="s">
        <v>519</v>
      </c>
      <c r="D315" s="429" t="s">
        <v>852</v>
      </c>
      <c r="E315" s="329" t="s">
        <v>778</v>
      </c>
      <c r="F315" s="429" t="s">
        <v>790</v>
      </c>
      <c r="G315" s="425">
        <v>500</v>
      </c>
      <c r="H315" s="429"/>
      <c r="I315" s="425">
        <v>500</v>
      </c>
      <c r="J315" s="429"/>
      <c r="K315" s="429"/>
      <c r="L315" s="429"/>
      <c r="M315" s="429"/>
      <c r="N315" s="429"/>
      <c r="O315" s="429"/>
      <c r="P315" s="429"/>
      <c r="Q315" s="430">
        <v>500</v>
      </c>
      <c r="R315" s="429"/>
      <c r="S315" s="429"/>
      <c r="T315" s="429"/>
      <c r="U315" s="425">
        <v>102.22</v>
      </c>
      <c r="V315" s="429"/>
      <c r="W315" s="425">
        <v>102.22</v>
      </c>
      <c r="X315" s="429"/>
      <c r="Y315" s="429"/>
      <c r="Z315" s="429"/>
      <c r="AA315" s="429"/>
      <c r="AB315" s="429"/>
      <c r="AC315" s="429"/>
      <c r="AD315" s="429"/>
      <c r="AE315" s="430">
        <v>102.22</v>
      </c>
      <c r="AF315" s="429"/>
      <c r="AG315" s="429"/>
      <c r="AH315" s="429"/>
      <c r="AI315" s="329" t="s">
        <v>518</v>
      </c>
      <c r="AJ315" s="426">
        <v>45572.711851851855</v>
      </c>
      <c r="AK315" s="329"/>
      <c r="AL315" s="329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s="4" customFormat="1" ht="12.75" customHeight="1" x14ac:dyDescent="0.25">
      <c r="A316" s="356" t="s">
        <v>333</v>
      </c>
      <c r="B316" s="356" t="s">
        <v>256</v>
      </c>
      <c r="C316" s="356" t="s">
        <v>519</v>
      </c>
      <c r="D316" s="356" t="s">
        <v>853</v>
      </c>
      <c r="E316" s="356" t="s">
        <v>778</v>
      </c>
      <c r="F316" s="356" t="s">
        <v>519</v>
      </c>
      <c r="G316" s="427">
        <v>64172400</v>
      </c>
      <c r="H316" s="356"/>
      <c r="I316" s="427">
        <v>64172400</v>
      </c>
      <c r="J316" s="356"/>
      <c r="K316" s="356"/>
      <c r="L316" s="356"/>
      <c r="M316" s="356"/>
      <c r="N316" s="356"/>
      <c r="O316" s="356"/>
      <c r="P316" s="356"/>
      <c r="Q316" s="427">
        <v>64172400</v>
      </c>
      <c r="R316" s="356"/>
      <c r="S316" s="356"/>
      <c r="T316" s="356"/>
      <c r="U316" s="427">
        <v>20273853.899999999</v>
      </c>
      <c r="V316" s="356"/>
      <c r="W316" s="427">
        <v>20273853.899999999</v>
      </c>
      <c r="X316" s="356"/>
      <c r="Y316" s="356"/>
      <c r="Z316" s="356"/>
      <c r="AA316" s="356"/>
      <c r="AB316" s="356"/>
      <c r="AC316" s="356"/>
      <c r="AD316" s="356"/>
      <c r="AE316" s="427">
        <v>20273853.899999999</v>
      </c>
      <c r="AF316" s="356"/>
      <c r="AG316" s="356"/>
      <c r="AH316" s="356"/>
      <c r="AI316" s="356" t="s">
        <v>518</v>
      </c>
      <c r="AJ316" s="428">
        <v>45572.711863425924</v>
      </c>
      <c r="AK316" s="356"/>
      <c r="AL316" s="356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s="4" customFormat="1" ht="12.75" customHeight="1" x14ac:dyDescent="0.25">
      <c r="A317" s="356" t="s">
        <v>334</v>
      </c>
      <c r="B317" s="356" t="s">
        <v>256</v>
      </c>
      <c r="C317" s="356" t="s">
        <v>519</v>
      </c>
      <c r="D317" s="356" t="s">
        <v>854</v>
      </c>
      <c r="E317" s="356" t="s">
        <v>778</v>
      </c>
      <c r="F317" s="356" t="s">
        <v>519</v>
      </c>
      <c r="G317" s="427">
        <v>64172400</v>
      </c>
      <c r="H317" s="356"/>
      <c r="I317" s="427">
        <v>64172400</v>
      </c>
      <c r="J317" s="356"/>
      <c r="K317" s="356"/>
      <c r="L317" s="356"/>
      <c r="M317" s="356"/>
      <c r="N317" s="356"/>
      <c r="O317" s="356"/>
      <c r="P317" s="356"/>
      <c r="Q317" s="427">
        <v>64172400</v>
      </c>
      <c r="R317" s="356"/>
      <c r="S317" s="356"/>
      <c r="T317" s="356"/>
      <c r="U317" s="427">
        <v>20273853.899999999</v>
      </c>
      <c r="V317" s="356"/>
      <c r="W317" s="427">
        <v>20273853.899999999</v>
      </c>
      <c r="X317" s="356"/>
      <c r="Y317" s="356"/>
      <c r="Z317" s="356"/>
      <c r="AA317" s="356"/>
      <c r="AB317" s="356"/>
      <c r="AC317" s="356"/>
      <c r="AD317" s="356"/>
      <c r="AE317" s="427">
        <v>20273853.899999999</v>
      </c>
      <c r="AF317" s="356"/>
      <c r="AG317" s="356"/>
      <c r="AH317" s="356"/>
      <c r="AI317" s="356" t="s">
        <v>518</v>
      </c>
      <c r="AJ317" s="428">
        <v>45572.711851851855</v>
      </c>
      <c r="AK317" s="356"/>
      <c r="AL317" s="356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s="4" customFormat="1" ht="12.75" customHeight="1" x14ac:dyDescent="0.25">
      <c r="A318" s="356" t="s">
        <v>313</v>
      </c>
      <c r="B318" s="356" t="s">
        <v>256</v>
      </c>
      <c r="C318" s="356" t="s">
        <v>519</v>
      </c>
      <c r="D318" s="356" t="s">
        <v>854</v>
      </c>
      <c r="E318" s="356" t="s">
        <v>778</v>
      </c>
      <c r="F318" s="356" t="s">
        <v>834</v>
      </c>
      <c r="G318" s="427">
        <v>64172400</v>
      </c>
      <c r="H318" s="356"/>
      <c r="I318" s="427">
        <v>64172400</v>
      </c>
      <c r="J318" s="356"/>
      <c r="K318" s="356"/>
      <c r="L318" s="356"/>
      <c r="M318" s="356"/>
      <c r="N318" s="356"/>
      <c r="O318" s="356"/>
      <c r="P318" s="356"/>
      <c r="Q318" s="427">
        <v>64172400</v>
      </c>
      <c r="R318" s="356"/>
      <c r="S318" s="356"/>
      <c r="T318" s="356"/>
      <c r="U318" s="427">
        <v>20273853.899999999</v>
      </c>
      <c r="V318" s="356"/>
      <c r="W318" s="427">
        <v>20273853.899999999</v>
      </c>
      <c r="X318" s="356"/>
      <c r="Y318" s="356"/>
      <c r="Z318" s="356"/>
      <c r="AA318" s="356"/>
      <c r="AB318" s="356"/>
      <c r="AC318" s="356"/>
      <c r="AD318" s="356"/>
      <c r="AE318" s="427">
        <v>20273853.899999999</v>
      </c>
      <c r="AF318" s="356"/>
      <c r="AG318" s="356"/>
      <c r="AH318" s="356"/>
      <c r="AI318" s="356" t="s">
        <v>518</v>
      </c>
      <c r="AJ318" s="428">
        <v>45572.711851851855</v>
      </c>
      <c r="AK318" s="356"/>
      <c r="AL318" s="356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s="4" customFormat="1" ht="12.75" customHeight="1" x14ac:dyDescent="0.25">
      <c r="A319" s="356" t="s">
        <v>314</v>
      </c>
      <c r="B319" s="356" t="s">
        <v>256</v>
      </c>
      <c r="C319" s="356" t="s">
        <v>519</v>
      </c>
      <c r="D319" s="356" t="s">
        <v>854</v>
      </c>
      <c r="E319" s="356" t="s">
        <v>778</v>
      </c>
      <c r="F319" s="356" t="s">
        <v>835</v>
      </c>
      <c r="G319" s="427">
        <v>64172400</v>
      </c>
      <c r="H319" s="356"/>
      <c r="I319" s="427">
        <v>64172400</v>
      </c>
      <c r="J319" s="356"/>
      <c r="K319" s="356"/>
      <c r="L319" s="356"/>
      <c r="M319" s="356"/>
      <c r="N319" s="356"/>
      <c r="O319" s="356"/>
      <c r="P319" s="356"/>
      <c r="Q319" s="427">
        <v>64172400</v>
      </c>
      <c r="R319" s="356"/>
      <c r="S319" s="356"/>
      <c r="T319" s="356"/>
      <c r="U319" s="427">
        <v>20273853.899999999</v>
      </c>
      <c r="V319" s="356"/>
      <c r="W319" s="427">
        <v>20273853.899999999</v>
      </c>
      <c r="X319" s="356"/>
      <c r="Y319" s="356"/>
      <c r="Z319" s="356"/>
      <c r="AA319" s="356"/>
      <c r="AB319" s="356"/>
      <c r="AC319" s="356"/>
      <c r="AD319" s="356"/>
      <c r="AE319" s="427">
        <v>20273853.899999999</v>
      </c>
      <c r="AF319" s="356"/>
      <c r="AG319" s="356"/>
      <c r="AH319" s="356"/>
      <c r="AI319" s="356" t="s">
        <v>518</v>
      </c>
      <c r="AJ319" s="428">
        <v>45572.711851851855</v>
      </c>
      <c r="AK319" s="356"/>
      <c r="AL319" s="356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s="4" customFormat="1" ht="12.75" customHeight="1" x14ac:dyDescent="0.25">
      <c r="A320" s="329" t="s">
        <v>315</v>
      </c>
      <c r="B320" s="329" t="s">
        <v>256</v>
      </c>
      <c r="C320" s="329" t="s">
        <v>519</v>
      </c>
      <c r="D320" s="429" t="s">
        <v>854</v>
      </c>
      <c r="E320" s="329" t="s">
        <v>778</v>
      </c>
      <c r="F320" s="429" t="s">
        <v>836</v>
      </c>
      <c r="G320" s="425">
        <v>64172400</v>
      </c>
      <c r="H320" s="429"/>
      <c r="I320" s="425">
        <v>64172400</v>
      </c>
      <c r="J320" s="429"/>
      <c r="K320" s="429"/>
      <c r="L320" s="429"/>
      <c r="M320" s="429"/>
      <c r="N320" s="429"/>
      <c r="O320" s="429"/>
      <c r="P320" s="429"/>
      <c r="Q320" s="430">
        <v>64172400</v>
      </c>
      <c r="R320" s="429"/>
      <c r="S320" s="429"/>
      <c r="T320" s="429"/>
      <c r="U320" s="425">
        <v>20273853.899999999</v>
      </c>
      <c r="V320" s="429"/>
      <c r="W320" s="425">
        <v>20273853.899999999</v>
      </c>
      <c r="X320" s="429"/>
      <c r="Y320" s="429"/>
      <c r="Z320" s="429"/>
      <c r="AA320" s="429"/>
      <c r="AB320" s="429"/>
      <c r="AC320" s="429"/>
      <c r="AD320" s="429"/>
      <c r="AE320" s="430">
        <v>20273853.899999999</v>
      </c>
      <c r="AF320" s="429"/>
      <c r="AG320" s="429"/>
      <c r="AH320" s="429"/>
      <c r="AI320" s="329" t="s">
        <v>518</v>
      </c>
      <c r="AJ320" s="426">
        <v>45572.711851851855</v>
      </c>
      <c r="AK320" s="329"/>
      <c r="AL320" s="329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s="4" customFormat="1" ht="12.75" customHeight="1" x14ac:dyDescent="0.25">
      <c r="A321" s="356" t="s">
        <v>335</v>
      </c>
      <c r="B321" s="356" t="s">
        <v>256</v>
      </c>
      <c r="C321" s="356" t="s">
        <v>519</v>
      </c>
      <c r="D321" s="356" t="s">
        <v>855</v>
      </c>
      <c r="E321" s="356" t="s">
        <v>778</v>
      </c>
      <c r="F321" s="356" t="s">
        <v>519</v>
      </c>
      <c r="G321" s="427">
        <v>289059302.55000001</v>
      </c>
      <c r="H321" s="356"/>
      <c r="I321" s="427">
        <v>289059302.55000001</v>
      </c>
      <c r="J321" s="356"/>
      <c r="K321" s="356"/>
      <c r="L321" s="356"/>
      <c r="M321" s="356"/>
      <c r="N321" s="356"/>
      <c r="O321" s="356"/>
      <c r="P321" s="356"/>
      <c r="Q321" s="427">
        <v>269477216.38999999</v>
      </c>
      <c r="R321" s="427">
        <v>16694740</v>
      </c>
      <c r="S321" s="427">
        <v>2887346.16</v>
      </c>
      <c r="T321" s="356"/>
      <c r="U321" s="427">
        <v>205064712.47999999</v>
      </c>
      <c r="V321" s="356"/>
      <c r="W321" s="427">
        <v>205064712.47999999</v>
      </c>
      <c r="X321" s="356"/>
      <c r="Y321" s="356"/>
      <c r="Z321" s="356"/>
      <c r="AA321" s="356"/>
      <c r="AB321" s="356"/>
      <c r="AC321" s="356"/>
      <c r="AD321" s="356"/>
      <c r="AE321" s="427">
        <v>187914101</v>
      </c>
      <c r="AF321" s="427">
        <v>15899392.039999999</v>
      </c>
      <c r="AG321" s="427">
        <v>1251219.44</v>
      </c>
      <c r="AH321" s="356"/>
      <c r="AI321" s="356" t="s">
        <v>518</v>
      </c>
      <c r="AJ321" s="428">
        <v>45572.711863425924</v>
      </c>
      <c r="AK321" s="356"/>
      <c r="AL321" s="356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s="4" customFormat="1" ht="12.75" customHeight="1" x14ac:dyDescent="0.25">
      <c r="A322" s="356" t="s">
        <v>336</v>
      </c>
      <c r="B322" s="356" t="s">
        <v>256</v>
      </c>
      <c r="C322" s="356" t="s">
        <v>519</v>
      </c>
      <c r="D322" s="356" t="s">
        <v>856</v>
      </c>
      <c r="E322" s="356" t="s">
        <v>778</v>
      </c>
      <c r="F322" s="356" t="s">
        <v>519</v>
      </c>
      <c r="G322" s="427">
        <v>8892686.1600000001</v>
      </c>
      <c r="H322" s="356"/>
      <c r="I322" s="427">
        <v>8892686.1600000001</v>
      </c>
      <c r="J322" s="356"/>
      <c r="K322" s="356"/>
      <c r="L322" s="356"/>
      <c r="M322" s="356"/>
      <c r="N322" s="356"/>
      <c r="O322" s="356"/>
      <c r="P322" s="356"/>
      <c r="Q322" s="427">
        <v>7657000</v>
      </c>
      <c r="R322" s="427">
        <v>218340</v>
      </c>
      <c r="S322" s="427">
        <v>1017346.16</v>
      </c>
      <c r="T322" s="356"/>
      <c r="U322" s="427">
        <v>6292341.9500000002</v>
      </c>
      <c r="V322" s="356"/>
      <c r="W322" s="427">
        <v>6292341.9500000002</v>
      </c>
      <c r="X322" s="356"/>
      <c r="Y322" s="356"/>
      <c r="Z322" s="356"/>
      <c r="AA322" s="356"/>
      <c r="AB322" s="356"/>
      <c r="AC322" s="356"/>
      <c r="AD322" s="356"/>
      <c r="AE322" s="427">
        <v>5445812.6699999999</v>
      </c>
      <c r="AF322" s="427">
        <v>145559.84</v>
      </c>
      <c r="AG322" s="427">
        <v>700969.44</v>
      </c>
      <c r="AH322" s="356"/>
      <c r="AI322" s="356" t="s">
        <v>518</v>
      </c>
      <c r="AJ322" s="428">
        <v>45572.711851851855</v>
      </c>
      <c r="AK322" s="356"/>
      <c r="AL322" s="356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s="4" customFormat="1" ht="12.75" customHeight="1" x14ac:dyDescent="0.25">
      <c r="A323" s="356" t="s">
        <v>264</v>
      </c>
      <c r="B323" s="356" t="s">
        <v>256</v>
      </c>
      <c r="C323" s="356" t="s">
        <v>519</v>
      </c>
      <c r="D323" s="356" t="s">
        <v>856</v>
      </c>
      <c r="E323" s="356" t="s">
        <v>778</v>
      </c>
      <c r="F323" s="356" t="s">
        <v>256</v>
      </c>
      <c r="G323" s="427">
        <v>371000</v>
      </c>
      <c r="H323" s="356"/>
      <c r="I323" s="427">
        <v>371000</v>
      </c>
      <c r="J323" s="356"/>
      <c r="K323" s="356"/>
      <c r="L323" s="356"/>
      <c r="M323" s="356"/>
      <c r="N323" s="356"/>
      <c r="O323" s="356"/>
      <c r="P323" s="356"/>
      <c r="Q323" s="427">
        <v>371000</v>
      </c>
      <c r="R323" s="356"/>
      <c r="S323" s="356"/>
      <c r="T323" s="356"/>
      <c r="U323" s="427">
        <v>260033.67</v>
      </c>
      <c r="V323" s="356"/>
      <c r="W323" s="427">
        <v>260033.67</v>
      </c>
      <c r="X323" s="356"/>
      <c r="Y323" s="356"/>
      <c r="Z323" s="356"/>
      <c r="AA323" s="356"/>
      <c r="AB323" s="356"/>
      <c r="AC323" s="356"/>
      <c r="AD323" s="356"/>
      <c r="AE323" s="427">
        <v>260033.67</v>
      </c>
      <c r="AF323" s="356"/>
      <c r="AG323" s="356"/>
      <c r="AH323" s="356"/>
      <c r="AI323" s="356" t="s">
        <v>518</v>
      </c>
      <c r="AJ323" s="428">
        <v>45572.711851851855</v>
      </c>
      <c r="AK323" s="356"/>
      <c r="AL323" s="356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s="4" customFormat="1" ht="12.75" customHeight="1" x14ac:dyDescent="0.25">
      <c r="A324" s="356" t="s">
        <v>265</v>
      </c>
      <c r="B324" s="356" t="s">
        <v>256</v>
      </c>
      <c r="C324" s="356" t="s">
        <v>519</v>
      </c>
      <c r="D324" s="356" t="s">
        <v>856</v>
      </c>
      <c r="E324" s="356" t="s">
        <v>778</v>
      </c>
      <c r="F324" s="356" t="s">
        <v>786</v>
      </c>
      <c r="G324" s="427">
        <v>371000</v>
      </c>
      <c r="H324" s="356"/>
      <c r="I324" s="427">
        <v>371000</v>
      </c>
      <c r="J324" s="356"/>
      <c r="K324" s="356"/>
      <c r="L324" s="356"/>
      <c r="M324" s="356"/>
      <c r="N324" s="356"/>
      <c r="O324" s="356"/>
      <c r="P324" s="356"/>
      <c r="Q324" s="427">
        <v>371000</v>
      </c>
      <c r="R324" s="356"/>
      <c r="S324" s="356"/>
      <c r="T324" s="356"/>
      <c r="U324" s="427">
        <v>260033.67</v>
      </c>
      <c r="V324" s="356"/>
      <c r="W324" s="427">
        <v>260033.67</v>
      </c>
      <c r="X324" s="356"/>
      <c r="Y324" s="356"/>
      <c r="Z324" s="356"/>
      <c r="AA324" s="356"/>
      <c r="AB324" s="356"/>
      <c r="AC324" s="356"/>
      <c r="AD324" s="356"/>
      <c r="AE324" s="427">
        <v>260033.67</v>
      </c>
      <c r="AF324" s="356"/>
      <c r="AG324" s="356"/>
      <c r="AH324" s="356"/>
      <c r="AI324" s="356" t="s">
        <v>518</v>
      </c>
      <c r="AJ324" s="428">
        <v>45572.711851851855</v>
      </c>
      <c r="AK324" s="356"/>
      <c r="AL324" s="356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s="4" customFormat="1" ht="12.75" customHeight="1" x14ac:dyDescent="0.25">
      <c r="A325" s="329" t="s">
        <v>266</v>
      </c>
      <c r="B325" s="329" t="s">
        <v>256</v>
      </c>
      <c r="C325" s="329" t="s">
        <v>519</v>
      </c>
      <c r="D325" s="429" t="s">
        <v>856</v>
      </c>
      <c r="E325" s="329" t="s">
        <v>778</v>
      </c>
      <c r="F325" s="429" t="s">
        <v>787</v>
      </c>
      <c r="G325" s="425">
        <v>371000</v>
      </c>
      <c r="H325" s="429"/>
      <c r="I325" s="425">
        <v>371000</v>
      </c>
      <c r="J325" s="429"/>
      <c r="K325" s="429"/>
      <c r="L325" s="429"/>
      <c r="M325" s="429"/>
      <c r="N325" s="429"/>
      <c r="O325" s="429"/>
      <c r="P325" s="429"/>
      <c r="Q325" s="430">
        <v>371000</v>
      </c>
      <c r="R325" s="429"/>
      <c r="S325" s="429"/>
      <c r="T325" s="429"/>
      <c r="U325" s="425">
        <v>260033.67</v>
      </c>
      <c r="V325" s="429"/>
      <c r="W325" s="425">
        <v>260033.67</v>
      </c>
      <c r="X325" s="429"/>
      <c r="Y325" s="429"/>
      <c r="Z325" s="429"/>
      <c r="AA325" s="429"/>
      <c r="AB325" s="429"/>
      <c r="AC325" s="429"/>
      <c r="AD325" s="429"/>
      <c r="AE325" s="430">
        <v>260033.67</v>
      </c>
      <c r="AF325" s="429"/>
      <c r="AG325" s="429"/>
      <c r="AH325" s="429"/>
      <c r="AI325" s="329" t="s">
        <v>518</v>
      </c>
      <c r="AJ325" s="426">
        <v>45572.711851851855</v>
      </c>
      <c r="AK325" s="329"/>
      <c r="AL325" s="329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s="4" customFormat="1" ht="12.75" customHeight="1" x14ac:dyDescent="0.25">
      <c r="A326" s="356" t="s">
        <v>288</v>
      </c>
      <c r="B326" s="356" t="s">
        <v>256</v>
      </c>
      <c r="C326" s="356" t="s">
        <v>519</v>
      </c>
      <c r="D326" s="356" t="s">
        <v>856</v>
      </c>
      <c r="E326" s="356" t="s">
        <v>778</v>
      </c>
      <c r="F326" s="356" t="s">
        <v>808</v>
      </c>
      <c r="G326" s="427">
        <v>8521686.1600000001</v>
      </c>
      <c r="H326" s="356"/>
      <c r="I326" s="427">
        <v>8521686.1600000001</v>
      </c>
      <c r="J326" s="356"/>
      <c r="K326" s="356"/>
      <c r="L326" s="356"/>
      <c r="M326" s="356"/>
      <c r="N326" s="356"/>
      <c r="O326" s="356"/>
      <c r="P326" s="356"/>
      <c r="Q326" s="427">
        <v>7286000</v>
      </c>
      <c r="R326" s="427">
        <v>218340</v>
      </c>
      <c r="S326" s="427">
        <v>1017346.16</v>
      </c>
      <c r="T326" s="356"/>
      <c r="U326" s="427">
        <v>6032308.2800000003</v>
      </c>
      <c r="V326" s="356"/>
      <c r="W326" s="427">
        <v>6032308.2800000003</v>
      </c>
      <c r="X326" s="356"/>
      <c r="Y326" s="356"/>
      <c r="Z326" s="356"/>
      <c r="AA326" s="356"/>
      <c r="AB326" s="356"/>
      <c r="AC326" s="356"/>
      <c r="AD326" s="356"/>
      <c r="AE326" s="427">
        <v>5185779</v>
      </c>
      <c r="AF326" s="427">
        <v>145559.84</v>
      </c>
      <c r="AG326" s="427">
        <v>700969.44</v>
      </c>
      <c r="AH326" s="356"/>
      <c r="AI326" s="356" t="s">
        <v>518</v>
      </c>
      <c r="AJ326" s="428">
        <v>45572.711851851855</v>
      </c>
      <c r="AK326" s="356"/>
      <c r="AL326" s="356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s="4" customFormat="1" ht="12.75" customHeight="1" x14ac:dyDescent="0.25">
      <c r="A327" s="356" t="s">
        <v>337</v>
      </c>
      <c r="B327" s="356" t="s">
        <v>256</v>
      </c>
      <c r="C327" s="356" t="s">
        <v>519</v>
      </c>
      <c r="D327" s="356" t="s">
        <v>856</v>
      </c>
      <c r="E327" s="356" t="s">
        <v>778</v>
      </c>
      <c r="F327" s="356" t="s">
        <v>857</v>
      </c>
      <c r="G327" s="427">
        <v>8521686.1600000001</v>
      </c>
      <c r="H327" s="356"/>
      <c r="I327" s="427">
        <v>8521686.1600000001</v>
      </c>
      <c r="J327" s="356"/>
      <c r="K327" s="356"/>
      <c r="L327" s="356"/>
      <c r="M327" s="356"/>
      <c r="N327" s="356"/>
      <c r="O327" s="356"/>
      <c r="P327" s="356"/>
      <c r="Q327" s="427">
        <v>7286000</v>
      </c>
      <c r="R327" s="427">
        <v>218340</v>
      </c>
      <c r="S327" s="427">
        <v>1017346.16</v>
      </c>
      <c r="T327" s="356"/>
      <c r="U327" s="427">
        <v>6032308.2800000003</v>
      </c>
      <c r="V327" s="356"/>
      <c r="W327" s="427">
        <v>6032308.2800000003</v>
      </c>
      <c r="X327" s="356"/>
      <c r="Y327" s="356"/>
      <c r="Z327" s="356"/>
      <c r="AA327" s="356"/>
      <c r="AB327" s="356"/>
      <c r="AC327" s="356"/>
      <c r="AD327" s="356"/>
      <c r="AE327" s="427">
        <v>5185779</v>
      </c>
      <c r="AF327" s="427">
        <v>145559.84</v>
      </c>
      <c r="AG327" s="427">
        <v>700969.44</v>
      </c>
      <c r="AH327" s="356"/>
      <c r="AI327" s="356" t="s">
        <v>518</v>
      </c>
      <c r="AJ327" s="428">
        <v>45572.711851851855</v>
      </c>
      <c r="AK327" s="356"/>
      <c r="AL327" s="356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s="4" customFormat="1" ht="12.75" customHeight="1" x14ac:dyDescent="0.25">
      <c r="A328" s="329" t="s">
        <v>338</v>
      </c>
      <c r="B328" s="329" t="s">
        <v>256</v>
      </c>
      <c r="C328" s="329" t="s">
        <v>519</v>
      </c>
      <c r="D328" s="429" t="s">
        <v>856</v>
      </c>
      <c r="E328" s="329" t="s">
        <v>778</v>
      </c>
      <c r="F328" s="429" t="s">
        <v>858</v>
      </c>
      <c r="G328" s="425">
        <v>8521686.1600000001</v>
      </c>
      <c r="H328" s="429"/>
      <c r="I328" s="425">
        <v>8521686.1600000001</v>
      </c>
      <c r="J328" s="429"/>
      <c r="K328" s="429"/>
      <c r="L328" s="429"/>
      <c r="M328" s="429"/>
      <c r="N328" s="429"/>
      <c r="O328" s="429"/>
      <c r="P328" s="429"/>
      <c r="Q328" s="430">
        <v>7286000</v>
      </c>
      <c r="R328" s="430">
        <v>218340</v>
      </c>
      <c r="S328" s="430">
        <v>1017346.16</v>
      </c>
      <c r="T328" s="429"/>
      <c r="U328" s="425">
        <v>6032308.2800000003</v>
      </c>
      <c r="V328" s="429"/>
      <c r="W328" s="425">
        <v>6032308.2800000003</v>
      </c>
      <c r="X328" s="429"/>
      <c r="Y328" s="429"/>
      <c r="Z328" s="429"/>
      <c r="AA328" s="429"/>
      <c r="AB328" s="429"/>
      <c r="AC328" s="429"/>
      <c r="AD328" s="429"/>
      <c r="AE328" s="430">
        <v>5185779</v>
      </c>
      <c r="AF328" s="430">
        <v>145559.84</v>
      </c>
      <c r="AG328" s="430">
        <v>700969.44</v>
      </c>
      <c r="AH328" s="429"/>
      <c r="AI328" s="329" t="s">
        <v>518</v>
      </c>
      <c r="AJ328" s="426">
        <v>45572.711851851855</v>
      </c>
      <c r="AK328" s="329"/>
      <c r="AL328" s="329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s="4" customFormat="1" ht="12.75" customHeight="1" x14ac:dyDescent="0.25">
      <c r="A329" s="356" t="s">
        <v>339</v>
      </c>
      <c r="B329" s="356" t="s">
        <v>256</v>
      </c>
      <c r="C329" s="356" t="s">
        <v>519</v>
      </c>
      <c r="D329" s="356" t="s">
        <v>879</v>
      </c>
      <c r="E329" s="356" t="s">
        <v>778</v>
      </c>
      <c r="F329" s="356" t="s">
        <v>519</v>
      </c>
      <c r="G329" s="427">
        <v>40780000</v>
      </c>
      <c r="H329" s="356"/>
      <c r="I329" s="427">
        <v>40780000</v>
      </c>
      <c r="J329" s="356"/>
      <c r="K329" s="356"/>
      <c r="L329" s="356"/>
      <c r="M329" s="356"/>
      <c r="N329" s="356"/>
      <c r="O329" s="356"/>
      <c r="P329" s="356"/>
      <c r="Q329" s="427">
        <v>38000000</v>
      </c>
      <c r="R329" s="427">
        <v>1260000</v>
      </c>
      <c r="S329" s="427">
        <v>1520000</v>
      </c>
      <c r="T329" s="356"/>
      <c r="U329" s="427">
        <v>9270000</v>
      </c>
      <c r="V329" s="356"/>
      <c r="W329" s="427">
        <v>9270000</v>
      </c>
      <c r="X329" s="356"/>
      <c r="Y329" s="356"/>
      <c r="Z329" s="356"/>
      <c r="AA329" s="356"/>
      <c r="AB329" s="356"/>
      <c r="AC329" s="356"/>
      <c r="AD329" s="356"/>
      <c r="AE329" s="427">
        <v>8400000</v>
      </c>
      <c r="AF329" s="427">
        <v>600000</v>
      </c>
      <c r="AG329" s="427">
        <v>270000</v>
      </c>
      <c r="AH329" s="356"/>
      <c r="AI329" s="356" t="s">
        <v>518</v>
      </c>
      <c r="AJ329" s="428">
        <v>45572.711851851855</v>
      </c>
      <c r="AK329" s="356"/>
      <c r="AL329" s="356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s="4" customFormat="1" ht="12.75" customHeight="1" x14ac:dyDescent="0.25">
      <c r="A330" s="356" t="s">
        <v>288</v>
      </c>
      <c r="B330" s="356" t="s">
        <v>256</v>
      </c>
      <c r="C330" s="356" t="s">
        <v>519</v>
      </c>
      <c r="D330" s="356" t="s">
        <v>879</v>
      </c>
      <c r="E330" s="356" t="s">
        <v>778</v>
      </c>
      <c r="F330" s="356" t="s">
        <v>808</v>
      </c>
      <c r="G330" s="427">
        <v>40780000</v>
      </c>
      <c r="H330" s="356"/>
      <c r="I330" s="427">
        <v>40780000</v>
      </c>
      <c r="J330" s="356"/>
      <c r="K330" s="356"/>
      <c r="L330" s="356"/>
      <c r="M330" s="356"/>
      <c r="N330" s="356"/>
      <c r="O330" s="356"/>
      <c r="P330" s="356"/>
      <c r="Q330" s="427">
        <v>38000000</v>
      </c>
      <c r="R330" s="427">
        <v>1260000</v>
      </c>
      <c r="S330" s="427">
        <v>1520000</v>
      </c>
      <c r="T330" s="356"/>
      <c r="U330" s="427">
        <v>9270000</v>
      </c>
      <c r="V330" s="356"/>
      <c r="W330" s="427">
        <v>9270000</v>
      </c>
      <c r="X330" s="356"/>
      <c r="Y330" s="356"/>
      <c r="Z330" s="356"/>
      <c r="AA330" s="356"/>
      <c r="AB330" s="356"/>
      <c r="AC330" s="356"/>
      <c r="AD330" s="356"/>
      <c r="AE330" s="427">
        <v>8400000</v>
      </c>
      <c r="AF330" s="427">
        <v>600000</v>
      </c>
      <c r="AG330" s="427">
        <v>270000</v>
      </c>
      <c r="AH330" s="356"/>
      <c r="AI330" s="356" t="s">
        <v>518</v>
      </c>
      <c r="AJ330" s="428">
        <v>45572.711851851855</v>
      </c>
      <c r="AK330" s="356"/>
      <c r="AL330" s="356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s="4" customFormat="1" ht="12.75" customHeight="1" x14ac:dyDescent="0.25">
      <c r="A331" s="356" t="s">
        <v>340</v>
      </c>
      <c r="B331" s="356" t="s">
        <v>256</v>
      </c>
      <c r="C331" s="356" t="s">
        <v>519</v>
      </c>
      <c r="D331" s="356" t="s">
        <v>879</v>
      </c>
      <c r="E331" s="356" t="s">
        <v>778</v>
      </c>
      <c r="F331" s="356" t="s">
        <v>860</v>
      </c>
      <c r="G331" s="427">
        <v>40780000</v>
      </c>
      <c r="H331" s="356"/>
      <c r="I331" s="427">
        <v>40780000</v>
      </c>
      <c r="J331" s="356"/>
      <c r="K331" s="356"/>
      <c r="L331" s="356"/>
      <c r="M331" s="356"/>
      <c r="N331" s="356"/>
      <c r="O331" s="356"/>
      <c r="P331" s="356"/>
      <c r="Q331" s="427">
        <v>38000000</v>
      </c>
      <c r="R331" s="427">
        <v>1260000</v>
      </c>
      <c r="S331" s="427">
        <v>1520000</v>
      </c>
      <c r="T331" s="356"/>
      <c r="U331" s="427">
        <v>9270000</v>
      </c>
      <c r="V331" s="356"/>
      <c r="W331" s="427">
        <v>9270000</v>
      </c>
      <c r="X331" s="356"/>
      <c r="Y331" s="356"/>
      <c r="Z331" s="356"/>
      <c r="AA331" s="356"/>
      <c r="AB331" s="356"/>
      <c r="AC331" s="356"/>
      <c r="AD331" s="356"/>
      <c r="AE331" s="427">
        <v>8400000</v>
      </c>
      <c r="AF331" s="427">
        <v>600000</v>
      </c>
      <c r="AG331" s="427">
        <v>270000</v>
      </c>
      <c r="AH331" s="356"/>
      <c r="AI331" s="356" t="s">
        <v>518</v>
      </c>
      <c r="AJ331" s="428">
        <v>45572.711851851855</v>
      </c>
      <c r="AK331" s="356"/>
      <c r="AL331" s="356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4" customFormat="1" ht="12.75" customHeight="1" x14ac:dyDescent="0.25">
      <c r="A332" s="329" t="s">
        <v>341</v>
      </c>
      <c r="B332" s="329" t="s">
        <v>256</v>
      </c>
      <c r="C332" s="329" t="s">
        <v>519</v>
      </c>
      <c r="D332" s="429" t="s">
        <v>879</v>
      </c>
      <c r="E332" s="329" t="s">
        <v>778</v>
      </c>
      <c r="F332" s="429" t="s">
        <v>861</v>
      </c>
      <c r="G332" s="425">
        <v>40780000</v>
      </c>
      <c r="H332" s="429"/>
      <c r="I332" s="425">
        <v>40780000</v>
      </c>
      <c r="J332" s="429"/>
      <c r="K332" s="429"/>
      <c r="L332" s="429"/>
      <c r="M332" s="429"/>
      <c r="N332" s="429"/>
      <c r="O332" s="429"/>
      <c r="P332" s="429"/>
      <c r="Q332" s="430">
        <v>38000000</v>
      </c>
      <c r="R332" s="430">
        <v>1260000</v>
      </c>
      <c r="S332" s="430">
        <v>1520000</v>
      </c>
      <c r="T332" s="429"/>
      <c r="U332" s="425">
        <v>9270000</v>
      </c>
      <c r="V332" s="429"/>
      <c r="W332" s="425">
        <v>9270000</v>
      </c>
      <c r="X332" s="429"/>
      <c r="Y332" s="429"/>
      <c r="Z332" s="429"/>
      <c r="AA332" s="429"/>
      <c r="AB332" s="429"/>
      <c r="AC332" s="429"/>
      <c r="AD332" s="429"/>
      <c r="AE332" s="430">
        <v>8400000</v>
      </c>
      <c r="AF332" s="430">
        <v>600000</v>
      </c>
      <c r="AG332" s="430">
        <v>270000</v>
      </c>
      <c r="AH332" s="429"/>
      <c r="AI332" s="329" t="s">
        <v>518</v>
      </c>
      <c r="AJ332" s="426">
        <v>45572.711851851855</v>
      </c>
      <c r="AK332" s="329"/>
      <c r="AL332" s="329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s="4" customFormat="1" ht="12.75" customHeight="1" x14ac:dyDescent="0.25">
      <c r="A333" s="356" t="s">
        <v>342</v>
      </c>
      <c r="B333" s="356" t="s">
        <v>256</v>
      </c>
      <c r="C333" s="356" t="s">
        <v>519</v>
      </c>
      <c r="D333" s="356" t="s">
        <v>859</v>
      </c>
      <c r="E333" s="356" t="s">
        <v>778</v>
      </c>
      <c r="F333" s="356" t="s">
        <v>519</v>
      </c>
      <c r="G333" s="427">
        <v>228611816.38999999</v>
      </c>
      <c r="H333" s="356"/>
      <c r="I333" s="427">
        <v>228611816.38999999</v>
      </c>
      <c r="J333" s="356"/>
      <c r="K333" s="356"/>
      <c r="L333" s="356"/>
      <c r="M333" s="356"/>
      <c r="N333" s="356"/>
      <c r="O333" s="356"/>
      <c r="P333" s="356"/>
      <c r="Q333" s="427">
        <v>213555416.38999999</v>
      </c>
      <c r="R333" s="427">
        <v>15056400</v>
      </c>
      <c r="S333" s="356"/>
      <c r="T333" s="356"/>
      <c r="U333" s="427">
        <v>181857704.28</v>
      </c>
      <c r="V333" s="356"/>
      <c r="W333" s="427">
        <v>181857704.28</v>
      </c>
      <c r="X333" s="356"/>
      <c r="Y333" s="356"/>
      <c r="Z333" s="356"/>
      <c r="AA333" s="356"/>
      <c r="AB333" s="356"/>
      <c r="AC333" s="356"/>
      <c r="AD333" s="356"/>
      <c r="AE333" s="427">
        <v>166801372.08000001</v>
      </c>
      <c r="AF333" s="427">
        <v>15056332.199999999</v>
      </c>
      <c r="AG333" s="356"/>
      <c r="AH333" s="356"/>
      <c r="AI333" s="356" t="s">
        <v>518</v>
      </c>
      <c r="AJ333" s="428">
        <v>45572.711851851855</v>
      </c>
      <c r="AK333" s="356"/>
      <c r="AL333" s="356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" customFormat="1" ht="12.75" customHeight="1" x14ac:dyDescent="0.25">
      <c r="A334" s="356" t="s">
        <v>264</v>
      </c>
      <c r="B334" s="356" t="s">
        <v>256</v>
      </c>
      <c r="C334" s="356" t="s">
        <v>519</v>
      </c>
      <c r="D334" s="356" t="s">
        <v>859</v>
      </c>
      <c r="E334" s="356" t="s">
        <v>778</v>
      </c>
      <c r="F334" s="356" t="s">
        <v>256</v>
      </c>
      <c r="G334" s="427">
        <v>620400</v>
      </c>
      <c r="H334" s="356"/>
      <c r="I334" s="427">
        <v>620400</v>
      </c>
      <c r="J334" s="356"/>
      <c r="K334" s="356"/>
      <c r="L334" s="356"/>
      <c r="M334" s="356"/>
      <c r="N334" s="356"/>
      <c r="O334" s="356"/>
      <c r="P334" s="356"/>
      <c r="Q334" s="427">
        <v>620400</v>
      </c>
      <c r="R334" s="356"/>
      <c r="S334" s="356"/>
      <c r="T334" s="356"/>
      <c r="U334" s="427">
        <v>200684.24</v>
      </c>
      <c r="V334" s="356"/>
      <c r="W334" s="427">
        <v>200684.24</v>
      </c>
      <c r="X334" s="356"/>
      <c r="Y334" s="356"/>
      <c r="Z334" s="356"/>
      <c r="AA334" s="356"/>
      <c r="AB334" s="356"/>
      <c r="AC334" s="356"/>
      <c r="AD334" s="356"/>
      <c r="AE334" s="427">
        <v>200684.24</v>
      </c>
      <c r="AF334" s="356"/>
      <c r="AG334" s="356"/>
      <c r="AH334" s="356"/>
      <c r="AI334" s="356" t="s">
        <v>518</v>
      </c>
      <c r="AJ334" s="428">
        <v>45572.711851851855</v>
      </c>
      <c r="AK334" s="356"/>
      <c r="AL334" s="356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" customFormat="1" ht="12.75" customHeight="1" x14ac:dyDescent="0.25">
      <c r="A335" s="356" t="s">
        <v>265</v>
      </c>
      <c r="B335" s="356" t="s">
        <v>256</v>
      </c>
      <c r="C335" s="356" t="s">
        <v>519</v>
      </c>
      <c r="D335" s="356" t="s">
        <v>859</v>
      </c>
      <c r="E335" s="356" t="s">
        <v>778</v>
      </c>
      <c r="F335" s="356" t="s">
        <v>786</v>
      </c>
      <c r="G335" s="427">
        <v>620400</v>
      </c>
      <c r="H335" s="356"/>
      <c r="I335" s="427">
        <v>620400</v>
      </c>
      <c r="J335" s="356"/>
      <c r="K335" s="356"/>
      <c r="L335" s="356"/>
      <c r="M335" s="356"/>
      <c r="N335" s="356"/>
      <c r="O335" s="356"/>
      <c r="P335" s="356"/>
      <c r="Q335" s="427">
        <v>620400</v>
      </c>
      <c r="R335" s="356"/>
      <c r="S335" s="356"/>
      <c r="T335" s="356"/>
      <c r="U335" s="427">
        <v>200684.24</v>
      </c>
      <c r="V335" s="356"/>
      <c r="W335" s="427">
        <v>200684.24</v>
      </c>
      <c r="X335" s="356"/>
      <c r="Y335" s="356"/>
      <c r="Z335" s="356"/>
      <c r="AA335" s="356"/>
      <c r="AB335" s="356"/>
      <c r="AC335" s="356"/>
      <c r="AD335" s="356"/>
      <c r="AE335" s="427">
        <v>200684.24</v>
      </c>
      <c r="AF335" s="356"/>
      <c r="AG335" s="356"/>
      <c r="AH335" s="356"/>
      <c r="AI335" s="356" t="s">
        <v>518</v>
      </c>
      <c r="AJ335" s="428">
        <v>45572.711851851855</v>
      </c>
      <c r="AK335" s="356"/>
      <c r="AL335" s="356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" customFormat="1" ht="12.75" customHeight="1" x14ac:dyDescent="0.25">
      <c r="A336" s="329" t="s">
        <v>266</v>
      </c>
      <c r="B336" s="329" t="s">
        <v>256</v>
      </c>
      <c r="C336" s="329" t="s">
        <v>519</v>
      </c>
      <c r="D336" s="429" t="s">
        <v>859</v>
      </c>
      <c r="E336" s="329" t="s">
        <v>778</v>
      </c>
      <c r="F336" s="429" t="s">
        <v>787</v>
      </c>
      <c r="G336" s="425">
        <v>620400</v>
      </c>
      <c r="H336" s="429"/>
      <c r="I336" s="425">
        <v>620400</v>
      </c>
      <c r="J336" s="429"/>
      <c r="K336" s="429"/>
      <c r="L336" s="429"/>
      <c r="M336" s="429"/>
      <c r="N336" s="429"/>
      <c r="O336" s="429"/>
      <c r="P336" s="429"/>
      <c r="Q336" s="430">
        <v>620400</v>
      </c>
      <c r="R336" s="429"/>
      <c r="S336" s="429"/>
      <c r="T336" s="429"/>
      <c r="U336" s="425">
        <v>200684.24</v>
      </c>
      <c r="V336" s="429"/>
      <c r="W336" s="425">
        <v>200684.24</v>
      </c>
      <c r="X336" s="429"/>
      <c r="Y336" s="429"/>
      <c r="Z336" s="429"/>
      <c r="AA336" s="429"/>
      <c r="AB336" s="429"/>
      <c r="AC336" s="429"/>
      <c r="AD336" s="429"/>
      <c r="AE336" s="430">
        <v>200684.24</v>
      </c>
      <c r="AF336" s="429"/>
      <c r="AG336" s="429"/>
      <c r="AH336" s="429"/>
      <c r="AI336" s="329" t="s">
        <v>518</v>
      </c>
      <c r="AJ336" s="426">
        <v>45572.711851851855</v>
      </c>
      <c r="AK336" s="329"/>
      <c r="AL336" s="329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" customFormat="1" ht="12.75" customHeight="1" x14ac:dyDescent="0.25">
      <c r="A337" s="356" t="s">
        <v>288</v>
      </c>
      <c r="B337" s="356" t="s">
        <v>256</v>
      </c>
      <c r="C337" s="356" t="s">
        <v>519</v>
      </c>
      <c r="D337" s="356" t="s">
        <v>859</v>
      </c>
      <c r="E337" s="356" t="s">
        <v>778</v>
      </c>
      <c r="F337" s="356" t="s">
        <v>808</v>
      </c>
      <c r="G337" s="427">
        <v>131934516.39</v>
      </c>
      <c r="H337" s="356"/>
      <c r="I337" s="427">
        <v>131934516.39</v>
      </c>
      <c r="J337" s="356"/>
      <c r="K337" s="356"/>
      <c r="L337" s="356"/>
      <c r="M337" s="356"/>
      <c r="N337" s="356"/>
      <c r="O337" s="356"/>
      <c r="P337" s="356"/>
      <c r="Q337" s="427">
        <v>116878116.39</v>
      </c>
      <c r="R337" s="427">
        <v>15056400</v>
      </c>
      <c r="S337" s="356"/>
      <c r="T337" s="356"/>
      <c r="U337" s="427">
        <v>85940623.640000001</v>
      </c>
      <c r="V337" s="356"/>
      <c r="W337" s="427">
        <v>85940623.640000001</v>
      </c>
      <c r="X337" s="356"/>
      <c r="Y337" s="356"/>
      <c r="Z337" s="356"/>
      <c r="AA337" s="356"/>
      <c r="AB337" s="356"/>
      <c r="AC337" s="356"/>
      <c r="AD337" s="356"/>
      <c r="AE337" s="427">
        <v>70884291.439999998</v>
      </c>
      <c r="AF337" s="427">
        <v>15056332.199999999</v>
      </c>
      <c r="AG337" s="356"/>
      <c r="AH337" s="356"/>
      <c r="AI337" s="356" t="s">
        <v>518</v>
      </c>
      <c r="AJ337" s="428">
        <v>45572.711851851855</v>
      </c>
      <c r="AK337" s="356"/>
      <c r="AL337" s="356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" customFormat="1" ht="12.75" customHeight="1" x14ac:dyDescent="0.25">
      <c r="A338" s="356" t="s">
        <v>340</v>
      </c>
      <c r="B338" s="356" t="s">
        <v>256</v>
      </c>
      <c r="C338" s="356" t="s">
        <v>519</v>
      </c>
      <c r="D338" s="356" t="s">
        <v>859</v>
      </c>
      <c r="E338" s="356" t="s">
        <v>778</v>
      </c>
      <c r="F338" s="356" t="s">
        <v>860</v>
      </c>
      <c r="G338" s="427">
        <v>71976700</v>
      </c>
      <c r="H338" s="356"/>
      <c r="I338" s="427">
        <v>71976700</v>
      </c>
      <c r="J338" s="356"/>
      <c r="K338" s="356"/>
      <c r="L338" s="356"/>
      <c r="M338" s="356"/>
      <c r="N338" s="356"/>
      <c r="O338" s="356"/>
      <c r="P338" s="356"/>
      <c r="Q338" s="427">
        <v>71976700</v>
      </c>
      <c r="R338" s="356"/>
      <c r="S338" s="356"/>
      <c r="T338" s="356"/>
      <c r="U338" s="427">
        <v>41132787.409999996</v>
      </c>
      <c r="V338" s="356"/>
      <c r="W338" s="427">
        <v>41132787.409999996</v>
      </c>
      <c r="X338" s="356"/>
      <c r="Y338" s="356"/>
      <c r="Z338" s="356"/>
      <c r="AA338" s="356"/>
      <c r="AB338" s="356"/>
      <c r="AC338" s="356"/>
      <c r="AD338" s="356"/>
      <c r="AE338" s="427">
        <v>41132787.409999996</v>
      </c>
      <c r="AF338" s="356"/>
      <c r="AG338" s="356"/>
      <c r="AH338" s="356"/>
      <c r="AI338" s="356" t="s">
        <v>518</v>
      </c>
      <c r="AJ338" s="428">
        <v>45572.711851851855</v>
      </c>
      <c r="AK338" s="356"/>
      <c r="AL338" s="356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" customFormat="1" ht="12.75" customHeight="1" x14ac:dyDescent="0.25">
      <c r="A339" s="329" t="s">
        <v>341</v>
      </c>
      <c r="B339" s="329" t="s">
        <v>256</v>
      </c>
      <c r="C339" s="329" t="s">
        <v>519</v>
      </c>
      <c r="D339" s="429" t="s">
        <v>859</v>
      </c>
      <c r="E339" s="329" t="s">
        <v>778</v>
      </c>
      <c r="F339" s="429" t="s">
        <v>861</v>
      </c>
      <c r="G339" s="425">
        <v>71976700</v>
      </c>
      <c r="H339" s="429"/>
      <c r="I339" s="425">
        <v>71976700</v>
      </c>
      <c r="J339" s="429"/>
      <c r="K339" s="429"/>
      <c r="L339" s="429"/>
      <c r="M339" s="429"/>
      <c r="N339" s="429"/>
      <c r="O339" s="429"/>
      <c r="P339" s="429"/>
      <c r="Q339" s="430">
        <v>71976700</v>
      </c>
      <c r="R339" s="429"/>
      <c r="S339" s="429"/>
      <c r="T339" s="429"/>
      <c r="U339" s="425">
        <v>41132787.409999996</v>
      </c>
      <c r="V339" s="429"/>
      <c r="W339" s="425">
        <v>41132787.409999996</v>
      </c>
      <c r="X339" s="429"/>
      <c r="Y339" s="429"/>
      <c r="Z339" s="429"/>
      <c r="AA339" s="429"/>
      <c r="AB339" s="429"/>
      <c r="AC339" s="429"/>
      <c r="AD339" s="429"/>
      <c r="AE339" s="430">
        <v>41132787.409999996</v>
      </c>
      <c r="AF339" s="429"/>
      <c r="AG339" s="429"/>
      <c r="AH339" s="429"/>
      <c r="AI339" s="329" t="s">
        <v>518</v>
      </c>
      <c r="AJ339" s="426">
        <v>45572.711851851855</v>
      </c>
      <c r="AK339" s="329"/>
      <c r="AL339" s="329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4" customFormat="1" ht="12.75" customHeight="1" x14ac:dyDescent="0.25">
      <c r="A340" s="356" t="s">
        <v>337</v>
      </c>
      <c r="B340" s="356" t="s">
        <v>256</v>
      </c>
      <c r="C340" s="356" t="s">
        <v>519</v>
      </c>
      <c r="D340" s="356" t="s">
        <v>859</v>
      </c>
      <c r="E340" s="356" t="s">
        <v>778</v>
      </c>
      <c r="F340" s="356" t="s">
        <v>857</v>
      </c>
      <c r="G340" s="427">
        <v>59957816.390000001</v>
      </c>
      <c r="H340" s="356"/>
      <c r="I340" s="427">
        <v>59957816.390000001</v>
      </c>
      <c r="J340" s="356"/>
      <c r="K340" s="356"/>
      <c r="L340" s="356"/>
      <c r="M340" s="356"/>
      <c r="N340" s="356"/>
      <c r="O340" s="356"/>
      <c r="P340" s="356"/>
      <c r="Q340" s="427">
        <v>44901416.390000001</v>
      </c>
      <c r="R340" s="427">
        <v>15056400</v>
      </c>
      <c r="S340" s="356"/>
      <c r="T340" s="356"/>
      <c r="U340" s="427">
        <v>44807836.229999997</v>
      </c>
      <c r="V340" s="356"/>
      <c r="W340" s="427">
        <v>44807836.229999997</v>
      </c>
      <c r="X340" s="356"/>
      <c r="Y340" s="356"/>
      <c r="Z340" s="356"/>
      <c r="AA340" s="356"/>
      <c r="AB340" s="356"/>
      <c r="AC340" s="356"/>
      <c r="AD340" s="356"/>
      <c r="AE340" s="427">
        <v>29751504.030000001</v>
      </c>
      <c r="AF340" s="427">
        <v>15056332.199999999</v>
      </c>
      <c r="AG340" s="356"/>
      <c r="AH340" s="356"/>
      <c r="AI340" s="356" t="s">
        <v>518</v>
      </c>
      <c r="AJ340" s="428">
        <v>45572.711851851855</v>
      </c>
      <c r="AK340" s="356"/>
      <c r="AL340" s="356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s="4" customFormat="1" ht="12.75" customHeight="1" x14ac:dyDescent="0.25">
      <c r="A341" s="329" t="s">
        <v>343</v>
      </c>
      <c r="B341" s="329" t="s">
        <v>256</v>
      </c>
      <c r="C341" s="329" t="s">
        <v>519</v>
      </c>
      <c r="D341" s="429" t="s">
        <v>859</v>
      </c>
      <c r="E341" s="329" t="s">
        <v>778</v>
      </c>
      <c r="F341" s="429" t="s">
        <v>862</v>
      </c>
      <c r="G341" s="425">
        <v>18566516.390000001</v>
      </c>
      <c r="H341" s="429"/>
      <c r="I341" s="425">
        <v>18566516.390000001</v>
      </c>
      <c r="J341" s="429"/>
      <c r="K341" s="429"/>
      <c r="L341" s="429"/>
      <c r="M341" s="429"/>
      <c r="N341" s="429"/>
      <c r="O341" s="429"/>
      <c r="P341" s="429"/>
      <c r="Q341" s="430">
        <v>3510116.39</v>
      </c>
      <c r="R341" s="430">
        <v>15056400</v>
      </c>
      <c r="S341" s="429"/>
      <c r="T341" s="429"/>
      <c r="U341" s="425">
        <v>18566385.079999998</v>
      </c>
      <c r="V341" s="429"/>
      <c r="W341" s="425">
        <v>18566385.079999998</v>
      </c>
      <c r="X341" s="429"/>
      <c r="Y341" s="429"/>
      <c r="Z341" s="429"/>
      <c r="AA341" s="429"/>
      <c r="AB341" s="429"/>
      <c r="AC341" s="429"/>
      <c r="AD341" s="429"/>
      <c r="AE341" s="430">
        <v>3510052.88</v>
      </c>
      <c r="AF341" s="430">
        <v>15056332.199999999</v>
      </c>
      <c r="AG341" s="429"/>
      <c r="AH341" s="429"/>
      <c r="AI341" s="329" t="s">
        <v>518</v>
      </c>
      <c r="AJ341" s="426">
        <v>45572.711851851855</v>
      </c>
      <c r="AK341" s="329"/>
      <c r="AL341" s="329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s="4" customFormat="1" ht="12.75" customHeight="1" x14ac:dyDescent="0.25">
      <c r="A342" s="329" t="s">
        <v>344</v>
      </c>
      <c r="B342" s="329" t="s">
        <v>256</v>
      </c>
      <c r="C342" s="329" t="s">
        <v>519</v>
      </c>
      <c r="D342" s="429" t="s">
        <v>859</v>
      </c>
      <c r="E342" s="329" t="s">
        <v>778</v>
      </c>
      <c r="F342" s="429" t="s">
        <v>863</v>
      </c>
      <c r="G342" s="425">
        <v>41391300</v>
      </c>
      <c r="H342" s="429"/>
      <c r="I342" s="425">
        <v>41391300</v>
      </c>
      <c r="J342" s="429"/>
      <c r="K342" s="429"/>
      <c r="L342" s="429"/>
      <c r="M342" s="429"/>
      <c r="N342" s="429"/>
      <c r="O342" s="429"/>
      <c r="P342" s="429"/>
      <c r="Q342" s="430">
        <v>41391300</v>
      </c>
      <c r="R342" s="429"/>
      <c r="S342" s="429"/>
      <c r="T342" s="429"/>
      <c r="U342" s="425">
        <v>26241451.149999999</v>
      </c>
      <c r="V342" s="429"/>
      <c r="W342" s="425">
        <v>26241451.149999999</v>
      </c>
      <c r="X342" s="429"/>
      <c r="Y342" s="429"/>
      <c r="Z342" s="429"/>
      <c r="AA342" s="429"/>
      <c r="AB342" s="429"/>
      <c r="AC342" s="429"/>
      <c r="AD342" s="429"/>
      <c r="AE342" s="430">
        <v>26241451.149999999</v>
      </c>
      <c r="AF342" s="429"/>
      <c r="AG342" s="429"/>
      <c r="AH342" s="429"/>
      <c r="AI342" s="329" t="s">
        <v>518</v>
      </c>
      <c r="AJ342" s="426">
        <v>45572.711851851855</v>
      </c>
      <c r="AK342" s="329"/>
      <c r="AL342" s="329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s="4" customFormat="1" ht="12.75" customHeight="1" x14ac:dyDescent="0.25">
      <c r="A343" s="356" t="s">
        <v>313</v>
      </c>
      <c r="B343" s="356" t="s">
        <v>256</v>
      </c>
      <c r="C343" s="356" t="s">
        <v>519</v>
      </c>
      <c r="D343" s="356" t="s">
        <v>859</v>
      </c>
      <c r="E343" s="356" t="s">
        <v>778</v>
      </c>
      <c r="F343" s="356" t="s">
        <v>834</v>
      </c>
      <c r="G343" s="427">
        <v>96056900</v>
      </c>
      <c r="H343" s="356"/>
      <c r="I343" s="427">
        <v>96056900</v>
      </c>
      <c r="J343" s="356"/>
      <c r="K343" s="356"/>
      <c r="L343" s="356"/>
      <c r="M343" s="356"/>
      <c r="N343" s="356"/>
      <c r="O343" s="356"/>
      <c r="P343" s="356"/>
      <c r="Q343" s="427">
        <v>96056900</v>
      </c>
      <c r="R343" s="356"/>
      <c r="S343" s="356"/>
      <c r="T343" s="356"/>
      <c r="U343" s="427">
        <v>95716396.400000006</v>
      </c>
      <c r="V343" s="356"/>
      <c r="W343" s="427">
        <v>95716396.400000006</v>
      </c>
      <c r="X343" s="356"/>
      <c r="Y343" s="356"/>
      <c r="Z343" s="356"/>
      <c r="AA343" s="356"/>
      <c r="AB343" s="356"/>
      <c r="AC343" s="356"/>
      <c r="AD343" s="356"/>
      <c r="AE343" s="427">
        <v>95716396.400000006</v>
      </c>
      <c r="AF343" s="356"/>
      <c r="AG343" s="356"/>
      <c r="AH343" s="356"/>
      <c r="AI343" s="356" t="s">
        <v>518</v>
      </c>
      <c r="AJ343" s="428">
        <v>45572.711851851855</v>
      </c>
      <c r="AK343" s="356"/>
      <c r="AL343" s="356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s="4" customFormat="1" ht="12.75" customHeight="1" x14ac:dyDescent="0.25">
      <c r="A344" s="356" t="s">
        <v>314</v>
      </c>
      <c r="B344" s="356" t="s">
        <v>256</v>
      </c>
      <c r="C344" s="356" t="s">
        <v>519</v>
      </c>
      <c r="D344" s="356" t="s">
        <v>859</v>
      </c>
      <c r="E344" s="356" t="s">
        <v>778</v>
      </c>
      <c r="F344" s="356" t="s">
        <v>835</v>
      </c>
      <c r="G344" s="427">
        <v>96056900</v>
      </c>
      <c r="H344" s="356"/>
      <c r="I344" s="427">
        <v>96056900</v>
      </c>
      <c r="J344" s="356"/>
      <c r="K344" s="356"/>
      <c r="L344" s="356"/>
      <c r="M344" s="356"/>
      <c r="N344" s="356"/>
      <c r="O344" s="356"/>
      <c r="P344" s="356"/>
      <c r="Q344" s="427">
        <v>96056900</v>
      </c>
      <c r="R344" s="356"/>
      <c r="S344" s="356"/>
      <c r="T344" s="356"/>
      <c r="U344" s="427">
        <v>95716396.400000006</v>
      </c>
      <c r="V344" s="356"/>
      <c r="W344" s="427">
        <v>95716396.400000006</v>
      </c>
      <c r="X344" s="356"/>
      <c r="Y344" s="356"/>
      <c r="Z344" s="356"/>
      <c r="AA344" s="356"/>
      <c r="AB344" s="356"/>
      <c r="AC344" s="356"/>
      <c r="AD344" s="356"/>
      <c r="AE344" s="427">
        <v>95716396.400000006</v>
      </c>
      <c r="AF344" s="356"/>
      <c r="AG344" s="356"/>
      <c r="AH344" s="356"/>
      <c r="AI344" s="356" t="s">
        <v>518</v>
      </c>
      <c r="AJ344" s="428">
        <v>45572.711851851855</v>
      </c>
      <c r="AK344" s="356"/>
      <c r="AL344" s="356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s="4" customFormat="1" ht="12.75" customHeight="1" x14ac:dyDescent="0.25">
      <c r="A345" s="329" t="s">
        <v>345</v>
      </c>
      <c r="B345" s="329" t="s">
        <v>256</v>
      </c>
      <c r="C345" s="329" t="s">
        <v>519</v>
      </c>
      <c r="D345" s="429" t="s">
        <v>859</v>
      </c>
      <c r="E345" s="329" t="s">
        <v>778</v>
      </c>
      <c r="F345" s="429" t="s">
        <v>864</v>
      </c>
      <c r="G345" s="425">
        <v>96056900</v>
      </c>
      <c r="H345" s="429"/>
      <c r="I345" s="425">
        <v>96056900</v>
      </c>
      <c r="J345" s="429"/>
      <c r="K345" s="429"/>
      <c r="L345" s="429"/>
      <c r="M345" s="429"/>
      <c r="N345" s="429"/>
      <c r="O345" s="429"/>
      <c r="P345" s="429"/>
      <c r="Q345" s="430">
        <v>96056900</v>
      </c>
      <c r="R345" s="429"/>
      <c r="S345" s="429"/>
      <c r="T345" s="429"/>
      <c r="U345" s="425">
        <v>95716396.400000006</v>
      </c>
      <c r="V345" s="429"/>
      <c r="W345" s="425">
        <v>95716396.400000006</v>
      </c>
      <c r="X345" s="429"/>
      <c r="Y345" s="429"/>
      <c r="Z345" s="429"/>
      <c r="AA345" s="429"/>
      <c r="AB345" s="429"/>
      <c r="AC345" s="429"/>
      <c r="AD345" s="429"/>
      <c r="AE345" s="430">
        <v>95716396.400000006</v>
      </c>
      <c r="AF345" s="429"/>
      <c r="AG345" s="429"/>
      <c r="AH345" s="429"/>
      <c r="AI345" s="329" t="s">
        <v>518</v>
      </c>
      <c r="AJ345" s="426">
        <v>45572.711851851855</v>
      </c>
      <c r="AK345" s="329"/>
      <c r="AL345" s="329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s="4" customFormat="1" ht="12.75" customHeight="1" x14ac:dyDescent="0.25">
      <c r="A346" s="356" t="s">
        <v>346</v>
      </c>
      <c r="B346" s="356" t="s">
        <v>256</v>
      </c>
      <c r="C346" s="356" t="s">
        <v>519</v>
      </c>
      <c r="D346" s="356" t="s">
        <v>865</v>
      </c>
      <c r="E346" s="356" t="s">
        <v>778</v>
      </c>
      <c r="F346" s="356" t="s">
        <v>519</v>
      </c>
      <c r="G346" s="427">
        <v>10774800</v>
      </c>
      <c r="H346" s="356"/>
      <c r="I346" s="427">
        <v>10774800</v>
      </c>
      <c r="J346" s="356"/>
      <c r="K346" s="356"/>
      <c r="L346" s="356"/>
      <c r="M346" s="356"/>
      <c r="N346" s="356"/>
      <c r="O346" s="356"/>
      <c r="P346" s="356"/>
      <c r="Q346" s="427">
        <v>10264800</v>
      </c>
      <c r="R346" s="427">
        <v>160000</v>
      </c>
      <c r="S346" s="427">
        <v>350000</v>
      </c>
      <c r="T346" s="356"/>
      <c r="U346" s="427">
        <v>7644666.25</v>
      </c>
      <c r="V346" s="356"/>
      <c r="W346" s="427">
        <v>7644666.25</v>
      </c>
      <c r="X346" s="356"/>
      <c r="Y346" s="356"/>
      <c r="Z346" s="356"/>
      <c r="AA346" s="356"/>
      <c r="AB346" s="356"/>
      <c r="AC346" s="356"/>
      <c r="AD346" s="356"/>
      <c r="AE346" s="427">
        <v>7266916.25</v>
      </c>
      <c r="AF346" s="427">
        <v>97500</v>
      </c>
      <c r="AG346" s="427">
        <v>280250</v>
      </c>
      <c r="AH346" s="356"/>
      <c r="AI346" s="356" t="s">
        <v>518</v>
      </c>
      <c r="AJ346" s="428">
        <v>45572.711851851855</v>
      </c>
      <c r="AK346" s="356"/>
      <c r="AL346" s="356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s="4" customFormat="1" ht="12.75" customHeight="1" x14ac:dyDescent="0.25">
      <c r="A347" s="356" t="s">
        <v>259</v>
      </c>
      <c r="B347" s="356" t="s">
        <v>256</v>
      </c>
      <c r="C347" s="356" t="s">
        <v>519</v>
      </c>
      <c r="D347" s="356" t="s">
        <v>865</v>
      </c>
      <c r="E347" s="356" t="s">
        <v>778</v>
      </c>
      <c r="F347" s="356" t="s">
        <v>780</v>
      </c>
      <c r="G347" s="427">
        <v>7318800</v>
      </c>
      <c r="H347" s="356"/>
      <c r="I347" s="427">
        <v>7318800</v>
      </c>
      <c r="J347" s="356"/>
      <c r="K347" s="356"/>
      <c r="L347" s="356"/>
      <c r="M347" s="356"/>
      <c r="N347" s="356"/>
      <c r="O347" s="356"/>
      <c r="P347" s="356"/>
      <c r="Q347" s="427">
        <v>7318800</v>
      </c>
      <c r="R347" s="356"/>
      <c r="S347" s="356"/>
      <c r="T347" s="356"/>
      <c r="U347" s="427">
        <v>5517086.1299999999</v>
      </c>
      <c r="V347" s="356"/>
      <c r="W347" s="427">
        <v>5517086.1299999999</v>
      </c>
      <c r="X347" s="356"/>
      <c r="Y347" s="356"/>
      <c r="Z347" s="356"/>
      <c r="AA347" s="356"/>
      <c r="AB347" s="356"/>
      <c r="AC347" s="356"/>
      <c r="AD347" s="356"/>
      <c r="AE347" s="427">
        <v>5517086.1299999999</v>
      </c>
      <c r="AF347" s="356"/>
      <c r="AG347" s="356"/>
      <c r="AH347" s="356"/>
      <c r="AI347" s="356" t="s">
        <v>518</v>
      </c>
      <c r="AJ347" s="428">
        <v>45572.711851851855</v>
      </c>
      <c r="AK347" s="356"/>
      <c r="AL347" s="356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s="4" customFormat="1" ht="12.75" customHeight="1" x14ac:dyDescent="0.25">
      <c r="A348" s="356" t="s">
        <v>260</v>
      </c>
      <c r="B348" s="356" t="s">
        <v>256</v>
      </c>
      <c r="C348" s="356" t="s">
        <v>519</v>
      </c>
      <c r="D348" s="356" t="s">
        <v>865</v>
      </c>
      <c r="E348" s="356" t="s">
        <v>778</v>
      </c>
      <c r="F348" s="356" t="s">
        <v>781</v>
      </c>
      <c r="G348" s="427">
        <v>7318800</v>
      </c>
      <c r="H348" s="356"/>
      <c r="I348" s="427">
        <v>7318800</v>
      </c>
      <c r="J348" s="356"/>
      <c r="K348" s="356"/>
      <c r="L348" s="356"/>
      <c r="M348" s="356"/>
      <c r="N348" s="356"/>
      <c r="O348" s="356"/>
      <c r="P348" s="356"/>
      <c r="Q348" s="427">
        <v>7318800</v>
      </c>
      <c r="R348" s="356"/>
      <c r="S348" s="356"/>
      <c r="T348" s="356"/>
      <c r="U348" s="427">
        <v>5517086.1299999999</v>
      </c>
      <c r="V348" s="356"/>
      <c r="W348" s="427">
        <v>5517086.1299999999</v>
      </c>
      <c r="X348" s="356"/>
      <c r="Y348" s="356"/>
      <c r="Z348" s="356"/>
      <c r="AA348" s="356"/>
      <c r="AB348" s="356"/>
      <c r="AC348" s="356"/>
      <c r="AD348" s="356"/>
      <c r="AE348" s="427">
        <v>5517086.1299999999</v>
      </c>
      <c r="AF348" s="356"/>
      <c r="AG348" s="356"/>
      <c r="AH348" s="356"/>
      <c r="AI348" s="356" t="s">
        <v>518</v>
      </c>
      <c r="AJ348" s="428">
        <v>45572.711851851855</v>
      </c>
      <c r="AK348" s="356"/>
      <c r="AL348" s="356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s="4" customFormat="1" ht="12.75" customHeight="1" x14ac:dyDescent="0.25">
      <c r="A349" s="329" t="s">
        <v>261</v>
      </c>
      <c r="B349" s="329" t="s">
        <v>256</v>
      </c>
      <c r="C349" s="329" t="s">
        <v>519</v>
      </c>
      <c r="D349" s="429" t="s">
        <v>865</v>
      </c>
      <c r="E349" s="329" t="s">
        <v>778</v>
      </c>
      <c r="F349" s="429" t="s">
        <v>782</v>
      </c>
      <c r="G349" s="425">
        <v>5621100</v>
      </c>
      <c r="H349" s="429"/>
      <c r="I349" s="425">
        <v>5621100</v>
      </c>
      <c r="J349" s="429"/>
      <c r="K349" s="429"/>
      <c r="L349" s="429"/>
      <c r="M349" s="429"/>
      <c r="N349" s="429"/>
      <c r="O349" s="429"/>
      <c r="P349" s="429"/>
      <c r="Q349" s="430">
        <v>5621100</v>
      </c>
      <c r="R349" s="429"/>
      <c r="S349" s="429"/>
      <c r="T349" s="429"/>
      <c r="U349" s="425">
        <v>4301950.46</v>
      </c>
      <c r="V349" s="429"/>
      <c r="W349" s="425">
        <v>4301950.46</v>
      </c>
      <c r="X349" s="429"/>
      <c r="Y349" s="429"/>
      <c r="Z349" s="429"/>
      <c r="AA349" s="429"/>
      <c r="AB349" s="429"/>
      <c r="AC349" s="429"/>
      <c r="AD349" s="429"/>
      <c r="AE349" s="430">
        <v>4301950.46</v>
      </c>
      <c r="AF349" s="429"/>
      <c r="AG349" s="429"/>
      <c r="AH349" s="429"/>
      <c r="AI349" s="329" t="s">
        <v>518</v>
      </c>
      <c r="AJ349" s="426">
        <v>45572.711851851855</v>
      </c>
      <c r="AK349" s="329"/>
      <c r="AL349" s="329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s="4" customFormat="1" ht="12.75" customHeight="1" x14ac:dyDescent="0.25">
      <c r="A350" s="329" t="s">
        <v>262</v>
      </c>
      <c r="B350" s="329" t="s">
        <v>256</v>
      </c>
      <c r="C350" s="329" t="s">
        <v>519</v>
      </c>
      <c r="D350" s="429" t="s">
        <v>865</v>
      </c>
      <c r="E350" s="329" t="s">
        <v>778</v>
      </c>
      <c r="F350" s="429" t="s">
        <v>784</v>
      </c>
      <c r="G350" s="425">
        <v>1697700</v>
      </c>
      <c r="H350" s="429"/>
      <c r="I350" s="425">
        <v>1697700</v>
      </c>
      <c r="J350" s="429"/>
      <c r="K350" s="429"/>
      <c r="L350" s="429"/>
      <c r="M350" s="429"/>
      <c r="N350" s="429"/>
      <c r="O350" s="429"/>
      <c r="P350" s="429"/>
      <c r="Q350" s="430">
        <v>1697700</v>
      </c>
      <c r="R350" s="429"/>
      <c r="S350" s="429"/>
      <c r="T350" s="429"/>
      <c r="U350" s="425">
        <v>1215135.67</v>
      </c>
      <c r="V350" s="429"/>
      <c r="W350" s="425">
        <v>1215135.67</v>
      </c>
      <c r="X350" s="429"/>
      <c r="Y350" s="429"/>
      <c r="Z350" s="429"/>
      <c r="AA350" s="429"/>
      <c r="AB350" s="429"/>
      <c r="AC350" s="429"/>
      <c r="AD350" s="429"/>
      <c r="AE350" s="430">
        <v>1215135.67</v>
      </c>
      <c r="AF350" s="429"/>
      <c r="AG350" s="429"/>
      <c r="AH350" s="429"/>
      <c r="AI350" s="329" t="s">
        <v>518</v>
      </c>
      <c r="AJ350" s="426">
        <v>45572.711851851855</v>
      </c>
      <c r="AK350" s="329"/>
      <c r="AL350" s="329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s="4" customFormat="1" ht="12.75" customHeight="1" x14ac:dyDescent="0.25">
      <c r="A351" s="356" t="s">
        <v>264</v>
      </c>
      <c r="B351" s="356" t="s">
        <v>256</v>
      </c>
      <c r="C351" s="356" t="s">
        <v>519</v>
      </c>
      <c r="D351" s="356" t="s">
        <v>865</v>
      </c>
      <c r="E351" s="356" t="s">
        <v>778</v>
      </c>
      <c r="F351" s="356" t="s">
        <v>256</v>
      </c>
      <c r="G351" s="427">
        <v>1014000</v>
      </c>
      <c r="H351" s="356"/>
      <c r="I351" s="427">
        <v>1014000</v>
      </c>
      <c r="J351" s="356"/>
      <c r="K351" s="356"/>
      <c r="L351" s="356"/>
      <c r="M351" s="356"/>
      <c r="N351" s="356"/>
      <c r="O351" s="356"/>
      <c r="P351" s="356"/>
      <c r="Q351" s="427">
        <v>934000</v>
      </c>
      <c r="R351" s="356"/>
      <c r="S351" s="427">
        <v>80000</v>
      </c>
      <c r="T351" s="356"/>
      <c r="U351" s="427">
        <v>199916.28</v>
      </c>
      <c r="V351" s="356"/>
      <c r="W351" s="427">
        <v>199916.28</v>
      </c>
      <c r="X351" s="356"/>
      <c r="Y351" s="356"/>
      <c r="Z351" s="356"/>
      <c r="AA351" s="356"/>
      <c r="AB351" s="356"/>
      <c r="AC351" s="356"/>
      <c r="AD351" s="356"/>
      <c r="AE351" s="427">
        <v>139666.28</v>
      </c>
      <c r="AF351" s="356"/>
      <c r="AG351" s="427">
        <v>60250</v>
      </c>
      <c r="AH351" s="356"/>
      <c r="AI351" s="356" t="s">
        <v>518</v>
      </c>
      <c r="AJ351" s="428">
        <v>45572.711851851855</v>
      </c>
      <c r="AK351" s="356"/>
      <c r="AL351" s="356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s="4" customFormat="1" ht="12.75" customHeight="1" x14ac:dyDescent="0.25">
      <c r="A352" s="356" t="s">
        <v>265</v>
      </c>
      <c r="B352" s="356" t="s">
        <v>256</v>
      </c>
      <c r="C352" s="356" t="s">
        <v>519</v>
      </c>
      <c r="D352" s="356" t="s">
        <v>865</v>
      </c>
      <c r="E352" s="356" t="s">
        <v>778</v>
      </c>
      <c r="F352" s="356" t="s">
        <v>786</v>
      </c>
      <c r="G352" s="427">
        <v>1014000</v>
      </c>
      <c r="H352" s="356"/>
      <c r="I352" s="427">
        <v>1014000</v>
      </c>
      <c r="J352" s="356"/>
      <c r="K352" s="356"/>
      <c r="L352" s="356"/>
      <c r="M352" s="356"/>
      <c r="N352" s="356"/>
      <c r="O352" s="356"/>
      <c r="P352" s="356"/>
      <c r="Q352" s="427">
        <v>934000</v>
      </c>
      <c r="R352" s="356"/>
      <c r="S352" s="427">
        <v>80000</v>
      </c>
      <c r="T352" s="356"/>
      <c r="U352" s="427">
        <v>199916.28</v>
      </c>
      <c r="V352" s="356"/>
      <c r="W352" s="427">
        <v>199916.28</v>
      </c>
      <c r="X352" s="356"/>
      <c r="Y352" s="356"/>
      <c r="Z352" s="356"/>
      <c r="AA352" s="356"/>
      <c r="AB352" s="356"/>
      <c r="AC352" s="356"/>
      <c r="AD352" s="356"/>
      <c r="AE352" s="427">
        <v>139666.28</v>
      </c>
      <c r="AF352" s="356"/>
      <c r="AG352" s="427">
        <v>60250</v>
      </c>
      <c r="AH352" s="356"/>
      <c r="AI352" s="356" t="s">
        <v>518</v>
      </c>
      <c r="AJ352" s="428">
        <v>45572.711851851855</v>
      </c>
      <c r="AK352" s="356"/>
      <c r="AL352" s="356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s="4" customFormat="1" ht="12.75" customHeight="1" x14ac:dyDescent="0.25">
      <c r="A353" s="329" t="s">
        <v>266</v>
      </c>
      <c r="B353" s="329" t="s">
        <v>256</v>
      </c>
      <c r="C353" s="329" t="s">
        <v>519</v>
      </c>
      <c r="D353" s="429" t="s">
        <v>865</v>
      </c>
      <c r="E353" s="329" t="s">
        <v>778</v>
      </c>
      <c r="F353" s="429" t="s">
        <v>787</v>
      </c>
      <c r="G353" s="425">
        <v>1014000</v>
      </c>
      <c r="H353" s="429"/>
      <c r="I353" s="425">
        <v>1014000</v>
      </c>
      <c r="J353" s="429"/>
      <c r="K353" s="429"/>
      <c r="L353" s="429"/>
      <c r="M353" s="429"/>
      <c r="N353" s="429"/>
      <c r="O353" s="429"/>
      <c r="P353" s="429"/>
      <c r="Q353" s="430">
        <v>934000</v>
      </c>
      <c r="R353" s="429"/>
      <c r="S353" s="430">
        <v>80000</v>
      </c>
      <c r="T353" s="429"/>
      <c r="U353" s="425">
        <v>199916.28</v>
      </c>
      <c r="V353" s="429"/>
      <c r="W353" s="425">
        <v>199916.28</v>
      </c>
      <c r="X353" s="429"/>
      <c r="Y353" s="429"/>
      <c r="Z353" s="429"/>
      <c r="AA353" s="429"/>
      <c r="AB353" s="429"/>
      <c r="AC353" s="429"/>
      <c r="AD353" s="429"/>
      <c r="AE353" s="430">
        <v>139666.28</v>
      </c>
      <c r="AF353" s="429"/>
      <c r="AG353" s="430">
        <v>60250</v>
      </c>
      <c r="AH353" s="429"/>
      <c r="AI353" s="329" t="s">
        <v>518</v>
      </c>
      <c r="AJ353" s="426">
        <v>45572.711851851855</v>
      </c>
      <c r="AK353" s="329"/>
      <c r="AL353" s="329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s="4" customFormat="1" ht="12.75" customHeight="1" x14ac:dyDescent="0.25">
      <c r="A354" s="356" t="s">
        <v>298</v>
      </c>
      <c r="B354" s="356" t="s">
        <v>256</v>
      </c>
      <c r="C354" s="356" t="s">
        <v>519</v>
      </c>
      <c r="D354" s="356" t="s">
        <v>865</v>
      </c>
      <c r="E354" s="356" t="s">
        <v>778</v>
      </c>
      <c r="F354" s="356" t="s">
        <v>818</v>
      </c>
      <c r="G354" s="427">
        <v>2440000</v>
      </c>
      <c r="H354" s="356"/>
      <c r="I354" s="427">
        <v>2440000</v>
      </c>
      <c r="J354" s="356"/>
      <c r="K354" s="356"/>
      <c r="L354" s="356"/>
      <c r="M354" s="356"/>
      <c r="N354" s="356"/>
      <c r="O354" s="356"/>
      <c r="P354" s="356"/>
      <c r="Q354" s="427">
        <v>2010000</v>
      </c>
      <c r="R354" s="427">
        <v>160000</v>
      </c>
      <c r="S354" s="427">
        <v>270000</v>
      </c>
      <c r="T354" s="356"/>
      <c r="U354" s="427">
        <v>1927500</v>
      </c>
      <c r="V354" s="356"/>
      <c r="W354" s="427">
        <v>1927500</v>
      </c>
      <c r="X354" s="356"/>
      <c r="Y354" s="356"/>
      <c r="Z354" s="356"/>
      <c r="AA354" s="356"/>
      <c r="AB354" s="356"/>
      <c r="AC354" s="356"/>
      <c r="AD354" s="356"/>
      <c r="AE354" s="427">
        <v>1610000</v>
      </c>
      <c r="AF354" s="427">
        <v>97500</v>
      </c>
      <c r="AG354" s="427">
        <v>220000</v>
      </c>
      <c r="AH354" s="356"/>
      <c r="AI354" s="356" t="s">
        <v>518</v>
      </c>
      <c r="AJ354" s="428">
        <v>45572.711851851855</v>
      </c>
      <c r="AK354" s="356"/>
      <c r="AL354" s="356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s="4" customFormat="1" ht="12.75" customHeight="1" x14ac:dyDescent="0.25">
      <c r="A355" s="356" t="s">
        <v>299</v>
      </c>
      <c r="B355" s="356" t="s">
        <v>256</v>
      </c>
      <c r="C355" s="356" t="s">
        <v>519</v>
      </c>
      <c r="D355" s="356" t="s">
        <v>865</v>
      </c>
      <c r="E355" s="356" t="s">
        <v>778</v>
      </c>
      <c r="F355" s="356" t="s">
        <v>819</v>
      </c>
      <c r="G355" s="427">
        <v>2440000</v>
      </c>
      <c r="H355" s="356"/>
      <c r="I355" s="427">
        <v>2440000</v>
      </c>
      <c r="J355" s="356"/>
      <c r="K355" s="356"/>
      <c r="L355" s="356"/>
      <c r="M355" s="356"/>
      <c r="N355" s="356"/>
      <c r="O355" s="356"/>
      <c r="P355" s="356"/>
      <c r="Q355" s="427">
        <v>2010000</v>
      </c>
      <c r="R355" s="427">
        <v>160000</v>
      </c>
      <c r="S355" s="427">
        <v>270000</v>
      </c>
      <c r="T355" s="356"/>
      <c r="U355" s="427">
        <v>1927500</v>
      </c>
      <c r="V355" s="356"/>
      <c r="W355" s="427">
        <v>1927500</v>
      </c>
      <c r="X355" s="356"/>
      <c r="Y355" s="356"/>
      <c r="Z355" s="356"/>
      <c r="AA355" s="356"/>
      <c r="AB355" s="356"/>
      <c r="AC355" s="356"/>
      <c r="AD355" s="356"/>
      <c r="AE355" s="427">
        <v>1610000</v>
      </c>
      <c r="AF355" s="427">
        <v>97500</v>
      </c>
      <c r="AG355" s="427">
        <v>220000</v>
      </c>
      <c r="AH355" s="356"/>
      <c r="AI355" s="356" t="s">
        <v>518</v>
      </c>
      <c r="AJ355" s="428">
        <v>45572.711851851855</v>
      </c>
      <c r="AK355" s="356"/>
      <c r="AL355" s="356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s="4" customFormat="1" ht="12.75" customHeight="1" x14ac:dyDescent="0.25">
      <c r="A356" s="329" t="s">
        <v>300</v>
      </c>
      <c r="B356" s="329" t="s">
        <v>256</v>
      </c>
      <c r="C356" s="329" t="s">
        <v>519</v>
      </c>
      <c r="D356" s="429" t="s">
        <v>865</v>
      </c>
      <c r="E356" s="329" t="s">
        <v>778</v>
      </c>
      <c r="F356" s="429" t="s">
        <v>820</v>
      </c>
      <c r="G356" s="425">
        <v>2440000</v>
      </c>
      <c r="H356" s="429"/>
      <c r="I356" s="425">
        <v>2440000</v>
      </c>
      <c r="J356" s="429"/>
      <c r="K356" s="429"/>
      <c r="L356" s="429"/>
      <c r="M356" s="429"/>
      <c r="N356" s="429"/>
      <c r="O356" s="429"/>
      <c r="P356" s="429"/>
      <c r="Q356" s="430">
        <v>2010000</v>
      </c>
      <c r="R356" s="430">
        <v>160000</v>
      </c>
      <c r="S356" s="430">
        <v>270000</v>
      </c>
      <c r="T356" s="429"/>
      <c r="U356" s="425">
        <v>1927500</v>
      </c>
      <c r="V356" s="429"/>
      <c r="W356" s="425">
        <v>1927500</v>
      </c>
      <c r="X356" s="429"/>
      <c r="Y356" s="429"/>
      <c r="Z356" s="429"/>
      <c r="AA356" s="429"/>
      <c r="AB356" s="429"/>
      <c r="AC356" s="429"/>
      <c r="AD356" s="429"/>
      <c r="AE356" s="430">
        <v>1610000</v>
      </c>
      <c r="AF356" s="430">
        <v>97500</v>
      </c>
      <c r="AG356" s="430">
        <v>220000</v>
      </c>
      <c r="AH356" s="429"/>
      <c r="AI356" s="329" t="s">
        <v>518</v>
      </c>
      <c r="AJ356" s="426">
        <v>45572.711851851855</v>
      </c>
      <c r="AK356" s="329"/>
      <c r="AL356" s="329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s="4" customFormat="1" ht="12.75" customHeight="1" x14ac:dyDescent="0.25">
      <c r="A357" s="356" t="s">
        <v>267</v>
      </c>
      <c r="B357" s="356" t="s">
        <v>256</v>
      </c>
      <c r="C357" s="356" t="s">
        <v>519</v>
      </c>
      <c r="D357" s="356" t="s">
        <v>865</v>
      </c>
      <c r="E357" s="356" t="s">
        <v>778</v>
      </c>
      <c r="F357" s="356" t="s">
        <v>788</v>
      </c>
      <c r="G357" s="427">
        <v>2000</v>
      </c>
      <c r="H357" s="356"/>
      <c r="I357" s="427">
        <v>2000</v>
      </c>
      <c r="J357" s="356"/>
      <c r="K357" s="356"/>
      <c r="L357" s="356"/>
      <c r="M357" s="356"/>
      <c r="N357" s="356"/>
      <c r="O357" s="356"/>
      <c r="P357" s="356"/>
      <c r="Q357" s="427">
        <v>2000</v>
      </c>
      <c r="R357" s="356"/>
      <c r="S357" s="356"/>
      <c r="T357" s="356"/>
      <c r="U357" s="427">
        <v>163.84</v>
      </c>
      <c r="V357" s="356"/>
      <c r="W357" s="427">
        <v>163.84</v>
      </c>
      <c r="X357" s="356"/>
      <c r="Y357" s="356"/>
      <c r="Z357" s="356"/>
      <c r="AA357" s="356"/>
      <c r="AB357" s="356"/>
      <c r="AC357" s="356"/>
      <c r="AD357" s="356"/>
      <c r="AE357" s="427">
        <v>163.84</v>
      </c>
      <c r="AF357" s="356"/>
      <c r="AG357" s="356"/>
      <c r="AH357" s="356"/>
      <c r="AI357" s="356" t="s">
        <v>518</v>
      </c>
      <c r="AJ357" s="428">
        <v>45572.711851851855</v>
      </c>
      <c r="AK357" s="356"/>
      <c r="AL357" s="356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s="4" customFormat="1" ht="12.75" customHeight="1" x14ac:dyDescent="0.25">
      <c r="A358" s="356" t="s">
        <v>268</v>
      </c>
      <c r="B358" s="356" t="s">
        <v>256</v>
      </c>
      <c r="C358" s="356" t="s">
        <v>519</v>
      </c>
      <c r="D358" s="356" t="s">
        <v>865</v>
      </c>
      <c r="E358" s="356" t="s">
        <v>778</v>
      </c>
      <c r="F358" s="356" t="s">
        <v>789</v>
      </c>
      <c r="G358" s="427">
        <v>2000</v>
      </c>
      <c r="H358" s="356"/>
      <c r="I358" s="427">
        <v>2000</v>
      </c>
      <c r="J358" s="356"/>
      <c r="K358" s="356"/>
      <c r="L358" s="356"/>
      <c r="M358" s="356"/>
      <c r="N358" s="356"/>
      <c r="O358" s="356"/>
      <c r="P358" s="356"/>
      <c r="Q358" s="427">
        <v>2000</v>
      </c>
      <c r="R358" s="356"/>
      <c r="S358" s="356"/>
      <c r="T358" s="356"/>
      <c r="U358" s="427">
        <v>163.84</v>
      </c>
      <c r="V358" s="356"/>
      <c r="W358" s="427">
        <v>163.84</v>
      </c>
      <c r="X358" s="356"/>
      <c r="Y358" s="356"/>
      <c r="Z358" s="356"/>
      <c r="AA358" s="356"/>
      <c r="AB358" s="356"/>
      <c r="AC358" s="356"/>
      <c r="AD358" s="356"/>
      <c r="AE358" s="427">
        <v>163.84</v>
      </c>
      <c r="AF358" s="356"/>
      <c r="AG358" s="356"/>
      <c r="AH358" s="356"/>
      <c r="AI358" s="356" t="s">
        <v>518</v>
      </c>
      <c r="AJ358" s="428">
        <v>45572.711851851855</v>
      </c>
      <c r="AK358" s="356"/>
      <c r="AL358" s="356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s="4" customFormat="1" ht="12.75" customHeight="1" x14ac:dyDescent="0.25">
      <c r="A359" s="329" t="s">
        <v>274</v>
      </c>
      <c r="B359" s="329" t="s">
        <v>256</v>
      </c>
      <c r="C359" s="329" t="s">
        <v>519</v>
      </c>
      <c r="D359" s="429" t="s">
        <v>865</v>
      </c>
      <c r="E359" s="329" t="s">
        <v>778</v>
      </c>
      <c r="F359" s="429" t="s">
        <v>794</v>
      </c>
      <c r="G359" s="425">
        <v>1969</v>
      </c>
      <c r="H359" s="429"/>
      <c r="I359" s="425">
        <v>1969</v>
      </c>
      <c r="J359" s="429"/>
      <c r="K359" s="429"/>
      <c r="L359" s="429"/>
      <c r="M359" s="429"/>
      <c r="N359" s="429"/>
      <c r="O359" s="429"/>
      <c r="P359" s="429"/>
      <c r="Q359" s="430">
        <v>1969</v>
      </c>
      <c r="R359" s="429"/>
      <c r="S359" s="429"/>
      <c r="T359" s="429"/>
      <c r="U359" s="425">
        <v>133</v>
      </c>
      <c r="V359" s="429"/>
      <c r="W359" s="425">
        <v>133</v>
      </c>
      <c r="X359" s="429"/>
      <c r="Y359" s="429"/>
      <c r="Z359" s="429"/>
      <c r="AA359" s="429"/>
      <c r="AB359" s="429"/>
      <c r="AC359" s="429"/>
      <c r="AD359" s="429"/>
      <c r="AE359" s="430">
        <v>133</v>
      </c>
      <c r="AF359" s="429"/>
      <c r="AG359" s="429"/>
      <c r="AH359" s="429"/>
      <c r="AI359" s="329" t="s">
        <v>518</v>
      </c>
      <c r="AJ359" s="426">
        <v>45572.711851851855</v>
      </c>
      <c r="AK359" s="329"/>
      <c r="AL359" s="329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s="4" customFormat="1" ht="12.75" customHeight="1" x14ac:dyDescent="0.25">
      <c r="A360" s="329" t="s">
        <v>269</v>
      </c>
      <c r="B360" s="329" t="s">
        <v>256</v>
      </c>
      <c r="C360" s="329" t="s">
        <v>519</v>
      </c>
      <c r="D360" s="429" t="s">
        <v>865</v>
      </c>
      <c r="E360" s="329" t="s">
        <v>778</v>
      </c>
      <c r="F360" s="429" t="s">
        <v>790</v>
      </c>
      <c r="G360" s="425">
        <v>31</v>
      </c>
      <c r="H360" s="429"/>
      <c r="I360" s="425">
        <v>31</v>
      </c>
      <c r="J360" s="429"/>
      <c r="K360" s="429"/>
      <c r="L360" s="429"/>
      <c r="M360" s="429"/>
      <c r="N360" s="429"/>
      <c r="O360" s="429"/>
      <c r="P360" s="429"/>
      <c r="Q360" s="430">
        <v>31</v>
      </c>
      <c r="R360" s="429"/>
      <c r="S360" s="429"/>
      <c r="T360" s="429"/>
      <c r="U360" s="425">
        <v>30.84</v>
      </c>
      <c r="V360" s="429"/>
      <c r="W360" s="425">
        <v>30.84</v>
      </c>
      <c r="X360" s="429"/>
      <c r="Y360" s="429"/>
      <c r="Z360" s="429"/>
      <c r="AA360" s="429"/>
      <c r="AB360" s="429"/>
      <c r="AC360" s="429"/>
      <c r="AD360" s="429"/>
      <c r="AE360" s="430">
        <v>30.84</v>
      </c>
      <c r="AF360" s="429"/>
      <c r="AG360" s="429"/>
      <c r="AH360" s="429"/>
      <c r="AI360" s="329" t="s">
        <v>518</v>
      </c>
      <c r="AJ360" s="426">
        <v>45572.711851851855</v>
      </c>
      <c r="AK360" s="329"/>
      <c r="AL360" s="329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s="4" customFormat="1" ht="12.75" customHeight="1" x14ac:dyDescent="0.25">
      <c r="A361" s="356" t="s">
        <v>347</v>
      </c>
      <c r="B361" s="356" t="s">
        <v>256</v>
      </c>
      <c r="C361" s="356" t="s">
        <v>519</v>
      </c>
      <c r="D361" s="356" t="s">
        <v>866</v>
      </c>
      <c r="E361" s="356" t="s">
        <v>778</v>
      </c>
      <c r="F361" s="356" t="s">
        <v>519</v>
      </c>
      <c r="G361" s="427">
        <v>217777304</v>
      </c>
      <c r="H361" s="356"/>
      <c r="I361" s="427">
        <v>217777304</v>
      </c>
      <c r="J361" s="356"/>
      <c r="K361" s="356"/>
      <c r="L361" s="356"/>
      <c r="M361" s="356"/>
      <c r="N361" s="356"/>
      <c r="O361" s="356"/>
      <c r="P361" s="356"/>
      <c r="Q361" s="427">
        <v>215757304</v>
      </c>
      <c r="R361" s="356"/>
      <c r="S361" s="427">
        <v>2020000</v>
      </c>
      <c r="T361" s="356"/>
      <c r="U361" s="427">
        <v>103554346.78</v>
      </c>
      <c r="V361" s="356"/>
      <c r="W361" s="427">
        <v>103554346.78</v>
      </c>
      <c r="X361" s="356"/>
      <c r="Y361" s="356"/>
      <c r="Z361" s="356"/>
      <c r="AA361" s="356"/>
      <c r="AB361" s="356"/>
      <c r="AC361" s="356"/>
      <c r="AD361" s="356"/>
      <c r="AE361" s="427">
        <v>103137986.78</v>
      </c>
      <c r="AF361" s="356"/>
      <c r="AG361" s="427">
        <v>416360</v>
      </c>
      <c r="AH361" s="356"/>
      <c r="AI361" s="356" t="s">
        <v>518</v>
      </c>
      <c r="AJ361" s="428">
        <v>45572.711863425924</v>
      </c>
      <c r="AK361" s="356"/>
      <c r="AL361" s="356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s="4" customFormat="1" ht="12.75" customHeight="1" x14ac:dyDescent="0.25">
      <c r="A362" s="356" t="s">
        <v>348</v>
      </c>
      <c r="B362" s="356" t="s">
        <v>256</v>
      </c>
      <c r="C362" s="356" t="s">
        <v>519</v>
      </c>
      <c r="D362" s="356" t="s">
        <v>867</v>
      </c>
      <c r="E362" s="356" t="s">
        <v>778</v>
      </c>
      <c r="F362" s="356" t="s">
        <v>519</v>
      </c>
      <c r="G362" s="427">
        <v>87611200</v>
      </c>
      <c r="H362" s="356"/>
      <c r="I362" s="427">
        <v>87611200</v>
      </c>
      <c r="J362" s="356"/>
      <c r="K362" s="356"/>
      <c r="L362" s="356"/>
      <c r="M362" s="356"/>
      <c r="N362" s="356"/>
      <c r="O362" s="356"/>
      <c r="P362" s="356"/>
      <c r="Q362" s="427">
        <v>85591200</v>
      </c>
      <c r="R362" s="356"/>
      <c r="S362" s="427">
        <v>2020000</v>
      </c>
      <c r="T362" s="356"/>
      <c r="U362" s="427">
        <v>33207993.850000001</v>
      </c>
      <c r="V362" s="356"/>
      <c r="W362" s="427">
        <v>33207993.850000001</v>
      </c>
      <c r="X362" s="356"/>
      <c r="Y362" s="356"/>
      <c r="Z362" s="356"/>
      <c r="AA362" s="356"/>
      <c r="AB362" s="356"/>
      <c r="AC362" s="356"/>
      <c r="AD362" s="356"/>
      <c r="AE362" s="427">
        <v>32791633.850000001</v>
      </c>
      <c r="AF362" s="356"/>
      <c r="AG362" s="427">
        <v>416360</v>
      </c>
      <c r="AH362" s="356"/>
      <c r="AI362" s="356" t="s">
        <v>518</v>
      </c>
      <c r="AJ362" s="428">
        <v>45572.711851851855</v>
      </c>
      <c r="AK362" s="356"/>
      <c r="AL362" s="356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s="4" customFormat="1" ht="12.75" customHeight="1" x14ac:dyDescent="0.25">
      <c r="A363" s="356" t="s">
        <v>259</v>
      </c>
      <c r="B363" s="356" t="s">
        <v>256</v>
      </c>
      <c r="C363" s="356" t="s">
        <v>519</v>
      </c>
      <c r="D363" s="356" t="s">
        <v>867</v>
      </c>
      <c r="E363" s="356" t="s">
        <v>778</v>
      </c>
      <c r="F363" s="356" t="s">
        <v>780</v>
      </c>
      <c r="G363" s="427">
        <v>300000</v>
      </c>
      <c r="H363" s="356"/>
      <c r="I363" s="427">
        <v>300000</v>
      </c>
      <c r="J363" s="356"/>
      <c r="K363" s="356"/>
      <c r="L363" s="356"/>
      <c r="M363" s="356"/>
      <c r="N363" s="356"/>
      <c r="O363" s="356"/>
      <c r="P363" s="356"/>
      <c r="Q363" s="427">
        <v>300000</v>
      </c>
      <c r="R363" s="356"/>
      <c r="S363" s="356"/>
      <c r="T363" s="356"/>
      <c r="U363" s="427">
        <v>189577.2</v>
      </c>
      <c r="V363" s="356"/>
      <c r="W363" s="427">
        <v>189577.2</v>
      </c>
      <c r="X363" s="356"/>
      <c r="Y363" s="356"/>
      <c r="Z363" s="356"/>
      <c r="AA363" s="356"/>
      <c r="AB363" s="356"/>
      <c r="AC363" s="356"/>
      <c r="AD363" s="356"/>
      <c r="AE363" s="427">
        <v>189577.2</v>
      </c>
      <c r="AF363" s="356"/>
      <c r="AG363" s="356"/>
      <c r="AH363" s="356"/>
      <c r="AI363" s="356" t="s">
        <v>518</v>
      </c>
      <c r="AJ363" s="428">
        <v>45572.711851851855</v>
      </c>
      <c r="AK363" s="356"/>
      <c r="AL363" s="356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s="4" customFormat="1" ht="12.75" customHeight="1" x14ac:dyDescent="0.25">
      <c r="A364" s="356" t="s">
        <v>283</v>
      </c>
      <c r="B364" s="356" t="s">
        <v>256</v>
      </c>
      <c r="C364" s="356" t="s">
        <v>519</v>
      </c>
      <c r="D364" s="356" t="s">
        <v>867</v>
      </c>
      <c r="E364" s="356" t="s">
        <v>778</v>
      </c>
      <c r="F364" s="356" t="s">
        <v>803</v>
      </c>
      <c r="G364" s="427">
        <v>300000</v>
      </c>
      <c r="H364" s="356"/>
      <c r="I364" s="427">
        <v>300000</v>
      </c>
      <c r="J364" s="356"/>
      <c r="K364" s="356"/>
      <c r="L364" s="356"/>
      <c r="M364" s="356"/>
      <c r="N364" s="356"/>
      <c r="O364" s="356"/>
      <c r="P364" s="356"/>
      <c r="Q364" s="427">
        <v>300000</v>
      </c>
      <c r="R364" s="356"/>
      <c r="S364" s="356"/>
      <c r="T364" s="356"/>
      <c r="U364" s="427">
        <v>189577.2</v>
      </c>
      <c r="V364" s="356"/>
      <c r="W364" s="427">
        <v>189577.2</v>
      </c>
      <c r="X364" s="356"/>
      <c r="Y364" s="356"/>
      <c r="Z364" s="356"/>
      <c r="AA364" s="356"/>
      <c r="AB364" s="356"/>
      <c r="AC364" s="356"/>
      <c r="AD364" s="356"/>
      <c r="AE364" s="427">
        <v>189577.2</v>
      </c>
      <c r="AF364" s="356"/>
      <c r="AG364" s="356"/>
      <c r="AH364" s="356"/>
      <c r="AI364" s="356" t="s">
        <v>518</v>
      </c>
      <c r="AJ364" s="428">
        <v>45572.711851851855</v>
      </c>
      <c r="AK364" s="356"/>
      <c r="AL364" s="356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s="4" customFormat="1" ht="12.75" customHeight="1" x14ac:dyDescent="0.25">
      <c r="A365" s="329" t="s">
        <v>349</v>
      </c>
      <c r="B365" s="329" t="s">
        <v>256</v>
      </c>
      <c r="C365" s="329" t="s">
        <v>519</v>
      </c>
      <c r="D365" s="429" t="s">
        <v>867</v>
      </c>
      <c r="E365" s="329" t="s">
        <v>778</v>
      </c>
      <c r="F365" s="429" t="s">
        <v>868</v>
      </c>
      <c r="G365" s="425">
        <v>300000</v>
      </c>
      <c r="H365" s="429"/>
      <c r="I365" s="425">
        <v>300000</v>
      </c>
      <c r="J365" s="429"/>
      <c r="K365" s="429"/>
      <c r="L365" s="429"/>
      <c r="M365" s="429"/>
      <c r="N365" s="429"/>
      <c r="O365" s="429"/>
      <c r="P365" s="429"/>
      <c r="Q365" s="430">
        <v>300000</v>
      </c>
      <c r="R365" s="429"/>
      <c r="S365" s="429"/>
      <c r="T365" s="429"/>
      <c r="U365" s="425">
        <v>189577.2</v>
      </c>
      <c r="V365" s="429"/>
      <c r="W365" s="425">
        <v>189577.2</v>
      </c>
      <c r="X365" s="429"/>
      <c r="Y365" s="429"/>
      <c r="Z365" s="429"/>
      <c r="AA365" s="429"/>
      <c r="AB365" s="429"/>
      <c r="AC365" s="429"/>
      <c r="AD365" s="429"/>
      <c r="AE365" s="430">
        <v>189577.2</v>
      </c>
      <c r="AF365" s="429"/>
      <c r="AG365" s="429"/>
      <c r="AH365" s="429"/>
      <c r="AI365" s="329" t="s">
        <v>518</v>
      </c>
      <c r="AJ365" s="426">
        <v>45572.711851851855</v>
      </c>
      <c r="AK365" s="329"/>
      <c r="AL365" s="329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s="4" customFormat="1" ht="12.75" customHeight="1" x14ac:dyDescent="0.25">
      <c r="A366" s="356" t="s">
        <v>264</v>
      </c>
      <c r="B366" s="356" t="s">
        <v>256</v>
      </c>
      <c r="C366" s="356" t="s">
        <v>519</v>
      </c>
      <c r="D366" s="356" t="s">
        <v>867</v>
      </c>
      <c r="E366" s="356" t="s">
        <v>778</v>
      </c>
      <c r="F366" s="356" t="s">
        <v>256</v>
      </c>
      <c r="G366" s="427">
        <v>3382300</v>
      </c>
      <c r="H366" s="356"/>
      <c r="I366" s="427">
        <v>3382300</v>
      </c>
      <c r="J366" s="356"/>
      <c r="K366" s="356"/>
      <c r="L366" s="356"/>
      <c r="M366" s="356"/>
      <c r="N366" s="356"/>
      <c r="O366" s="356"/>
      <c r="P366" s="356"/>
      <c r="Q366" s="427">
        <v>1362300</v>
      </c>
      <c r="R366" s="356"/>
      <c r="S366" s="427">
        <v>2020000</v>
      </c>
      <c r="T366" s="356"/>
      <c r="U366" s="427">
        <v>1363733.7</v>
      </c>
      <c r="V366" s="356"/>
      <c r="W366" s="427">
        <v>1363733.7</v>
      </c>
      <c r="X366" s="356"/>
      <c r="Y366" s="356"/>
      <c r="Z366" s="356"/>
      <c r="AA366" s="356"/>
      <c r="AB366" s="356"/>
      <c r="AC366" s="356"/>
      <c r="AD366" s="356"/>
      <c r="AE366" s="427">
        <v>947373.7</v>
      </c>
      <c r="AF366" s="356"/>
      <c r="AG366" s="427">
        <v>416360</v>
      </c>
      <c r="AH366" s="356"/>
      <c r="AI366" s="356" t="s">
        <v>518</v>
      </c>
      <c r="AJ366" s="428">
        <v>45572.711851851855</v>
      </c>
      <c r="AK366" s="356"/>
      <c r="AL366" s="356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s="4" customFormat="1" ht="12.75" customHeight="1" x14ac:dyDescent="0.25">
      <c r="A367" s="356" t="s">
        <v>265</v>
      </c>
      <c r="B367" s="356" t="s">
        <v>256</v>
      </c>
      <c r="C367" s="356" t="s">
        <v>519</v>
      </c>
      <c r="D367" s="356" t="s">
        <v>867</v>
      </c>
      <c r="E367" s="356" t="s">
        <v>778</v>
      </c>
      <c r="F367" s="356" t="s">
        <v>786</v>
      </c>
      <c r="G367" s="427">
        <v>3382300</v>
      </c>
      <c r="H367" s="356"/>
      <c r="I367" s="427">
        <v>3382300</v>
      </c>
      <c r="J367" s="356"/>
      <c r="K367" s="356"/>
      <c r="L367" s="356"/>
      <c r="M367" s="356"/>
      <c r="N367" s="356"/>
      <c r="O367" s="356"/>
      <c r="P367" s="356"/>
      <c r="Q367" s="427">
        <v>1362300</v>
      </c>
      <c r="R367" s="356"/>
      <c r="S367" s="427">
        <v>2020000</v>
      </c>
      <c r="T367" s="356"/>
      <c r="U367" s="427">
        <v>1363733.7</v>
      </c>
      <c r="V367" s="356"/>
      <c r="W367" s="427">
        <v>1363733.7</v>
      </c>
      <c r="X367" s="356"/>
      <c r="Y367" s="356"/>
      <c r="Z367" s="356"/>
      <c r="AA367" s="356"/>
      <c r="AB367" s="356"/>
      <c r="AC367" s="356"/>
      <c r="AD367" s="356"/>
      <c r="AE367" s="427">
        <v>947373.7</v>
      </c>
      <c r="AF367" s="356"/>
      <c r="AG367" s="427">
        <v>416360</v>
      </c>
      <c r="AH367" s="356"/>
      <c r="AI367" s="356" t="s">
        <v>518</v>
      </c>
      <c r="AJ367" s="428">
        <v>45572.711851851855</v>
      </c>
      <c r="AK367" s="356"/>
      <c r="AL367" s="356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s="4" customFormat="1" ht="12.75" customHeight="1" x14ac:dyDescent="0.25">
      <c r="A368" s="329" t="s">
        <v>287</v>
      </c>
      <c r="B368" s="329" t="s">
        <v>256</v>
      </c>
      <c r="C368" s="329" t="s">
        <v>519</v>
      </c>
      <c r="D368" s="429" t="s">
        <v>867</v>
      </c>
      <c r="E368" s="329" t="s">
        <v>778</v>
      </c>
      <c r="F368" s="429" t="s">
        <v>807</v>
      </c>
      <c r="G368" s="425">
        <v>1460000</v>
      </c>
      <c r="H368" s="429"/>
      <c r="I368" s="425">
        <v>1460000</v>
      </c>
      <c r="J368" s="429"/>
      <c r="K368" s="429"/>
      <c r="L368" s="429"/>
      <c r="M368" s="429"/>
      <c r="N368" s="429"/>
      <c r="O368" s="429"/>
      <c r="P368" s="429"/>
      <c r="Q368" s="429"/>
      <c r="R368" s="429"/>
      <c r="S368" s="430">
        <v>1460000</v>
      </c>
      <c r="T368" s="429"/>
      <c r="U368" s="425">
        <v>0</v>
      </c>
      <c r="V368" s="429"/>
      <c r="W368" s="425">
        <v>0</v>
      </c>
      <c r="X368" s="429"/>
      <c r="Y368" s="429"/>
      <c r="Z368" s="429"/>
      <c r="AA368" s="429"/>
      <c r="AB368" s="429"/>
      <c r="AC368" s="429"/>
      <c r="AD368" s="429"/>
      <c r="AE368" s="429"/>
      <c r="AF368" s="429"/>
      <c r="AG368" s="430">
        <v>0</v>
      </c>
      <c r="AH368" s="429"/>
      <c r="AI368" s="329" t="s">
        <v>518</v>
      </c>
      <c r="AJ368" s="426">
        <v>45572.711851851855</v>
      </c>
      <c r="AK368" s="329"/>
      <c r="AL368" s="329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s="4" customFormat="1" ht="12.75" customHeight="1" x14ac:dyDescent="0.25">
      <c r="A369" s="329" t="s">
        <v>266</v>
      </c>
      <c r="B369" s="329" t="s">
        <v>256</v>
      </c>
      <c r="C369" s="329" t="s">
        <v>519</v>
      </c>
      <c r="D369" s="429" t="s">
        <v>867</v>
      </c>
      <c r="E369" s="329" t="s">
        <v>778</v>
      </c>
      <c r="F369" s="429" t="s">
        <v>787</v>
      </c>
      <c r="G369" s="425">
        <v>1922300</v>
      </c>
      <c r="H369" s="429"/>
      <c r="I369" s="425">
        <v>1922300</v>
      </c>
      <c r="J369" s="429"/>
      <c r="K369" s="429"/>
      <c r="L369" s="429"/>
      <c r="M369" s="429"/>
      <c r="N369" s="429"/>
      <c r="O369" s="429"/>
      <c r="P369" s="429"/>
      <c r="Q369" s="430">
        <v>1362300</v>
      </c>
      <c r="R369" s="429"/>
      <c r="S369" s="430">
        <v>560000</v>
      </c>
      <c r="T369" s="429"/>
      <c r="U369" s="425">
        <v>1363733.7</v>
      </c>
      <c r="V369" s="429"/>
      <c r="W369" s="425">
        <v>1363733.7</v>
      </c>
      <c r="X369" s="429"/>
      <c r="Y369" s="429"/>
      <c r="Z369" s="429"/>
      <c r="AA369" s="429"/>
      <c r="AB369" s="429"/>
      <c r="AC369" s="429"/>
      <c r="AD369" s="429"/>
      <c r="AE369" s="430">
        <v>947373.7</v>
      </c>
      <c r="AF369" s="429"/>
      <c r="AG369" s="430">
        <v>416360</v>
      </c>
      <c r="AH369" s="429"/>
      <c r="AI369" s="329" t="s">
        <v>518</v>
      </c>
      <c r="AJ369" s="426">
        <v>45572.711851851855</v>
      </c>
      <c r="AK369" s="329"/>
      <c r="AL369" s="329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s="4" customFormat="1" ht="12.75" customHeight="1" x14ac:dyDescent="0.25">
      <c r="A370" s="356" t="s">
        <v>288</v>
      </c>
      <c r="B370" s="356" t="s">
        <v>256</v>
      </c>
      <c r="C370" s="356" t="s">
        <v>519</v>
      </c>
      <c r="D370" s="356" t="s">
        <v>867</v>
      </c>
      <c r="E370" s="356" t="s">
        <v>778</v>
      </c>
      <c r="F370" s="356" t="s">
        <v>808</v>
      </c>
      <c r="G370" s="427">
        <v>100000</v>
      </c>
      <c r="H370" s="356"/>
      <c r="I370" s="427">
        <v>100000</v>
      </c>
      <c r="J370" s="356"/>
      <c r="K370" s="356"/>
      <c r="L370" s="356"/>
      <c r="M370" s="356"/>
      <c r="N370" s="356"/>
      <c r="O370" s="356"/>
      <c r="P370" s="356"/>
      <c r="Q370" s="427">
        <v>100000</v>
      </c>
      <c r="R370" s="356"/>
      <c r="S370" s="356"/>
      <c r="T370" s="356"/>
      <c r="U370" s="427">
        <v>100000</v>
      </c>
      <c r="V370" s="356"/>
      <c r="W370" s="427">
        <v>100000</v>
      </c>
      <c r="X370" s="356"/>
      <c r="Y370" s="356"/>
      <c r="Z370" s="356"/>
      <c r="AA370" s="356"/>
      <c r="AB370" s="356"/>
      <c r="AC370" s="356"/>
      <c r="AD370" s="356"/>
      <c r="AE370" s="427">
        <v>100000</v>
      </c>
      <c r="AF370" s="356"/>
      <c r="AG370" s="356"/>
      <c r="AH370" s="356"/>
      <c r="AI370" s="356" t="s">
        <v>518</v>
      </c>
      <c r="AJ370" s="428">
        <v>45572.711851851855</v>
      </c>
      <c r="AK370" s="356"/>
      <c r="AL370" s="356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s="4" customFormat="1" ht="12.75" customHeight="1" x14ac:dyDescent="0.25">
      <c r="A371" s="329" t="s">
        <v>1120</v>
      </c>
      <c r="B371" s="329" t="s">
        <v>256</v>
      </c>
      <c r="C371" s="329" t="s">
        <v>519</v>
      </c>
      <c r="D371" s="429" t="s">
        <v>867</v>
      </c>
      <c r="E371" s="329" t="s">
        <v>778</v>
      </c>
      <c r="F371" s="429" t="s">
        <v>1121</v>
      </c>
      <c r="G371" s="425">
        <v>100000</v>
      </c>
      <c r="H371" s="429"/>
      <c r="I371" s="425">
        <v>100000</v>
      </c>
      <c r="J371" s="429"/>
      <c r="K371" s="429"/>
      <c r="L371" s="429"/>
      <c r="M371" s="429"/>
      <c r="N371" s="429"/>
      <c r="O371" s="429"/>
      <c r="P371" s="429"/>
      <c r="Q371" s="430">
        <v>100000</v>
      </c>
      <c r="R371" s="429"/>
      <c r="S371" s="429"/>
      <c r="T371" s="429"/>
      <c r="U371" s="425">
        <v>100000</v>
      </c>
      <c r="V371" s="429"/>
      <c r="W371" s="425">
        <v>100000</v>
      </c>
      <c r="X371" s="429"/>
      <c r="Y371" s="429"/>
      <c r="Z371" s="429"/>
      <c r="AA371" s="429"/>
      <c r="AB371" s="429"/>
      <c r="AC371" s="429"/>
      <c r="AD371" s="429"/>
      <c r="AE371" s="430">
        <v>100000</v>
      </c>
      <c r="AF371" s="429"/>
      <c r="AG371" s="429"/>
      <c r="AH371" s="429"/>
      <c r="AI371" s="329" t="s">
        <v>518</v>
      </c>
      <c r="AJ371" s="426">
        <v>45572.711851851855</v>
      </c>
      <c r="AK371" s="329"/>
      <c r="AL371" s="329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s="4" customFormat="1" ht="12.75" customHeight="1" x14ac:dyDescent="0.25">
      <c r="A372" s="356" t="s">
        <v>313</v>
      </c>
      <c r="B372" s="356" t="s">
        <v>256</v>
      </c>
      <c r="C372" s="356" t="s">
        <v>519</v>
      </c>
      <c r="D372" s="356" t="s">
        <v>867</v>
      </c>
      <c r="E372" s="356" t="s">
        <v>778</v>
      </c>
      <c r="F372" s="356" t="s">
        <v>834</v>
      </c>
      <c r="G372" s="427">
        <v>75797500</v>
      </c>
      <c r="H372" s="356"/>
      <c r="I372" s="427">
        <v>75797500</v>
      </c>
      <c r="J372" s="356"/>
      <c r="K372" s="356"/>
      <c r="L372" s="356"/>
      <c r="M372" s="356"/>
      <c r="N372" s="356"/>
      <c r="O372" s="356"/>
      <c r="P372" s="356"/>
      <c r="Q372" s="427">
        <v>75797500</v>
      </c>
      <c r="R372" s="356"/>
      <c r="S372" s="356"/>
      <c r="T372" s="356"/>
      <c r="U372" s="427">
        <v>31554682.949999999</v>
      </c>
      <c r="V372" s="356"/>
      <c r="W372" s="427">
        <v>31554682.949999999</v>
      </c>
      <c r="X372" s="356"/>
      <c r="Y372" s="356"/>
      <c r="Z372" s="356"/>
      <c r="AA372" s="356"/>
      <c r="AB372" s="356"/>
      <c r="AC372" s="356"/>
      <c r="AD372" s="356"/>
      <c r="AE372" s="427">
        <v>31554682.949999999</v>
      </c>
      <c r="AF372" s="356"/>
      <c r="AG372" s="356"/>
      <c r="AH372" s="356"/>
      <c r="AI372" s="356" t="s">
        <v>518</v>
      </c>
      <c r="AJ372" s="428">
        <v>45572.711851851855</v>
      </c>
      <c r="AK372" s="356"/>
      <c r="AL372" s="356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s="4" customFormat="1" ht="12.75" customHeight="1" x14ac:dyDescent="0.25">
      <c r="A373" s="356" t="s">
        <v>314</v>
      </c>
      <c r="B373" s="356" t="s">
        <v>256</v>
      </c>
      <c r="C373" s="356" t="s">
        <v>519</v>
      </c>
      <c r="D373" s="356" t="s">
        <v>867</v>
      </c>
      <c r="E373" s="356" t="s">
        <v>778</v>
      </c>
      <c r="F373" s="356" t="s">
        <v>835</v>
      </c>
      <c r="G373" s="427">
        <v>75797500</v>
      </c>
      <c r="H373" s="356"/>
      <c r="I373" s="427">
        <v>75797500</v>
      </c>
      <c r="J373" s="356"/>
      <c r="K373" s="356"/>
      <c r="L373" s="356"/>
      <c r="M373" s="356"/>
      <c r="N373" s="356"/>
      <c r="O373" s="356"/>
      <c r="P373" s="356"/>
      <c r="Q373" s="427">
        <v>75797500</v>
      </c>
      <c r="R373" s="356"/>
      <c r="S373" s="356"/>
      <c r="T373" s="356"/>
      <c r="U373" s="427">
        <v>31554682.949999999</v>
      </c>
      <c r="V373" s="356"/>
      <c r="W373" s="427">
        <v>31554682.949999999</v>
      </c>
      <c r="X373" s="356"/>
      <c r="Y373" s="356"/>
      <c r="Z373" s="356"/>
      <c r="AA373" s="356"/>
      <c r="AB373" s="356"/>
      <c r="AC373" s="356"/>
      <c r="AD373" s="356"/>
      <c r="AE373" s="427">
        <v>31554682.949999999</v>
      </c>
      <c r="AF373" s="356"/>
      <c r="AG373" s="356"/>
      <c r="AH373" s="356"/>
      <c r="AI373" s="356" t="s">
        <v>518</v>
      </c>
      <c r="AJ373" s="428">
        <v>45572.711851851855</v>
      </c>
      <c r="AK373" s="356"/>
      <c r="AL373" s="356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s="4" customFormat="1" ht="12.75" customHeight="1" x14ac:dyDescent="0.25">
      <c r="A374" s="329" t="s">
        <v>345</v>
      </c>
      <c r="B374" s="329" t="s">
        <v>256</v>
      </c>
      <c r="C374" s="329" t="s">
        <v>519</v>
      </c>
      <c r="D374" s="429" t="s">
        <v>867</v>
      </c>
      <c r="E374" s="329" t="s">
        <v>778</v>
      </c>
      <c r="F374" s="429" t="s">
        <v>864</v>
      </c>
      <c r="G374" s="425">
        <v>3550000</v>
      </c>
      <c r="H374" s="429"/>
      <c r="I374" s="425">
        <v>3550000</v>
      </c>
      <c r="J374" s="429"/>
      <c r="K374" s="429"/>
      <c r="L374" s="429"/>
      <c r="M374" s="429"/>
      <c r="N374" s="429"/>
      <c r="O374" s="429"/>
      <c r="P374" s="429"/>
      <c r="Q374" s="430">
        <v>3550000</v>
      </c>
      <c r="R374" s="429"/>
      <c r="S374" s="429"/>
      <c r="T374" s="429"/>
      <c r="U374" s="425">
        <v>0</v>
      </c>
      <c r="V374" s="429"/>
      <c r="W374" s="425">
        <v>0</v>
      </c>
      <c r="X374" s="429"/>
      <c r="Y374" s="429"/>
      <c r="Z374" s="429"/>
      <c r="AA374" s="429"/>
      <c r="AB374" s="429"/>
      <c r="AC374" s="429"/>
      <c r="AD374" s="429"/>
      <c r="AE374" s="430">
        <v>0</v>
      </c>
      <c r="AF374" s="429"/>
      <c r="AG374" s="429"/>
      <c r="AH374" s="429"/>
      <c r="AI374" s="329" t="s">
        <v>518</v>
      </c>
      <c r="AJ374" s="426">
        <v>45572.711851851855</v>
      </c>
      <c r="AK374" s="329"/>
      <c r="AL374" s="329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s="4" customFormat="1" ht="12.75" customHeight="1" x14ac:dyDescent="0.25">
      <c r="A375" s="329" t="s">
        <v>315</v>
      </c>
      <c r="B375" s="329" t="s">
        <v>256</v>
      </c>
      <c r="C375" s="329" t="s">
        <v>519</v>
      </c>
      <c r="D375" s="429" t="s">
        <v>867</v>
      </c>
      <c r="E375" s="329" t="s">
        <v>778</v>
      </c>
      <c r="F375" s="429" t="s">
        <v>836</v>
      </c>
      <c r="G375" s="425">
        <v>72247500</v>
      </c>
      <c r="H375" s="429"/>
      <c r="I375" s="425">
        <v>72247500</v>
      </c>
      <c r="J375" s="429"/>
      <c r="K375" s="429"/>
      <c r="L375" s="429"/>
      <c r="M375" s="429"/>
      <c r="N375" s="429"/>
      <c r="O375" s="429"/>
      <c r="P375" s="429"/>
      <c r="Q375" s="430">
        <v>72247500</v>
      </c>
      <c r="R375" s="429"/>
      <c r="S375" s="429"/>
      <c r="T375" s="429"/>
      <c r="U375" s="425">
        <v>31554682.949999999</v>
      </c>
      <c r="V375" s="429"/>
      <c r="W375" s="425">
        <v>31554682.949999999</v>
      </c>
      <c r="X375" s="429"/>
      <c r="Y375" s="429"/>
      <c r="Z375" s="429"/>
      <c r="AA375" s="429"/>
      <c r="AB375" s="429"/>
      <c r="AC375" s="429"/>
      <c r="AD375" s="429"/>
      <c r="AE375" s="430">
        <v>31554682.949999999</v>
      </c>
      <c r="AF375" s="429"/>
      <c r="AG375" s="429"/>
      <c r="AH375" s="429"/>
      <c r="AI375" s="329" t="s">
        <v>518</v>
      </c>
      <c r="AJ375" s="426">
        <v>45572.711851851855</v>
      </c>
      <c r="AK375" s="329"/>
      <c r="AL375" s="329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s="4" customFormat="1" ht="12.75" customHeight="1" x14ac:dyDescent="0.25">
      <c r="A376" s="356" t="s">
        <v>298</v>
      </c>
      <c r="B376" s="356" t="s">
        <v>256</v>
      </c>
      <c r="C376" s="356" t="s">
        <v>519</v>
      </c>
      <c r="D376" s="356" t="s">
        <v>867</v>
      </c>
      <c r="E376" s="356" t="s">
        <v>778</v>
      </c>
      <c r="F376" s="356" t="s">
        <v>818</v>
      </c>
      <c r="G376" s="427">
        <v>7250400</v>
      </c>
      <c r="H376" s="356"/>
      <c r="I376" s="427">
        <v>7250400</v>
      </c>
      <c r="J376" s="356"/>
      <c r="K376" s="356"/>
      <c r="L376" s="356"/>
      <c r="M376" s="356"/>
      <c r="N376" s="356"/>
      <c r="O376" s="356"/>
      <c r="P376" s="356"/>
      <c r="Q376" s="427">
        <v>7250400</v>
      </c>
      <c r="R376" s="356"/>
      <c r="S376" s="356"/>
      <c r="T376" s="356"/>
      <c r="U376" s="427">
        <v>0</v>
      </c>
      <c r="V376" s="356"/>
      <c r="W376" s="427">
        <v>0</v>
      </c>
      <c r="X376" s="356"/>
      <c r="Y376" s="356"/>
      <c r="Z376" s="356"/>
      <c r="AA376" s="356"/>
      <c r="AB376" s="356"/>
      <c r="AC376" s="356"/>
      <c r="AD376" s="356"/>
      <c r="AE376" s="427">
        <v>0</v>
      </c>
      <c r="AF376" s="356"/>
      <c r="AG376" s="356"/>
      <c r="AH376" s="356"/>
      <c r="AI376" s="356" t="s">
        <v>518</v>
      </c>
      <c r="AJ376" s="428">
        <v>45572.711851851855</v>
      </c>
      <c r="AK376" s="356"/>
      <c r="AL376" s="356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s="4" customFormat="1" ht="12.75" customHeight="1" x14ac:dyDescent="0.25">
      <c r="A377" s="356" t="s">
        <v>320</v>
      </c>
      <c r="B377" s="356" t="s">
        <v>256</v>
      </c>
      <c r="C377" s="356" t="s">
        <v>519</v>
      </c>
      <c r="D377" s="356" t="s">
        <v>867</v>
      </c>
      <c r="E377" s="356" t="s">
        <v>778</v>
      </c>
      <c r="F377" s="356" t="s">
        <v>386</v>
      </c>
      <c r="G377" s="427">
        <v>7250400</v>
      </c>
      <c r="H377" s="356"/>
      <c r="I377" s="427">
        <v>7250400</v>
      </c>
      <c r="J377" s="356"/>
      <c r="K377" s="356"/>
      <c r="L377" s="356"/>
      <c r="M377" s="356"/>
      <c r="N377" s="356"/>
      <c r="O377" s="356"/>
      <c r="P377" s="356"/>
      <c r="Q377" s="427">
        <v>7250400</v>
      </c>
      <c r="R377" s="356"/>
      <c r="S377" s="356"/>
      <c r="T377" s="356"/>
      <c r="U377" s="427">
        <v>0</v>
      </c>
      <c r="V377" s="356"/>
      <c r="W377" s="427">
        <v>0</v>
      </c>
      <c r="X377" s="356"/>
      <c r="Y377" s="356"/>
      <c r="Z377" s="356"/>
      <c r="AA377" s="356"/>
      <c r="AB377" s="356"/>
      <c r="AC377" s="356"/>
      <c r="AD377" s="356"/>
      <c r="AE377" s="427">
        <v>0</v>
      </c>
      <c r="AF377" s="356"/>
      <c r="AG377" s="356"/>
      <c r="AH377" s="356"/>
      <c r="AI377" s="356" t="s">
        <v>518</v>
      </c>
      <c r="AJ377" s="428">
        <v>45572.711851851855</v>
      </c>
      <c r="AK377" s="356"/>
      <c r="AL377" s="356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s="4" customFormat="1" ht="12.75" customHeight="1" x14ac:dyDescent="0.25">
      <c r="A378" s="329" t="s">
        <v>321</v>
      </c>
      <c r="B378" s="329" t="s">
        <v>256</v>
      </c>
      <c r="C378" s="329" t="s">
        <v>519</v>
      </c>
      <c r="D378" s="429" t="s">
        <v>867</v>
      </c>
      <c r="E378" s="329" t="s">
        <v>778</v>
      </c>
      <c r="F378" s="429" t="s">
        <v>841</v>
      </c>
      <c r="G378" s="425">
        <v>7250400</v>
      </c>
      <c r="H378" s="429"/>
      <c r="I378" s="425">
        <v>7250400</v>
      </c>
      <c r="J378" s="429"/>
      <c r="K378" s="429"/>
      <c r="L378" s="429"/>
      <c r="M378" s="429"/>
      <c r="N378" s="429"/>
      <c r="O378" s="429"/>
      <c r="P378" s="429"/>
      <c r="Q378" s="430">
        <v>7250400</v>
      </c>
      <c r="R378" s="429"/>
      <c r="S378" s="429"/>
      <c r="T378" s="429"/>
      <c r="U378" s="425">
        <v>0</v>
      </c>
      <c r="V378" s="429"/>
      <c r="W378" s="425">
        <v>0</v>
      </c>
      <c r="X378" s="429"/>
      <c r="Y378" s="429"/>
      <c r="Z378" s="429"/>
      <c r="AA378" s="429"/>
      <c r="AB378" s="429"/>
      <c r="AC378" s="429"/>
      <c r="AD378" s="429"/>
      <c r="AE378" s="430">
        <v>0</v>
      </c>
      <c r="AF378" s="429"/>
      <c r="AG378" s="429"/>
      <c r="AH378" s="429"/>
      <c r="AI378" s="329" t="s">
        <v>518</v>
      </c>
      <c r="AJ378" s="426">
        <v>45572.711851851855</v>
      </c>
      <c r="AK378" s="329"/>
      <c r="AL378" s="329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s="4" customFormat="1" ht="12.75" customHeight="1" x14ac:dyDescent="0.25">
      <c r="A379" s="356" t="s">
        <v>267</v>
      </c>
      <c r="B379" s="356" t="s">
        <v>256</v>
      </c>
      <c r="C379" s="356" t="s">
        <v>519</v>
      </c>
      <c r="D379" s="356" t="s">
        <v>867</v>
      </c>
      <c r="E379" s="356" t="s">
        <v>778</v>
      </c>
      <c r="F379" s="356" t="s">
        <v>788</v>
      </c>
      <c r="G379" s="427">
        <v>781000</v>
      </c>
      <c r="H379" s="356"/>
      <c r="I379" s="427">
        <v>781000</v>
      </c>
      <c r="J379" s="356"/>
      <c r="K379" s="356"/>
      <c r="L379" s="356"/>
      <c r="M379" s="356"/>
      <c r="N379" s="356"/>
      <c r="O379" s="356"/>
      <c r="P379" s="356"/>
      <c r="Q379" s="427">
        <v>781000</v>
      </c>
      <c r="R379" s="356"/>
      <c r="S379" s="356"/>
      <c r="T379" s="356"/>
      <c r="U379" s="427">
        <v>0</v>
      </c>
      <c r="V379" s="356"/>
      <c r="W379" s="427">
        <v>0</v>
      </c>
      <c r="X379" s="356"/>
      <c r="Y379" s="356"/>
      <c r="Z379" s="356"/>
      <c r="AA379" s="356"/>
      <c r="AB379" s="356"/>
      <c r="AC379" s="356"/>
      <c r="AD379" s="356"/>
      <c r="AE379" s="427">
        <v>0</v>
      </c>
      <c r="AF379" s="356"/>
      <c r="AG379" s="356"/>
      <c r="AH379" s="356"/>
      <c r="AI379" s="356" t="s">
        <v>518</v>
      </c>
      <c r="AJ379" s="428">
        <v>45572.711851851855</v>
      </c>
      <c r="AK379" s="356"/>
      <c r="AL379" s="356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s="4" customFormat="1" ht="12.75" customHeight="1" x14ac:dyDescent="0.25">
      <c r="A380" s="356" t="s">
        <v>303</v>
      </c>
      <c r="B380" s="356" t="s">
        <v>256</v>
      </c>
      <c r="C380" s="356" t="s">
        <v>519</v>
      </c>
      <c r="D380" s="356" t="s">
        <v>867</v>
      </c>
      <c r="E380" s="356" t="s">
        <v>778</v>
      </c>
      <c r="F380" s="356" t="s">
        <v>823</v>
      </c>
      <c r="G380" s="427">
        <v>781000</v>
      </c>
      <c r="H380" s="356"/>
      <c r="I380" s="427">
        <v>781000</v>
      </c>
      <c r="J380" s="356"/>
      <c r="K380" s="356"/>
      <c r="L380" s="356"/>
      <c r="M380" s="356"/>
      <c r="N380" s="356"/>
      <c r="O380" s="356"/>
      <c r="P380" s="356"/>
      <c r="Q380" s="427">
        <v>781000</v>
      </c>
      <c r="R380" s="356"/>
      <c r="S380" s="356"/>
      <c r="T380" s="356"/>
      <c r="U380" s="427">
        <v>0</v>
      </c>
      <c r="V380" s="356"/>
      <c r="W380" s="427">
        <v>0</v>
      </c>
      <c r="X380" s="356"/>
      <c r="Y380" s="356"/>
      <c r="Z380" s="356"/>
      <c r="AA380" s="356"/>
      <c r="AB380" s="356"/>
      <c r="AC380" s="356"/>
      <c r="AD380" s="356"/>
      <c r="AE380" s="427">
        <v>0</v>
      </c>
      <c r="AF380" s="356"/>
      <c r="AG380" s="356"/>
      <c r="AH380" s="356"/>
      <c r="AI380" s="356" t="s">
        <v>518</v>
      </c>
      <c r="AJ380" s="428">
        <v>45572.711851851855</v>
      </c>
      <c r="AK380" s="356"/>
      <c r="AL380" s="356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s="4" customFormat="1" ht="12.75" customHeight="1" x14ac:dyDescent="0.25">
      <c r="A381" s="329" t="s">
        <v>326</v>
      </c>
      <c r="B381" s="329" t="s">
        <v>256</v>
      </c>
      <c r="C381" s="329" t="s">
        <v>519</v>
      </c>
      <c r="D381" s="429" t="s">
        <v>867</v>
      </c>
      <c r="E381" s="329" t="s">
        <v>778</v>
      </c>
      <c r="F381" s="429" t="s">
        <v>846</v>
      </c>
      <c r="G381" s="425">
        <v>781000</v>
      </c>
      <c r="H381" s="429"/>
      <c r="I381" s="425">
        <v>781000</v>
      </c>
      <c r="J381" s="429"/>
      <c r="K381" s="429"/>
      <c r="L381" s="429"/>
      <c r="M381" s="429"/>
      <c r="N381" s="429"/>
      <c r="O381" s="429"/>
      <c r="P381" s="429"/>
      <c r="Q381" s="430">
        <v>781000</v>
      </c>
      <c r="R381" s="429"/>
      <c r="S381" s="429"/>
      <c r="T381" s="429"/>
      <c r="U381" s="425">
        <v>0</v>
      </c>
      <c r="V381" s="429"/>
      <c r="W381" s="425">
        <v>0</v>
      </c>
      <c r="X381" s="429"/>
      <c r="Y381" s="429"/>
      <c r="Z381" s="429"/>
      <c r="AA381" s="429"/>
      <c r="AB381" s="429"/>
      <c r="AC381" s="429"/>
      <c r="AD381" s="429"/>
      <c r="AE381" s="430">
        <v>0</v>
      </c>
      <c r="AF381" s="429"/>
      <c r="AG381" s="429"/>
      <c r="AH381" s="429"/>
      <c r="AI381" s="329" t="s">
        <v>518</v>
      </c>
      <c r="AJ381" s="426">
        <v>45572.711851851855</v>
      </c>
      <c r="AK381" s="329"/>
      <c r="AL381" s="329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s="4" customFormat="1" ht="12.75" customHeight="1" x14ac:dyDescent="0.25">
      <c r="A382" s="356" t="s">
        <v>350</v>
      </c>
      <c r="B382" s="356" t="s">
        <v>256</v>
      </c>
      <c r="C382" s="356" t="s">
        <v>519</v>
      </c>
      <c r="D382" s="356" t="s">
        <v>869</v>
      </c>
      <c r="E382" s="356" t="s">
        <v>778</v>
      </c>
      <c r="F382" s="356" t="s">
        <v>519</v>
      </c>
      <c r="G382" s="427">
        <v>879200</v>
      </c>
      <c r="H382" s="356"/>
      <c r="I382" s="427">
        <v>879200</v>
      </c>
      <c r="J382" s="356"/>
      <c r="K382" s="356"/>
      <c r="L382" s="356"/>
      <c r="M382" s="356"/>
      <c r="N382" s="356"/>
      <c r="O382" s="356"/>
      <c r="P382" s="356"/>
      <c r="Q382" s="427">
        <v>879200</v>
      </c>
      <c r="R382" s="356"/>
      <c r="S382" s="356"/>
      <c r="T382" s="356"/>
      <c r="U382" s="427">
        <v>731934.9</v>
      </c>
      <c r="V382" s="356"/>
      <c r="W382" s="427">
        <v>731934.9</v>
      </c>
      <c r="X382" s="356"/>
      <c r="Y382" s="356"/>
      <c r="Z382" s="356"/>
      <c r="AA382" s="356"/>
      <c r="AB382" s="356"/>
      <c r="AC382" s="356"/>
      <c r="AD382" s="356"/>
      <c r="AE382" s="427">
        <v>731934.9</v>
      </c>
      <c r="AF382" s="356"/>
      <c r="AG382" s="356"/>
      <c r="AH382" s="356"/>
      <c r="AI382" s="356" t="s">
        <v>518</v>
      </c>
      <c r="AJ382" s="428">
        <v>45572.711851851855</v>
      </c>
      <c r="AK382" s="356"/>
      <c r="AL382" s="356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s="4" customFormat="1" ht="12.75" customHeight="1" x14ac:dyDescent="0.25">
      <c r="A383" s="356" t="s">
        <v>298</v>
      </c>
      <c r="B383" s="356" t="s">
        <v>256</v>
      </c>
      <c r="C383" s="356" t="s">
        <v>519</v>
      </c>
      <c r="D383" s="356" t="s">
        <v>869</v>
      </c>
      <c r="E383" s="356" t="s">
        <v>778</v>
      </c>
      <c r="F383" s="356" t="s">
        <v>818</v>
      </c>
      <c r="G383" s="427">
        <v>879200</v>
      </c>
      <c r="H383" s="356"/>
      <c r="I383" s="427">
        <v>879200</v>
      </c>
      <c r="J383" s="356"/>
      <c r="K383" s="356"/>
      <c r="L383" s="356"/>
      <c r="M383" s="356"/>
      <c r="N383" s="356"/>
      <c r="O383" s="356"/>
      <c r="P383" s="356"/>
      <c r="Q383" s="427">
        <v>879200</v>
      </c>
      <c r="R383" s="356"/>
      <c r="S383" s="356"/>
      <c r="T383" s="356"/>
      <c r="U383" s="427">
        <v>731934.9</v>
      </c>
      <c r="V383" s="356"/>
      <c r="W383" s="427">
        <v>731934.9</v>
      </c>
      <c r="X383" s="356"/>
      <c r="Y383" s="356"/>
      <c r="Z383" s="356"/>
      <c r="AA383" s="356"/>
      <c r="AB383" s="356"/>
      <c r="AC383" s="356"/>
      <c r="AD383" s="356"/>
      <c r="AE383" s="427">
        <v>731934.9</v>
      </c>
      <c r="AF383" s="356"/>
      <c r="AG383" s="356"/>
      <c r="AH383" s="356"/>
      <c r="AI383" s="356" t="s">
        <v>518</v>
      </c>
      <c r="AJ383" s="428">
        <v>45572.711851851855</v>
      </c>
      <c r="AK383" s="356"/>
      <c r="AL383" s="356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x14ac:dyDescent="0.25">
      <c r="A384" s="356" t="s">
        <v>320</v>
      </c>
      <c r="B384" s="356" t="s">
        <v>256</v>
      </c>
      <c r="C384" s="356" t="s">
        <v>519</v>
      </c>
      <c r="D384" s="356" t="s">
        <v>869</v>
      </c>
      <c r="E384" s="356" t="s">
        <v>778</v>
      </c>
      <c r="F384" s="356" t="s">
        <v>386</v>
      </c>
      <c r="G384" s="427">
        <v>879200</v>
      </c>
      <c r="H384" s="356"/>
      <c r="I384" s="427">
        <v>879200</v>
      </c>
      <c r="J384" s="356"/>
      <c r="K384" s="356"/>
      <c r="L384" s="356"/>
      <c r="M384" s="356"/>
      <c r="N384" s="356"/>
      <c r="O384" s="356"/>
      <c r="P384" s="356"/>
      <c r="Q384" s="427">
        <v>879200</v>
      </c>
      <c r="R384" s="356"/>
      <c r="S384" s="356"/>
      <c r="T384" s="356"/>
      <c r="U384" s="427">
        <v>731934.9</v>
      </c>
      <c r="V384" s="356"/>
      <c r="W384" s="427">
        <v>731934.9</v>
      </c>
      <c r="X384" s="356"/>
      <c r="Y384" s="356"/>
      <c r="Z384" s="356"/>
      <c r="AA384" s="356"/>
      <c r="AB384" s="356"/>
      <c r="AC384" s="356"/>
      <c r="AD384" s="356"/>
      <c r="AE384" s="427">
        <v>731934.9</v>
      </c>
      <c r="AF384" s="356"/>
      <c r="AG384" s="356"/>
      <c r="AH384" s="356"/>
      <c r="AI384" s="356" t="s">
        <v>518</v>
      </c>
      <c r="AJ384" s="428">
        <v>45572.711851851855</v>
      </c>
      <c r="AK384" s="356"/>
      <c r="AL384" s="356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x14ac:dyDescent="0.25">
      <c r="A385" s="329" t="s">
        <v>322</v>
      </c>
      <c r="B385" s="329" t="s">
        <v>256</v>
      </c>
      <c r="C385" s="329" t="s">
        <v>519</v>
      </c>
      <c r="D385" s="429" t="s">
        <v>869</v>
      </c>
      <c r="E385" s="329" t="s">
        <v>778</v>
      </c>
      <c r="F385" s="429" t="s">
        <v>842</v>
      </c>
      <c r="G385" s="425">
        <v>879200</v>
      </c>
      <c r="H385" s="429"/>
      <c r="I385" s="425">
        <v>879200</v>
      </c>
      <c r="J385" s="429"/>
      <c r="K385" s="429"/>
      <c r="L385" s="429"/>
      <c r="M385" s="429"/>
      <c r="N385" s="429"/>
      <c r="O385" s="429"/>
      <c r="P385" s="429"/>
      <c r="Q385" s="430">
        <v>879200</v>
      </c>
      <c r="R385" s="429"/>
      <c r="S385" s="429"/>
      <c r="T385" s="429"/>
      <c r="U385" s="425">
        <v>731934.9</v>
      </c>
      <c r="V385" s="429"/>
      <c r="W385" s="425">
        <v>731934.9</v>
      </c>
      <c r="X385" s="429"/>
      <c r="Y385" s="429"/>
      <c r="Z385" s="429"/>
      <c r="AA385" s="429"/>
      <c r="AB385" s="429"/>
      <c r="AC385" s="429"/>
      <c r="AD385" s="429"/>
      <c r="AE385" s="430">
        <v>731934.9</v>
      </c>
      <c r="AF385" s="429"/>
      <c r="AG385" s="429"/>
      <c r="AH385" s="429"/>
      <c r="AI385" s="329" t="s">
        <v>518</v>
      </c>
      <c r="AJ385" s="426">
        <v>45572.711851851855</v>
      </c>
      <c r="AK385" s="329"/>
      <c r="AL385" s="329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x14ac:dyDescent="0.25">
      <c r="A386" s="356" t="s">
        <v>351</v>
      </c>
      <c r="B386" s="356" t="s">
        <v>256</v>
      </c>
      <c r="C386" s="356" t="s">
        <v>519</v>
      </c>
      <c r="D386" s="356" t="s">
        <v>870</v>
      </c>
      <c r="E386" s="356" t="s">
        <v>778</v>
      </c>
      <c r="F386" s="356" t="s">
        <v>519</v>
      </c>
      <c r="G386" s="427">
        <v>126785004</v>
      </c>
      <c r="H386" s="356"/>
      <c r="I386" s="427">
        <v>126785004</v>
      </c>
      <c r="J386" s="356"/>
      <c r="K386" s="356"/>
      <c r="L386" s="356"/>
      <c r="M386" s="356"/>
      <c r="N386" s="356"/>
      <c r="O386" s="356"/>
      <c r="P386" s="356"/>
      <c r="Q386" s="427">
        <v>126785004</v>
      </c>
      <c r="R386" s="356"/>
      <c r="S386" s="356"/>
      <c r="T386" s="356"/>
      <c r="U386" s="427">
        <v>67886592.659999996</v>
      </c>
      <c r="V386" s="356"/>
      <c r="W386" s="427">
        <v>67886592.659999996</v>
      </c>
      <c r="X386" s="356"/>
      <c r="Y386" s="356"/>
      <c r="Z386" s="356"/>
      <c r="AA386" s="356"/>
      <c r="AB386" s="356"/>
      <c r="AC386" s="356"/>
      <c r="AD386" s="356"/>
      <c r="AE386" s="427">
        <v>67886592.659999996</v>
      </c>
      <c r="AF386" s="356"/>
      <c r="AG386" s="356"/>
      <c r="AH386" s="356"/>
      <c r="AI386" s="356" t="s">
        <v>518</v>
      </c>
      <c r="AJ386" s="428">
        <v>45572.711851851855</v>
      </c>
      <c r="AK386" s="356"/>
      <c r="AL386" s="356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x14ac:dyDescent="0.25">
      <c r="A387" s="356" t="s">
        <v>298</v>
      </c>
      <c r="B387" s="356" t="s">
        <v>256</v>
      </c>
      <c r="C387" s="356" t="s">
        <v>519</v>
      </c>
      <c r="D387" s="356" t="s">
        <v>870</v>
      </c>
      <c r="E387" s="356" t="s">
        <v>778</v>
      </c>
      <c r="F387" s="356" t="s">
        <v>818</v>
      </c>
      <c r="G387" s="427">
        <v>126785004</v>
      </c>
      <c r="H387" s="356"/>
      <c r="I387" s="427">
        <v>126785004</v>
      </c>
      <c r="J387" s="356"/>
      <c r="K387" s="356"/>
      <c r="L387" s="356"/>
      <c r="M387" s="356"/>
      <c r="N387" s="356"/>
      <c r="O387" s="356"/>
      <c r="P387" s="356"/>
      <c r="Q387" s="427">
        <v>126785004</v>
      </c>
      <c r="R387" s="356"/>
      <c r="S387" s="356"/>
      <c r="T387" s="356"/>
      <c r="U387" s="427">
        <v>67886592.659999996</v>
      </c>
      <c r="V387" s="356"/>
      <c r="W387" s="427">
        <v>67886592.659999996</v>
      </c>
      <c r="X387" s="356"/>
      <c r="Y387" s="356"/>
      <c r="Z387" s="356"/>
      <c r="AA387" s="356"/>
      <c r="AB387" s="356"/>
      <c r="AC387" s="356"/>
      <c r="AD387" s="356"/>
      <c r="AE387" s="427">
        <v>67886592.659999996</v>
      </c>
      <c r="AF387" s="356"/>
      <c r="AG387" s="356"/>
      <c r="AH387" s="356"/>
      <c r="AI387" s="356" t="s">
        <v>518</v>
      </c>
      <c r="AJ387" s="428">
        <v>45572.711851851855</v>
      </c>
      <c r="AK387" s="356"/>
      <c r="AL387" s="356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x14ac:dyDescent="0.25">
      <c r="A388" s="356" t="s">
        <v>320</v>
      </c>
      <c r="B388" s="356" t="s">
        <v>256</v>
      </c>
      <c r="C388" s="356" t="s">
        <v>519</v>
      </c>
      <c r="D388" s="356" t="s">
        <v>870</v>
      </c>
      <c r="E388" s="356" t="s">
        <v>778</v>
      </c>
      <c r="F388" s="356" t="s">
        <v>386</v>
      </c>
      <c r="G388" s="427">
        <v>126785004</v>
      </c>
      <c r="H388" s="356"/>
      <c r="I388" s="427">
        <v>126785004</v>
      </c>
      <c r="J388" s="356"/>
      <c r="K388" s="356"/>
      <c r="L388" s="356"/>
      <c r="M388" s="356"/>
      <c r="N388" s="356"/>
      <c r="O388" s="356"/>
      <c r="P388" s="356"/>
      <c r="Q388" s="427">
        <v>126785004</v>
      </c>
      <c r="R388" s="356"/>
      <c r="S388" s="356"/>
      <c r="T388" s="356"/>
      <c r="U388" s="427">
        <v>67886592.659999996</v>
      </c>
      <c r="V388" s="356"/>
      <c r="W388" s="427">
        <v>67886592.659999996</v>
      </c>
      <c r="X388" s="356"/>
      <c r="Y388" s="356"/>
      <c r="Z388" s="356"/>
      <c r="AA388" s="356"/>
      <c r="AB388" s="356"/>
      <c r="AC388" s="356"/>
      <c r="AD388" s="356"/>
      <c r="AE388" s="427">
        <v>67886592.659999996</v>
      </c>
      <c r="AF388" s="356"/>
      <c r="AG388" s="356"/>
      <c r="AH388" s="356"/>
      <c r="AI388" s="356" t="s">
        <v>518</v>
      </c>
      <c r="AJ388" s="428">
        <v>45572.711851851855</v>
      </c>
      <c r="AK388" s="356"/>
      <c r="AL388" s="356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x14ac:dyDescent="0.25">
      <c r="A389" s="329" t="s">
        <v>321</v>
      </c>
      <c r="B389" s="329" t="s">
        <v>256</v>
      </c>
      <c r="C389" s="329" t="s">
        <v>519</v>
      </c>
      <c r="D389" s="429" t="s">
        <v>870</v>
      </c>
      <c r="E389" s="329" t="s">
        <v>778</v>
      </c>
      <c r="F389" s="429" t="s">
        <v>841</v>
      </c>
      <c r="G389" s="425">
        <v>110617900</v>
      </c>
      <c r="H389" s="429"/>
      <c r="I389" s="425">
        <v>110617900</v>
      </c>
      <c r="J389" s="429"/>
      <c r="K389" s="429"/>
      <c r="L389" s="429"/>
      <c r="M389" s="429"/>
      <c r="N389" s="429"/>
      <c r="O389" s="429"/>
      <c r="P389" s="429"/>
      <c r="Q389" s="430">
        <v>110617900</v>
      </c>
      <c r="R389" s="429"/>
      <c r="S389" s="429"/>
      <c r="T389" s="429"/>
      <c r="U389" s="425">
        <v>59261717</v>
      </c>
      <c r="V389" s="429"/>
      <c r="W389" s="425">
        <v>59261717</v>
      </c>
      <c r="X389" s="429"/>
      <c r="Y389" s="429"/>
      <c r="Z389" s="429"/>
      <c r="AA389" s="429"/>
      <c r="AB389" s="429"/>
      <c r="AC389" s="429"/>
      <c r="AD389" s="429"/>
      <c r="AE389" s="430">
        <v>59261717</v>
      </c>
      <c r="AF389" s="429"/>
      <c r="AG389" s="429"/>
      <c r="AH389" s="429"/>
      <c r="AI389" s="329" t="s">
        <v>518</v>
      </c>
      <c r="AJ389" s="426">
        <v>45572.711851851855</v>
      </c>
      <c r="AK389" s="329"/>
      <c r="AL389" s="329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x14ac:dyDescent="0.25">
      <c r="A390" s="329" t="s">
        <v>322</v>
      </c>
      <c r="B390" s="329" t="s">
        <v>256</v>
      </c>
      <c r="C390" s="329" t="s">
        <v>519</v>
      </c>
      <c r="D390" s="429" t="s">
        <v>870</v>
      </c>
      <c r="E390" s="329" t="s">
        <v>778</v>
      </c>
      <c r="F390" s="429" t="s">
        <v>842</v>
      </c>
      <c r="G390" s="425">
        <v>16167104</v>
      </c>
      <c r="H390" s="429"/>
      <c r="I390" s="425">
        <v>16167104</v>
      </c>
      <c r="J390" s="429"/>
      <c r="K390" s="429"/>
      <c r="L390" s="429"/>
      <c r="M390" s="429"/>
      <c r="N390" s="429"/>
      <c r="O390" s="429"/>
      <c r="P390" s="429"/>
      <c r="Q390" s="430">
        <v>16167104</v>
      </c>
      <c r="R390" s="429"/>
      <c r="S390" s="429"/>
      <c r="T390" s="429"/>
      <c r="U390" s="425">
        <v>8624875.6600000001</v>
      </c>
      <c r="V390" s="429"/>
      <c r="W390" s="425">
        <v>8624875.6600000001</v>
      </c>
      <c r="X390" s="429"/>
      <c r="Y390" s="429"/>
      <c r="Z390" s="429"/>
      <c r="AA390" s="429"/>
      <c r="AB390" s="429"/>
      <c r="AC390" s="429"/>
      <c r="AD390" s="429"/>
      <c r="AE390" s="430">
        <v>8624875.6600000001</v>
      </c>
      <c r="AF390" s="429"/>
      <c r="AG390" s="429"/>
      <c r="AH390" s="429"/>
      <c r="AI390" s="329" t="s">
        <v>518</v>
      </c>
      <c r="AJ390" s="426">
        <v>45572.711851851855</v>
      </c>
      <c r="AK390" s="329"/>
      <c r="AL390" s="329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x14ac:dyDescent="0.25">
      <c r="A391" s="356" t="s">
        <v>352</v>
      </c>
      <c r="B391" s="356" t="s">
        <v>256</v>
      </c>
      <c r="C391" s="356" t="s">
        <v>519</v>
      </c>
      <c r="D391" s="356" t="s">
        <v>871</v>
      </c>
      <c r="E391" s="356" t="s">
        <v>778</v>
      </c>
      <c r="F391" s="356" t="s">
        <v>519</v>
      </c>
      <c r="G391" s="427">
        <v>2501900</v>
      </c>
      <c r="H391" s="356"/>
      <c r="I391" s="427">
        <v>2501900</v>
      </c>
      <c r="J391" s="356"/>
      <c r="K391" s="356"/>
      <c r="L391" s="356"/>
      <c r="M391" s="356"/>
      <c r="N391" s="356"/>
      <c r="O391" s="356"/>
      <c r="P391" s="356"/>
      <c r="Q391" s="427">
        <v>2501900</v>
      </c>
      <c r="R391" s="356"/>
      <c r="S391" s="356"/>
      <c r="T391" s="356"/>
      <c r="U391" s="427">
        <v>1727825.37</v>
      </c>
      <c r="V391" s="356"/>
      <c r="W391" s="427">
        <v>1727825.37</v>
      </c>
      <c r="X391" s="356"/>
      <c r="Y391" s="356"/>
      <c r="Z391" s="356"/>
      <c r="AA391" s="356"/>
      <c r="AB391" s="356"/>
      <c r="AC391" s="356"/>
      <c r="AD391" s="356"/>
      <c r="AE391" s="427">
        <v>1727825.37</v>
      </c>
      <c r="AF391" s="356"/>
      <c r="AG391" s="356"/>
      <c r="AH391" s="356"/>
      <c r="AI391" s="356" t="s">
        <v>518</v>
      </c>
      <c r="AJ391" s="428">
        <v>45572.711851851855</v>
      </c>
      <c r="AK391" s="356"/>
      <c r="AL391" s="356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x14ac:dyDescent="0.25">
      <c r="A392" s="356" t="s">
        <v>259</v>
      </c>
      <c r="B392" s="356" t="s">
        <v>256</v>
      </c>
      <c r="C392" s="356" t="s">
        <v>519</v>
      </c>
      <c r="D392" s="356" t="s">
        <v>871</v>
      </c>
      <c r="E392" s="356" t="s">
        <v>778</v>
      </c>
      <c r="F392" s="356" t="s">
        <v>780</v>
      </c>
      <c r="G392" s="427">
        <v>2156700</v>
      </c>
      <c r="H392" s="356"/>
      <c r="I392" s="427">
        <v>2156700</v>
      </c>
      <c r="J392" s="356"/>
      <c r="K392" s="356"/>
      <c r="L392" s="356"/>
      <c r="M392" s="356"/>
      <c r="N392" s="356"/>
      <c r="O392" s="356"/>
      <c r="P392" s="356"/>
      <c r="Q392" s="427">
        <v>2156700</v>
      </c>
      <c r="R392" s="356"/>
      <c r="S392" s="356"/>
      <c r="T392" s="356"/>
      <c r="U392" s="427">
        <v>1490376.24</v>
      </c>
      <c r="V392" s="356"/>
      <c r="W392" s="427">
        <v>1490376.24</v>
      </c>
      <c r="X392" s="356"/>
      <c r="Y392" s="356"/>
      <c r="Z392" s="356"/>
      <c r="AA392" s="356"/>
      <c r="AB392" s="356"/>
      <c r="AC392" s="356"/>
      <c r="AD392" s="356"/>
      <c r="AE392" s="427">
        <v>1490376.24</v>
      </c>
      <c r="AF392" s="356"/>
      <c r="AG392" s="356"/>
      <c r="AH392" s="356"/>
      <c r="AI392" s="356" t="s">
        <v>518</v>
      </c>
      <c r="AJ392" s="428">
        <v>45572.711851851855</v>
      </c>
      <c r="AK392" s="356"/>
      <c r="AL392" s="356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x14ac:dyDescent="0.25">
      <c r="A393" s="356" t="s">
        <v>260</v>
      </c>
      <c r="B393" s="356" t="s">
        <v>256</v>
      </c>
      <c r="C393" s="356" t="s">
        <v>519</v>
      </c>
      <c r="D393" s="356" t="s">
        <v>871</v>
      </c>
      <c r="E393" s="356" t="s">
        <v>778</v>
      </c>
      <c r="F393" s="356" t="s">
        <v>781</v>
      </c>
      <c r="G393" s="427">
        <v>2156700</v>
      </c>
      <c r="H393" s="356"/>
      <c r="I393" s="427">
        <v>2156700</v>
      </c>
      <c r="J393" s="356"/>
      <c r="K393" s="356"/>
      <c r="L393" s="356"/>
      <c r="M393" s="356"/>
      <c r="N393" s="356"/>
      <c r="O393" s="356"/>
      <c r="P393" s="356"/>
      <c r="Q393" s="427">
        <v>2156700</v>
      </c>
      <c r="R393" s="356"/>
      <c r="S393" s="356"/>
      <c r="T393" s="356"/>
      <c r="U393" s="427">
        <v>1490376.24</v>
      </c>
      <c r="V393" s="356"/>
      <c r="W393" s="427">
        <v>1490376.24</v>
      </c>
      <c r="X393" s="356"/>
      <c r="Y393" s="356"/>
      <c r="Z393" s="356"/>
      <c r="AA393" s="356"/>
      <c r="AB393" s="356"/>
      <c r="AC393" s="356"/>
      <c r="AD393" s="356"/>
      <c r="AE393" s="427">
        <v>1490376.24</v>
      </c>
      <c r="AF393" s="356"/>
      <c r="AG393" s="356"/>
      <c r="AH393" s="356"/>
      <c r="AI393" s="356" t="s">
        <v>518</v>
      </c>
      <c r="AJ393" s="428">
        <v>45572.711851851855</v>
      </c>
      <c r="AK393" s="356"/>
      <c r="AL393" s="356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x14ac:dyDescent="0.25">
      <c r="A394" s="329" t="s">
        <v>261</v>
      </c>
      <c r="B394" s="329" t="s">
        <v>256</v>
      </c>
      <c r="C394" s="329" t="s">
        <v>519</v>
      </c>
      <c r="D394" s="429" t="s">
        <v>871</v>
      </c>
      <c r="E394" s="329" t="s">
        <v>778</v>
      </c>
      <c r="F394" s="429" t="s">
        <v>782</v>
      </c>
      <c r="G394" s="425">
        <v>1633500</v>
      </c>
      <c r="H394" s="429"/>
      <c r="I394" s="425">
        <v>1633500</v>
      </c>
      <c r="J394" s="429"/>
      <c r="K394" s="429"/>
      <c r="L394" s="429"/>
      <c r="M394" s="429"/>
      <c r="N394" s="429"/>
      <c r="O394" s="429"/>
      <c r="P394" s="429"/>
      <c r="Q394" s="430">
        <v>1633500</v>
      </c>
      <c r="R394" s="429"/>
      <c r="S394" s="429"/>
      <c r="T394" s="429"/>
      <c r="U394" s="425">
        <v>1133862.05</v>
      </c>
      <c r="V394" s="429"/>
      <c r="W394" s="425">
        <v>1133862.05</v>
      </c>
      <c r="X394" s="429"/>
      <c r="Y394" s="429"/>
      <c r="Z394" s="429"/>
      <c r="AA394" s="429"/>
      <c r="AB394" s="429"/>
      <c r="AC394" s="429"/>
      <c r="AD394" s="429"/>
      <c r="AE394" s="430">
        <v>1133862.05</v>
      </c>
      <c r="AF394" s="429"/>
      <c r="AG394" s="429"/>
      <c r="AH394" s="429"/>
      <c r="AI394" s="329" t="s">
        <v>518</v>
      </c>
      <c r="AJ394" s="426">
        <v>45572.711851851855</v>
      </c>
      <c r="AK394" s="329"/>
      <c r="AL394" s="329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x14ac:dyDescent="0.25">
      <c r="A395" s="329" t="s">
        <v>271</v>
      </c>
      <c r="B395" s="329" t="s">
        <v>256</v>
      </c>
      <c r="C395" s="329" t="s">
        <v>519</v>
      </c>
      <c r="D395" s="429" t="s">
        <v>871</v>
      </c>
      <c r="E395" s="329" t="s">
        <v>778</v>
      </c>
      <c r="F395" s="429" t="s">
        <v>783</v>
      </c>
      <c r="G395" s="425">
        <v>30000</v>
      </c>
      <c r="H395" s="429"/>
      <c r="I395" s="425">
        <v>30000</v>
      </c>
      <c r="J395" s="429"/>
      <c r="K395" s="429"/>
      <c r="L395" s="429"/>
      <c r="M395" s="429"/>
      <c r="N395" s="429"/>
      <c r="O395" s="429"/>
      <c r="P395" s="429"/>
      <c r="Q395" s="430">
        <v>30000</v>
      </c>
      <c r="R395" s="429"/>
      <c r="S395" s="429"/>
      <c r="T395" s="429"/>
      <c r="U395" s="425">
        <v>0</v>
      </c>
      <c r="V395" s="429"/>
      <c r="W395" s="425">
        <v>0</v>
      </c>
      <c r="X395" s="429"/>
      <c r="Y395" s="429"/>
      <c r="Z395" s="429"/>
      <c r="AA395" s="429"/>
      <c r="AB395" s="429"/>
      <c r="AC395" s="429"/>
      <c r="AD395" s="429"/>
      <c r="AE395" s="430">
        <v>0</v>
      </c>
      <c r="AF395" s="429"/>
      <c r="AG395" s="429"/>
      <c r="AH395" s="429"/>
      <c r="AI395" s="329" t="s">
        <v>518</v>
      </c>
      <c r="AJ395" s="426">
        <v>45572.711851851855</v>
      </c>
      <c r="AK395" s="329"/>
      <c r="AL395" s="329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x14ac:dyDescent="0.25">
      <c r="A396" s="329" t="s">
        <v>262</v>
      </c>
      <c r="B396" s="329" t="s">
        <v>256</v>
      </c>
      <c r="C396" s="329" t="s">
        <v>519</v>
      </c>
      <c r="D396" s="429" t="s">
        <v>871</v>
      </c>
      <c r="E396" s="329" t="s">
        <v>778</v>
      </c>
      <c r="F396" s="429" t="s">
        <v>784</v>
      </c>
      <c r="G396" s="425">
        <v>493200</v>
      </c>
      <c r="H396" s="429"/>
      <c r="I396" s="425">
        <v>493200</v>
      </c>
      <c r="J396" s="429"/>
      <c r="K396" s="429"/>
      <c r="L396" s="429"/>
      <c r="M396" s="429"/>
      <c r="N396" s="429"/>
      <c r="O396" s="429"/>
      <c r="P396" s="429"/>
      <c r="Q396" s="430">
        <v>493200</v>
      </c>
      <c r="R396" s="429"/>
      <c r="S396" s="429"/>
      <c r="T396" s="429"/>
      <c r="U396" s="425">
        <v>356514.19</v>
      </c>
      <c r="V396" s="429"/>
      <c r="W396" s="425">
        <v>356514.19</v>
      </c>
      <c r="X396" s="429"/>
      <c r="Y396" s="429"/>
      <c r="Z396" s="429"/>
      <c r="AA396" s="429"/>
      <c r="AB396" s="429"/>
      <c r="AC396" s="429"/>
      <c r="AD396" s="429"/>
      <c r="AE396" s="430">
        <v>356514.19</v>
      </c>
      <c r="AF396" s="429"/>
      <c r="AG396" s="429"/>
      <c r="AH396" s="429"/>
      <c r="AI396" s="329" t="s">
        <v>518</v>
      </c>
      <c r="AJ396" s="426">
        <v>45572.711851851855</v>
      </c>
      <c r="AK396" s="329"/>
      <c r="AL396" s="329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x14ac:dyDescent="0.25">
      <c r="A397" s="356" t="s">
        <v>264</v>
      </c>
      <c r="B397" s="356" t="s">
        <v>256</v>
      </c>
      <c r="C397" s="356" t="s">
        <v>519</v>
      </c>
      <c r="D397" s="356" t="s">
        <v>871</v>
      </c>
      <c r="E397" s="356" t="s">
        <v>778</v>
      </c>
      <c r="F397" s="356" t="s">
        <v>256</v>
      </c>
      <c r="G397" s="427">
        <v>329100</v>
      </c>
      <c r="H397" s="356"/>
      <c r="I397" s="427">
        <v>329100</v>
      </c>
      <c r="J397" s="356"/>
      <c r="K397" s="356"/>
      <c r="L397" s="356"/>
      <c r="M397" s="356"/>
      <c r="N397" s="356"/>
      <c r="O397" s="356"/>
      <c r="P397" s="356"/>
      <c r="Q397" s="427">
        <v>329100</v>
      </c>
      <c r="R397" s="356"/>
      <c r="S397" s="356"/>
      <c r="T397" s="356"/>
      <c r="U397" s="427">
        <v>229280.81</v>
      </c>
      <c r="V397" s="356"/>
      <c r="W397" s="427">
        <v>229280.81</v>
      </c>
      <c r="X397" s="356"/>
      <c r="Y397" s="356"/>
      <c r="Z397" s="356"/>
      <c r="AA397" s="356"/>
      <c r="AB397" s="356"/>
      <c r="AC397" s="356"/>
      <c r="AD397" s="356"/>
      <c r="AE397" s="427">
        <v>229280.81</v>
      </c>
      <c r="AF397" s="356"/>
      <c r="AG397" s="356"/>
      <c r="AH397" s="356"/>
      <c r="AI397" s="356" t="s">
        <v>518</v>
      </c>
      <c r="AJ397" s="428">
        <v>45572.711851851855</v>
      </c>
      <c r="AK397" s="356"/>
      <c r="AL397" s="356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x14ac:dyDescent="0.25">
      <c r="A398" s="356" t="s">
        <v>265</v>
      </c>
      <c r="B398" s="356" t="s">
        <v>256</v>
      </c>
      <c r="C398" s="356" t="s">
        <v>519</v>
      </c>
      <c r="D398" s="356" t="s">
        <v>871</v>
      </c>
      <c r="E398" s="356" t="s">
        <v>778</v>
      </c>
      <c r="F398" s="356" t="s">
        <v>786</v>
      </c>
      <c r="G398" s="427">
        <v>329100</v>
      </c>
      <c r="H398" s="356"/>
      <c r="I398" s="427">
        <v>329100</v>
      </c>
      <c r="J398" s="356"/>
      <c r="K398" s="356"/>
      <c r="L398" s="356"/>
      <c r="M398" s="356"/>
      <c r="N398" s="356"/>
      <c r="O398" s="356"/>
      <c r="P398" s="356"/>
      <c r="Q398" s="427">
        <v>329100</v>
      </c>
      <c r="R398" s="356"/>
      <c r="S398" s="356"/>
      <c r="T398" s="356"/>
      <c r="U398" s="427">
        <v>229280.81</v>
      </c>
      <c r="V398" s="356"/>
      <c r="W398" s="427">
        <v>229280.81</v>
      </c>
      <c r="X398" s="356"/>
      <c r="Y398" s="356"/>
      <c r="Z398" s="356"/>
      <c r="AA398" s="356"/>
      <c r="AB398" s="356"/>
      <c r="AC398" s="356"/>
      <c r="AD398" s="356"/>
      <c r="AE398" s="427">
        <v>229280.81</v>
      </c>
      <c r="AF398" s="356"/>
      <c r="AG398" s="356"/>
      <c r="AH398" s="356"/>
      <c r="AI398" s="356" t="s">
        <v>518</v>
      </c>
      <c r="AJ398" s="428">
        <v>45572.711851851855</v>
      </c>
      <c r="AK398" s="356"/>
      <c r="AL398" s="356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x14ac:dyDescent="0.25">
      <c r="A399" s="329" t="s">
        <v>266</v>
      </c>
      <c r="B399" s="329" t="s">
        <v>256</v>
      </c>
      <c r="C399" s="329" t="s">
        <v>519</v>
      </c>
      <c r="D399" s="429" t="s">
        <v>871</v>
      </c>
      <c r="E399" s="329" t="s">
        <v>778</v>
      </c>
      <c r="F399" s="429" t="s">
        <v>787</v>
      </c>
      <c r="G399" s="425">
        <v>329100</v>
      </c>
      <c r="H399" s="429"/>
      <c r="I399" s="425">
        <v>329100</v>
      </c>
      <c r="J399" s="429"/>
      <c r="K399" s="429"/>
      <c r="L399" s="429"/>
      <c r="M399" s="429"/>
      <c r="N399" s="429"/>
      <c r="O399" s="429"/>
      <c r="P399" s="429"/>
      <c r="Q399" s="430">
        <v>329100</v>
      </c>
      <c r="R399" s="429"/>
      <c r="S399" s="429"/>
      <c r="T399" s="429"/>
      <c r="U399" s="425">
        <v>229280.81</v>
      </c>
      <c r="V399" s="429"/>
      <c r="W399" s="425">
        <v>229280.81</v>
      </c>
      <c r="X399" s="429"/>
      <c r="Y399" s="429"/>
      <c r="Z399" s="429"/>
      <c r="AA399" s="429"/>
      <c r="AB399" s="429"/>
      <c r="AC399" s="429"/>
      <c r="AD399" s="429"/>
      <c r="AE399" s="430">
        <v>229280.81</v>
      </c>
      <c r="AF399" s="429"/>
      <c r="AG399" s="429"/>
      <c r="AH399" s="429"/>
      <c r="AI399" s="329" t="s">
        <v>518</v>
      </c>
      <c r="AJ399" s="426">
        <v>45572.711851851855</v>
      </c>
      <c r="AK399" s="329"/>
      <c r="AL399" s="329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x14ac:dyDescent="0.25">
      <c r="A400" s="356" t="s">
        <v>267</v>
      </c>
      <c r="B400" s="356" t="s">
        <v>256</v>
      </c>
      <c r="C400" s="356" t="s">
        <v>519</v>
      </c>
      <c r="D400" s="356" t="s">
        <v>871</v>
      </c>
      <c r="E400" s="356" t="s">
        <v>778</v>
      </c>
      <c r="F400" s="356" t="s">
        <v>788</v>
      </c>
      <c r="G400" s="427">
        <v>16100</v>
      </c>
      <c r="H400" s="356"/>
      <c r="I400" s="427">
        <v>16100</v>
      </c>
      <c r="J400" s="356"/>
      <c r="K400" s="356"/>
      <c r="L400" s="356"/>
      <c r="M400" s="356"/>
      <c r="N400" s="356"/>
      <c r="O400" s="356"/>
      <c r="P400" s="356"/>
      <c r="Q400" s="427">
        <v>16100</v>
      </c>
      <c r="R400" s="356"/>
      <c r="S400" s="356"/>
      <c r="T400" s="356"/>
      <c r="U400" s="427">
        <v>8168.32</v>
      </c>
      <c r="V400" s="356"/>
      <c r="W400" s="427">
        <v>8168.32</v>
      </c>
      <c r="X400" s="356"/>
      <c r="Y400" s="356"/>
      <c r="Z400" s="356"/>
      <c r="AA400" s="356"/>
      <c r="AB400" s="356"/>
      <c r="AC400" s="356"/>
      <c r="AD400" s="356"/>
      <c r="AE400" s="427">
        <v>8168.32</v>
      </c>
      <c r="AF400" s="356"/>
      <c r="AG400" s="356"/>
      <c r="AH400" s="356"/>
      <c r="AI400" s="356" t="s">
        <v>518</v>
      </c>
      <c r="AJ400" s="428">
        <v>45572.711851851855</v>
      </c>
      <c r="AK400" s="356"/>
      <c r="AL400" s="356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x14ac:dyDescent="0.25">
      <c r="A401" s="356" t="s">
        <v>268</v>
      </c>
      <c r="B401" s="356" t="s">
        <v>256</v>
      </c>
      <c r="C401" s="356" t="s">
        <v>519</v>
      </c>
      <c r="D401" s="356" t="s">
        <v>871</v>
      </c>
      <c r="E401" s="356" t="s">
        <v>778</v>
      </c>
      <c r="F401" s="356" t="s">
        <v>789</v>
      </c>
      <c r="G401" s="427">
        <v>16100</v>
      </c>
      <c r="H401" s="356"/>
      <c r="I401" s="427">
        <v>16100</v>
      </c>
      <c r="J401" s="356"/>
      <c r="K401" s="356"/>
      <c r="L401" s="356"/>
      <c r="M401" s="356"/>
      <c r="N401" s="356"/>
      <c r="O401" s="356"/>
      <c r="P401" s="356"/>
      <c r="Q401" s="427">
        <v>16100</v>
      </c>
      <c r="R401" s="356"/>
      <c r="S401" s="356"/>
      <c r="T401" s="356"/>
      <c r="U401" s="427">
        <v>8168.32</v>
      </c>
      <c r="V401" s="356"/>
      <c r="W401" s="427">
        <v>8168.32</v>
      </c>
      <c r="X401" s="356"/>
      <c r="Y401" s="356"/>
      <c r="Z401" s="356"/>
      <c r="AA401" s="356"/>
      <c r="AB401" s="356"/>
      <c r="AC401" s="356"/>
      <c r="AD401" s="356"/>
      <c r="AE401" s="427">
        <v>8168.32</v>
      </c>
      <c r="AF401" s="356"/>
      <c r="AG401" s="356"/>
      <c r="AH401" s="356"/>
      <c r="AI401" s="356" t="s">
        <v>518</v>
      </c>
      <c r="AJ401" s="428">
        <v>45572.711851851855</v>
      </c>
      <c r="AK401" s="356"/>
      <c r="AL401" s="356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x14ac:dyDescent="0.25">
      <c r="A402" s="329" t="s">
        <v>274</v>
      </c>
      <c r="B402" s="329" t="s">
        <v>256</v>
      </c>
      <c r="C402" s="329" t="s">
        <v>519</v>
      </c>
      <c r="D402" s="429" t="s">
        <v>871</v>
      </c>
      <c r="E402" s="329" t="s">
        <v>778</v>
      </c>
      <c r="F402" s="429" t="s">
        <v>794</v>
      </c>
      <c r="G402" s="425">
        <v>14700</v>
      </c>
      <c r="H402" s="429"/>
      <c r="I402" s="425">
        <v>14700</v>
      </c>
      <c r="J402" s="429"/>
      <c r="K402" s="429"/>
      <c r="L402" s="429"/>
      <c r="M402" s="429"/>
      <c r="N402" s="429"/>
      <c r="O402" s="429"/>
      <c r="P402" s="429"/>
      <c r="Q402" s="430">
        <v>14700</v>
      </c>
      <c r="R402" s="429"/>
      <c r="S402" s="429"/>
      <c r="T402" s="429"/>
      <c r="U402" s="425">
        <v>7235</v>
      </c>
      <c r="V402" s="429"/>
      <c r="W402" s="425">
        <v>7235</v>
      </c>
      <c r="X402" s="429"/>
      <c r="Y402" s="429"/>
      <c r="Z402" s="429"/>
      <c r="AA402" s="429"/>
      <c r="AB402" s="429"/>
      <c r="AC402" s="429"/>
      <c r="AD402" s="429"/>
      <c r="AE402" s="430">
        <v>7235</v>
      </c>
      <c r="AF402" s="429"/>
      <c r="AG402" s="429"/>
      <c r="AH402" s="429"/>
      <c r="AI402" s="329" t="s">
        <v>518</v>
      </c>
      <c r="AJ402" s="426">
        <v>45572.711851851855</v>
      </c>
      <c r="AK402" s="329"/>
      <c r="AL402" s="329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x14ac:dyDescent="0.25">
      <c r="A403" s="329" t="s">
        <v>275</v>
      </c>
      <c r="B403" s="329" t="s">
        <v>256</v>
      </c>
      <c r="C403" s="329" t="s">
        <v>519</v>
      </c>
      <c r="D403" s="429" t="s">
        <v>871</v>
      </c>
      <c r="E403" s="329" t="s">
        <v>778</v>
      </c>
      <c r="F403" s="429" t="s">
        <v>795</v>
      </c>
      <c r="G403" s="425">
        <v>1200</v>
      </c>
      <c r="H403" s="429"/>
      <c r="I403" s="425">
        <v>1200</v>
      </c>
      <c r="J403" s="429"/>
      <c r="K403" s="429"/>
      <c r="L403" s="429"/>
      <c r="M403" s="429"/>
      <c r="N403" s="429"/>
      <c r="O403" s="429"/>
      <c r="P403" s="429"/>
      <c r="Q403" s="430">
        <v>1200</v>
      </c>
      <c r="R403" s="429"/>
      <c r="S403" s="429"/>
      <c r="T403" s="429"/>
      <c r="U403" s="425">
        <v>881</v>
      </c>
      <c r="V403" s="429"/>
      <c r="W403" s="425">
        <v>881</v>
      </c>
      <c r="X403" s="429"/>
      <c r="Y403" s="429"/>
      <c r="Z403" s="429"/>
      <c r="AA403" s="429"/>
      <c r="AB403" s="429"/>
      <c r="AC403" s="429"/>
      <c r="AD403" s="429"/>
      <c r="AE403" s="430">
        <v>881</v>
      </c>
      <c r="AF403" s="429"/>
      <c r="AG403" s="429"/>
      <c r="AH403" s="429"/>
      <c r="AI403" s="329" t="s">
        <v>518</v>
      </c>
      <c r="AJ403" s="426">
        <v>45572.711851851855</v>
      </c>
      <c r="AK403" s="329"/>
      <c r="AL403" s="329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x14ac:dyDescent="0.25">
      <c r="A404" s="329" t="s">
        <v>269</v>
      </c>
      <c r="B404" s="329" t="s">
        <v>256</v>
      </c>
      <c r="C404" s="329" t="s">
        <v>519</v>
      </c>
      <c r="D404" s="429" t="s">
        <v>871</v>
      </c>
      <c r="E404" s="329" t="s">
        <v>778</v>
      </c>
      <c r="F404" s="429" t="s">
        <v>790</v>
      </c>
      <c r="G404" s="425">
        <v>200</v>
      </c>
      <c r="H404" s="429"/>
      <c r="I404" s="425">
        <v>200</v>
      </c>
      <c r="J404" s="429"/>
      <c r="K404" s="429"/>
      <c r="L404" s="429"/>
      <c r="M404" s="429"/>
      <c r="N404" s="429"/>
      <c r="O404" s="429"/>
      <c r="P404" s="429"/>
      <c r="Q404" s="430">
        <v>200</v>
      </c>
      <c r="R404" s="429"/>
      <c r="S404" s="429"/>
      <c r="T404" s="429"/>
      <c r="U404" s="425">
        <v>52.32</v>
      </c>
      <c r="V404" s="429"/>
      <c r="W404" s="425">
        <v>52.32</v>
      </c>
      <c r="X404" s="429"/>
      <c r="Y404" s="429"/>
      <c r="Z404" s="429"/>
      <c r="AA404" s="429"/>
      <c r="AB404" s="429"/>
      <c r="AC404" s="429"/>
      <c r="AD404" s="429"/>
      <c r="AE404" s="430">
        <v>52.32</v>
      </c>
      <c r="AF404" s="429"/>
      <c r="AG404" s="429"/>
      <c r="AH404" s="429"/>
      <c r="AI404" s="329" t="s">
        <v>518</v>
      </c>
      <c r="AJ404" s="426">
        <v>45572.711851851855</v>
      </c>
      <c r="AK404" s="329"/>
      <c r="AL404" s="329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x14ac:dyDescent="0.25">
      <c r="A405" s="356" t="s">
        <v>353</v>
      </c>
      <c r="B405" s="356" t="s">
        <v>256</v>
      </c>
      <c r="C405" s="356" t="s">
        <v>519</v>
      </c>
      <c r="D405" s="356" t="s">
        <v>872</v>
      </c>
      <c r="E405" s="356" t="s">
        <v>778</v>
      </c>
      <c r="F405" s="356" t="s">
        <v>519</v>
      </c>
      <c r="G405" s="427">
        <v>1294900</v>
      </c>
      <c r="H405" s="356"/>
      <c r="I405" s="427">
        <v>1294900</v>
      </c>
      <c r="J405" s="427">
        <v>39100</v>
      </c>
      <c r="K405" s="356"/>
      <c r="L405" s="356"/>
      <c r="M405" s="356"/>
      <c r="N405" s="356"/>
      <c r="O405" s="356"/>
      <c r="P405" s="356"/>
      <c r="Q405" s="356"/>
      <c r="R405" s="427">
        <v>1308000</v>
      </c>
      <c r="S405" s="427">
        <v>26000</v>
      </c>
      <c r="T405" s="356"/>
      <c r="U405" s="427">
        <v>894401.84</v>
      </c>
      <c r="V405" s="356"/>
      <c r="W405" s="427">
        <v>894401.84</v>
      </c>
      <c r="X405" s="427">
        <v>3845.9</v>
      </c>
      <c r="Y405" s="356"/>
      <c r="Z405" s="356"/>
      <c r="AA405" s="356"/>
      <c r="AB405" s="356"/>
      <c r="AC405" s="356"/>
      <c r="AD405" s="356"/>
      <c r="AE405" s="356"/>
      <c r="AF405" s="427">
        <v>894401.84</v>
      </c>
      <c r="AG405" s="427">
        <v>3845.9</v>
      </c>
      <c r="AH405" s="356"/>
      <c r="AI405" s="356" t="s">
        <v>518</v>
      </c>
      <c r="AJ405" s="428">
        <v>45572.711863425924</v>
      </c>
      <c r="AK405" s="356"/>
      <c r="AL405" s="356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x14ac:dyDescent="0.25">
      <c r="A406" s="356" t="s">
        <v>354</v>
      </c>
      <c r="B406" s="356" t="s">
        <v>256</v>
      </c>
      <c r="C406" s="356" t="s">
        <v>519</v>
      </c>
      <c r="D406" s="356" t="s">
        <v>873</v>
      </c>
      <c r="E406" s="356" t="s">
        <v>778</v>
      </c>
      <c r="F406" s="356" t="s">
        <v>519</v>
      </c>
      <c r="G406" s="427">
        <v>1294900</v>
      </c>
      <c r="H406" s="356"/>
      <c r="I406" s="427">
        <v>1294900</v>
      </c>
      <c r="J406" s="427">
        <v>39100</v>
      </c>
      <c r="K406" s="356"/>
      <c r="L406" s="356"/>
      <c r="M406" s="356"/>
      <c r="N406" s="356"/>
      <c r="O406" s="356"/>
      <c r="P406" s="356"/>
      <c r="Q406" s="356"/>
      <c r="R406" s="427">
        <v>1308000</v>
      </c>
      <c r="S406" s="427">
        <v>26000</v>
      </c>
      <c r="T406" s="356"/>
      <c r="U406" s="427">
        <v>894401.84</v>
      </c>
      <c r="V406" s="356"/>
      <c r="W406" s="427">
        <v>894401.84</v>
      </c>
      <c r="X406" s="427">
        <v>3845.9</v>
      </c>
      <c r="Y406" s="356"/>
      <c r="Z406" s="356"/>
      <c r="AA406" s="356"/>
      <c r="AB406" s="356"/>
      <c r="AC406" s="356"/>
      <c r="AD406" s="356"/>
      <c r="AE406" s="356"/>
      <c r="AF406" s="427">
        <v>894401.84</v>
      </c>
      <c r="AG406" s="427">
        <v>3845.9</v>
      </c>
      <c r="AH406" s="356"/>
      <c r="AI406" s="356" t="s">
        <v>518</v>
      </c>
      <c r="AJ406" s="428">
        <v>45572.711863425924</v>
      </c>
      <c r="AK406" s="356"/>
      <c r="AL406" s="356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x14ac:dyDescent="0.25">
      <c r="A407" s="356" t="s">
        <v>353</v>
      </c>
      <c r="B407" s="356" t="s">
        <v>256</v>
      </c>
      <c r="C407" s="356" t="s">
        <v>519</v>
      </c>
      <c r="D407" s="356" t="s">
        <v>873</v>
      </c>
      <c r="E407" s="356" t="s">
        <v>778</v>
      </c>
      <c r="F407" s="356" t="s">
        <v>371</v>
      </c>
      <c r="G407" s="427">
        <v>1294900</v>
      </c>
      <c r="H407" s="356"/>
      <c r="I407" s="427">
        <v>1294900</v>
      </c>
      <c r="J407" s="427">
        <v>39100</v>
      </c>
      <c r="K407" s="356"/>
      <c r="L407" s="356"/>
      <c r="M407" s="356"/>
      <c r="N407" s="356"/>
      <c r="O407" s="356"/>
      <c r="P407" s="356"/>
      <c r="Q407" s="356"/>
      <c r="R407" s="427">
        <v>1308000</v>
      </c>
      <c r="S407" s="427">
        <v>26000</v>
      </c>
      <c r="T407" s="356"/>
      <c r="U407" s="427">
        <v>894401.84</v>
      </c>
      <c r="V407" s="356"/>
      <c r="W407" s="427">
        <v>894401.84</v>
      </c>
      <c r="X407" s="427">
        <v>3845.9</v>
      </c>
      <c r="Y407" s="356"/>
      <c r="Z407" s="356"/>
      <c r="AA407" s="356"/>
      <c r="AB407" s="356"/>
      <c r="AC407" s="356"/>
      <c r="AD407" s="356"/>
      <c r="AE407" s="356"/>
      <c r="AF407" s="427">
        <v>894401.84</v>
      </c>
      <c r="AG407" s="427">
        <v>3845.9</v>
      </c>
      <c r="AH407" s="356"/>
      <c r="AI407" s="356" t="s">
        <v>518</v>
      </c>
      <c r="AJ407" s="428">
        <v>45572.711863425924</v>
      </c>
      <c r="AK407" s="356"/>
      <c r="AL407" s="356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x14ac:dyDescent="0.25">
      <c r="A408" s="329" t="s">
        <v>355</v>
      </c>
      <c r="B408" s="329" t="s">
        <v>256</v>
      </c>
      <c r="C408" s="329" t="s">
        <v>519</v>
      </c>
      <c r="D408" s="429" t="s">
        <v>873</v>
      </c>
      <c r="E408" s="329" t="s">
        <v>778</v>
      </c>
      <c r="F408" s="429" t="s">
        <v>874</v>
      </c>
      <c r="G408" s="425">
        <v>1294900</v>
      </c>
      <c r="H408" s="429"/>
      <c r="I408" s="425">
        <v>1294900</v>
      </c>
      <c r="J408" s="430">
        <v>39100</v>
      </c>
      <c r="K408" s="429"/>
      <c r="L408" s="429"/>
      <c r="M408" s="429"/>
      <c r="N408" s="429"/>
      <c r="O408" s="429"/>
      <c r="P408" s="429"/>
      <c r="Q408" s="429"/>
      <c r="R408" s="430">
        <v>1308000</v>
      </c>
      <c r="S408" s="430">
        <v>26000</v>
      </c>
      <c r="T408" s="429"/>
      <c r="U408" s="425">
        <v>894401.84</v>
      </c>
      <c r="V408" s="429"/>
      <c r="W408" s="425">
        <v>894401.84</v>
      </c>
      <c r="X408" s="430">
        <v>3845.9</v>
      </c>
      <c r="Y408" s="429"/>
      <c r="Z408" s="429"/>
      <c r="AA408" s="429"/>
      <c r="AB408" s="429"/>
      <c r="AC408" s="429"/>
      <c r="AD408" s="429"/>
      <c r="AE408" s="429"/>
      <c r="AF408" s="430">
        <v>894401.84</v>
      </c>
      <c r="AG408" s="430">
        <v>3845.9</v>
      </c>
      <c r="AH408" s="429"/>
      <c r="AI408" s="329" t="s">
        <v>518</v>
      </c>
      <c r="AJ408" s="426">
        <v>45572.711851851855</v>
      </c>
      <c r="AK408" s="329"/>
      <c r="AL408" s="329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x14ac:dyDescent="0.25">
      <c r="A409" s="356" t="s">
        <v>356</v>
      </c>
      <c r="B409" s="356" t="s">
        <v>256</v>
      </c>
      <c r="C409" s="356" t="s">
        <v>519</v>
      </c>
      <c r="D409" s="356" t="s">
        <v>875</v>
      </c>
      <c r="E409" s="356" t="s">
        <v>778</v>
      </c>
      <c r="F409" s="356" t="s">
        <v>519</v>
      </c>
      <c r="G409" s="427">
        <v>853200</v>
      </c>
      <c r="H409" s="356"/>
      <c r="I409" s="427">
        <v>853200</v>
      </c>
      <c r="J409" s="427">
        <v>30051000</v>
      </c>
      <c r="K409" s="356"/>
      <c r="L409" s="356"/>
      <c r="M409" s="356"/>
      <c r="N409" s="356"/>
      <c r="O409" s="356"/>
      <c r="P409" s="356"/>
      <c r="Q409" s="427">
        <v>30904200</v>
      </c>
      <c r="R409" s="356"/>
      <c r="S409" s="356"/>
      <c r="T409" s="356"/>
      <c r="U409" s="427">
        <v>0</v>
      </c>
      <c r="V409" s="356"/>
      <c r="W409" s="427">
        <v>0</v>
      </c>
      <c r="X409" s="427">
        <v>30451400</v>
      </c>
      <c r="Y409" s="356"/>
      <c r="Z409" s="356"/>
      <c r="AA409" s="356"/>
      <c r="AB409" s="356"/>
      <c r="AC409" s="356"/>
      <c r="AD409" s="356"/>
      <c r="AE409" s="427">
        <v>30451400</v>
      </c>
      <c r="AF409" s="356"/>
      <c r="AG409" s="356"/>
      <c r="AH409" s="356"/>
      <c r="AI409" s="356" t="s">
        <v>518</v>
      </c>
      <c r="AJ409" s="428">
        <v>45572.711863425924</v>
      </c>
      <c r="AK409" s="356"/>
      <c r="AL409" s="356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x14ac:dyDescent="0.25">
      <c r="A410" s="356" t="s">
        <v>357</v>
      </c>
      <c r="B410" s="356" t="s">
        <v>256</v>
      </c>
      <c r="C410" s="356" t="s">
        <v>519</v>
      </c>
      <c r="D410" s="356" t="s">
        <v>876</v>
      </c>
      <c r="E410" s="356" t="s">
        <v>778</v>
      </c>
      <c r="F410" s="356" t="s">
        <v>519</v>
      </c>
      <c r="G410" s="427">
        <v>0</v>
      </c>
      <c r="H410" s="356"/>
      <c r="I410" s="427">
        <v>0</v>
      </c>
      <c r="J410" s="427">
        <v>7000000</v>
      </c>
      <c r="K410" s="356"/>
      <c r="L410" s="356"/>
      <c r="M410" s="356"/>
      <c r="N410" s="356"/>
      <c r="O410" s="356"/>
      <c r="P410" s="356"/>
      <c r="Q410" s="427">
        <v>7000000</v>
      </c>
      <c r="R410" s="356"/>
      <c r="S410" s="356"/>
      <c r="T410" s="356"/>
      <c r="U410" s="427">
        <v>0</v>
      </c>
      <c r="V410" s="356"/>
      <c r="W410" s="427">
        <v>0</v>
      </c>
      <c r="X410" s="427">
        <v>6547200</v>
      </c>
      <c r="Y410" s="356"/>
      <c r="Z410" s="356"/>
      <c r="AA410" s="356"/>
      <c r="AB410" s="356"/>
      <c r="AC410" s="356"/>
      <c r="AD410" s="356"/>
      <c r="AE410" s="427">
        <v>6547200</v>
      </c>
      <c r="AF410" s="356"/>
      <c r="AG410" s="356"/>
      <c r="AH410" s="356"/>
      <c r="AI410" s="356" t="s">
        <v>518</v>
      </c>
      <c r="AJ410" s="428">
        <v>45572.711851851855</v>
      </c>
      <c r="AK410" s="356"/>
      <c r="AL410" s="356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x14ac:dyDescent="0.25">
      <c r="A411" s="356" t="s">
        <v>273</v>
      </c>
      <c r="B411" s="356" t="s">
        <v>256</v>
      </c>
      <c r="C411" s="356" t="s">
        <v>519</v>
      </c>
      <c r="D411" s="356" t="s">
        <v>876</v>
      </c>
      <c r="E411" s="356" t="s">
        <v>778</v>
      </c>
      <c r="F411" s="356" t="s">
        <v>407</v>
      </c>
      <c r="G411" s="427">
        <v>0</v>
      </c>
      <c r="H411" s="356"/>
      <c r="I411" s="427">
        <v>0</v>
      </c>
      <c r="J411" s="427">
        <v>7000000</v>
      </c>
      <c r="K411" s="356"/>
      <c r="L411" s="356"/>
      <c r="M411" s="356"/>
      <c r="N411" s="356"/>
      <c r="O411" s="356"/>
      <c r="P411" s="356"/>
      <c r="Q411" s="427">
        <v>7000000</v>
      </c>
      <c r="R411" s="356"/>
      <c r="S411" s="356"/>
      <c r="T411" s="356"/>
      <c r="U411" s="427">
        <v>0</v>
      </c>
      <c r="V411" s="356"/>
      <c r="W411" s="427">
        <v>0</v>
      </c>
      <c r="X411" s="427">
        <v>6547200</v>
      </c>
      <c r="Y411" s="356"/>
      <c r="Z411" s="356"/>
      <c r="AA411" s="356"/>
      <c r="AB411" s="356"/>
      <c r="AC411" s="356"/>
      <c r="AD411" s="356"/>
      <c r="AE411" s="427">
        <v>6547200</v>
      </c>
      <c r="AF411" s="356"/>
      <c r="AG411" s="356"/>
      <c r="AH411" s="356"/>
      <c r="AI411" s="356" t="s">
        <v>518</v>
      </c>
      <c r="AJ411" s="428">
        <v>45572.711851851855</v>
      </c>
      <c r="AK411" s="356"/>
      <c r="AL411" s="356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x14ac:dyDescent="0.25">
      <c r="A412" s="356" t="s">
        <v>358</v>
      </c>
      <c r="B412" s="356" t="s">
        <v>256</v>
      </c>
      <c r="C412" s="356" t="s">
        <v>519</v>
      </c>
      <c r="D412" s="356" t="s">
        <v>876</v>
      </c>
      <c r="E412" s="356" t="s">
        <v>778</v>
      </c>
      <c r="F412" s="356" t="s">
        <v>877</v>
      </c>
      <c r="G412" s="427">
        <v>0</v>
      </c>
      <c r="H412" s="356"/>
      <c r="I412" s="427">
        <v>0</v>
      </c>
      <c r="J412" s="427">
        <v>7000000</v>
      </c>
      <c r="K412" s="356"/>
      <c r="L412" s="356"/>
      <c r="M412" s="356"/>
      <c r="N412" s="356"/>
      <c r="O412" s="356"/>
      <c r="P412" s="356"/>
      <c r="Q412" s="427">
        <v>7000000</v>
      </c>
      <c r="R412" s="356"/>
      <c r="S412" s="356"/>
      <c r="T412" s="356"/>
      <c r="U412" s="427">
        <v>0</v>
      </c>
      <c r="V412" s="356"/>
      <c r="W412" s="427">
        <v>0</v>
      </c>
      <c r="X412" s="427">
        <v>6547200</v>
      </c>
      <c r="Y412" s="356"/>
      <c r="Z412" s="356"/>
      <c r="AA412" s="356"/>
      <c r="AB412" s="356"/>
      <c r="AC412" s="356"/>
      <c r="AD412" s="356"/>
      <c r="AE412" s="427">
        <v>6547200</v>
      </c>
      <c r="AF412" s="356"/>
      <c r="AG412" s="356"/>
      <c r="AH412" s="356"/>
      <c r="AI412" s="356" t="s">
        <v>518</v>
      </c>
      <c r="AJ412" s="428">
        <v>45572.711851851855</v>
      </c>
      <c r="AK412" s="356"/>
      <c r="AL412" s="356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x14ac:dyDescent="0.25">
      <c r="A413" s="329" t="s">
        <v>161</v>
      </c>
      <c r="B413" s="329" t="s">
        <v>256</v>
      </c>
      <c r="C413" s="329" t="s">
        <v>519</v>
      </c>
      <c r="D413" s="429" t="s">
        <v>876</v>
      </c>
      <c r="E413" s="329" t="s">
        <v>778</v>
      </c>
      <c r="F413" s="429" t="s">
        <v>878</v>
      </c>
      <c r="G413" s="425">
        <v>0</v>
      </c>
      <c r="H413" s="429"/>
      <c r="I413" s="425">
        <v>0</v>
      </c>
      <c r="J413" s="430">
        <v>7000000</v>
      </c>
      <c r="K413" s="429"/>
      <c r="L413" s="429"/>
      <c r="M413" s="429"/>
      <c r="N413" s="429"/>
      <c r="O413" s="429"/>
      <c r="P413" s="429"/>
      <c r="Q413" s="430">
        <v>7000000</v>
      </c>
      <c r="R413" s="429"/>
      <c r="S413" s="429"/>
      <c r="T413" s="429"/>
      <c r="U413" s="425">
        <v>0</v>
      </c>
      <c r="V413" s="429"/>
      <c r="W413" s="425">
        <v>0</v>
      </c>
      <c r="X413" s="430">
        <v>6547200</v>
      </c>
      <c r="Y413" s="429"/>
      <c r="Z413" s="429"/>
      <c r="AA413" s="429"/>
      <c r="AB413" s="429"/>
      <c r="AC413" s="429"/>
      <c r="AD413" s="429"/>
      <c r="AE413" s="430">
        <v>6547200</v>
      </c>
      <c r="AF413" s="429"/>
      <c r="AG413" s="429"/>
      <c r="AH413" s="429"/>
      <c r="AI413" s="329" t="s">
        <v>518</v>
      </c>
      <c r="AJ413" s="426">
        <v>45572.711851851855</v>
      </c>
      <c r="AK413" s="329"/>
      <c r="AL413" s="329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x14ac:dyDescent="0.25">
      <c r="A414" s="356" t="s">
        <v>1036</v>
      </c>
      <c r="B414" s="356" t="s">
        <v>256</v>
      </c>
      <c r="C414" s="356" t="s">
        <v>519</v>
      </c>
      <c r="D414" s="356" t="s">
        <v>1037</v>
      </c>
      <c r="E414" s="356" t="s">
        <v>778</v>
      </c>
      <c r="F414" s="356" t="s">
        <v>519</v>
      </c>
      <c r="G414" s="427">
        <v>853200</v>
      </c>
      <c r="H414" s="356"/>
      <c r="I414" s="427">
        <v>853200</v>
      </c>
      <c r="J414" s="427">
        <v>23051000</v>
      </c>
      <c r="K414" s="356"/>
      <c r="L414" s="356"/>
      <c r="M414" s="356"/>
      <c r="N414" s="356"/>
      <c r="O414" s="356"/>
      <c r="P414" s="356"/>
      <c r="Q414" s="427">
        <v>23904200</v>
      </c>
      <c r="R414" s="356"/>
      <c r="S414" s="356"/>
      <c r="T414" s="356"/>
      <c r="U414" s="427">
        <v>0</v>
      </c>
      <c r="V414" s="356"/>
      <c r="W414" s="427">
        <v>0</v>
      </c>
      <c r="X414" s="427">
        <v>23904200</v>
      </c>
      <c r="Y414" s="356"/>
      <c r="Z414" s="356"/>
      <c r="AA414" s="356"/>
      <c r="AB414" s="356"/>
      <c r="AC414" s="356"/>
      <c r="AD414" s="356"/>
      <c r="AE414" s="427">
        <v>23904200</v>
      </c>
      <c r="AF414" s="356"/>
      <c r="AG414" s="356"/>
      <c r="AH414" s="356"/>
      <c r="AI414" s="356" t="s">
        <v>518</v>
      </c>
      <c r="AJ414" s="428">
        <v>45572.711851851855</v>
      </c>
      <c r="AK414" s="356"/>
      <c r="AL414" s="356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x14ac:dyDescent="0.25">
      <c r="A415" s="356" t="s">
        <v>273</v>
      </c>
      <c r="B415" s="356" t="s">
        <v>256</v>
      </c>
      <c r="C415" s="356" t="s">
        <v>519</v>
      </c>
      <c r="D415" s="356" t="s">
        <v>1037</v>
      </c>
      <c r="E415" s="356" t="s">
        <v>778</v>
      </c>
      <c r="F415" s="356" t="s">
        <v>407</v>
      </c>
      <c r="G415" s="427">
        <v>853200</v>
      </c>
      <c r="H415" s="356"/>
      <c r="I415" s="427">
        <v>853200</v>
      </c>
      <c r="J415" s="427">
        <v>23051000</v>
      </c>
      <c r="K415" s="356"/>
      <c r="L415" s="356"/>
      <c r="M415" s="356"/>
      <c r="N415" s="356"/>
      <c r="O415" s="356"/>
      <c r="P415" s="356"/>
      <c r="Q415" s="427">
        <v>23904200</v>
      </c>
      <c r="R415" s="356"/>
      <c r="S415" s="356"/>
      <c r="T415" s="356"/>
      <c r="U415" s="427">
        <v>0</v>
      </c>
      <c r="V415" s="356"/>
      <c r="W415" s="427">
        <v>0</v>
      </c>
      <c r="X415" s="427">
        <v>23904200</v>
      </c>
      <c r="Y415" s="356"/>
      <c r="Z415" s="356"/>
      <c r="AA415" s="356"/>
      <c r="AB415" s="356"/>
      <c r="AC415" s="356"/>
      <c r="AD415" s="356"/>
      <c r="AE415" s="427">
        <v>23904200</v>
      </c>
      <c r="AF415" s="356"/>
      <c r="AG415" s="356"/>
      <c r="AH415" s="356"/>
      <c r="AI415" s="356" t="s">
        <v>518</v>
      </c>
      <c r="AJ415" s="428">
        <v>45572.711851851855</v>
      </c>
      <c r="AK415" s="356"/>
      <c r="AL415" s="356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x14ac:dyDescent="0.25">
      <c r="A416" s="329" t="s">
        <v>208</v>
      </c>
      <c r="B416" s="329" t="s">
        <v>256</v>
      </c>
      <c r="C416" s="329" t="s">
        <v>519</v>
      </c>
      <c r="D416" s="429" t="s">
        <v>1037</v>
      </c>
      <c r="E416" s="329" t="s">
        <v>778</v>
      </c>
      <c r="F416" s="429" t="s">
        <v>793</v>
      </c>
      <c r="G416" s="425">
        <v>853200</v>
      </c>
      <c r="H416" s="429"/>
      <c r="I416" s="425">
        <v>853200</v>
      </c>
      <c r="J416" s="430">
        <v>23051000</v>
      </c>
      <c r="K416" s="429"/>
      <c r="L416" s="429"/>
      <c r="M416" s="429"/>
      <c r="N416" s="429"/>
      <c r="O416" s="429"/>
      <c r="P416" s="429"/>
      <c r="Q416" s="430">
        <v>23904200</v>
      </c>
      <c r="R416" s="429"/>
      <c r="S416" s="429"/>
      <c r="T416" s="429"/>
      <c r="U416" s="425">
        <v>0</v>
      </c>
      <c r="V416" s="429"/>
      <c r="W416" s="425">
        <v>0</v>
      </c>
      <c r="X416" s="430">
        <v>23904200</v>
      </c>
      <c r="Y416" s="429"/>
      <c r="Z416" s="429"/>
      <c r="AA416" s="429"/>
      <c r="AB416" s="429"/>
      <c r="AC416" s="429"/>
      <c r="AD416" s="429"/>
      <c r="AE416" s="430">
        <v>23904200</v>
      </c>
      <c r="AF416" s="429"/>
      <c r="AG416" s="429"/>
      <c r="AH416" s="429"/>
      <c r="AI416" s="329" t="s">
        <v>518</v>
      </c>
      <c r="AJ416" s="426">
        <v>45572.711851851855</v>
      </c>
      <c r="AK416" s="329"/>
      <c r="AL416" s="329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x14ac:dyDescent="0.25">
      <c r="A417" s="329" t="s">
        <v>359</v>
      </c>
      <c r="B417" s="329" t="s">
        <v>360</v>
      </c>
      <c r="C417" s="329"/>
      <c r="D417" s="329"/>
      <c r="E417" s="329"/>
      <c r="F417" s="329"/>
      <c r="G417" s="425">
        <v>-217528012.88999999</v>
      </c>
      <c r="H417" s="429"/>
      <c r="I417" s="425">
        <v>-217528012.88999999</v>
      </c>
      <c r="J417" s="430">
        <v>0</v>
      </c>
      <c r="K417" s="429"/>
      <c r="L417" s="429"/>
      <c r="M417" s="429"/>
      <c r="N417" s="429"/>
      <c r="O417" s="429"/>
      <c r="P417" s="429"/>
      <c r="Q417" s="430">
        <v>-167196318.13999999</v>
      </c>
      <c r="R417" s="430">
        <v>-17447599.969999999</v>
      </c>
      <c r="S417" s="430">
        <v>-32884094.780000001</v>
      </c>
      <c r="T417" s="429"/>
      <c r="U417" s="425">
        <v>175241779.77000001</v>
      </c>
      <c r="V417" s="329"/>
      <c r="W417" s="425">
        <v>175241779.77000001</v>
      </c>
      <c r="X417" s="425">
        <v>0</v>
      </c>
      <c r="Y417" s="329"/>
      <c r="Z417" s="329"/>
      <c r="AA417" s="329"/>
      <c r="AB417" s="329"/>
      <c r="AC417" s="329"/>
      <c r="AD417" s="329"/>
      <c r="AE417" s="425">
        <v>164206791.02000001</v>
      </c>
      <c r="AF417" s="425">
        <v>428003.61</v>
      </c>
      <c r="AG417" s="425">
        <v>10606985.140000001</v>
      </c>
      <c r="AH417" s="329"/>
      <c r="AI417" s="329" t="s">
        <v>1110</v>
      </c>
      <c r="AJ417" s="426">
        <v>45572.668182870373</v>
      </c>
      <c r="AK417" s="329" t="s">
        <v>518</v>
      </c>
      <c r="AL417" s="426">
        <v>45572.711863425924</v>
      </c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</sheetData>
  <autoFilter ref="A4:AL4" xr:uid="{0FC136CE-BC3A-4BE2-9F43-E9A7DFC754AC}"/>
  <mergeCells count="6">
    <mergeCell ref="AI2:AL2"/>
    <mergeCell ref="A2:A3"/>
    <mergeCell ref="B2:B3"/>
    <mergeCell ref="C2:F2"/>
    <mergeCell ref="G2:T2"/>
    <mergeCell ref="U2:AH2"/>
  </mergeCells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K240"/>
  <sheetViews>
    <sheetView topLeftCell="A6" zoomScale="80" zoomScaleNormal="80" workbookViewId="0">
      <selection activeCell="D3" sqref="D3"/>
    </sheetView>
  </sheetViews>
  <sheetFormatPr defaultRowHeight="15" x14ac:dyDescent="0.25"/>
  <cols>
    <col min="1" max="1" width="30.140625" style="74" customWidth="1"/>
    <col min="2" max="2" width="7.42578125" style="74" customWidth="1"/>
    <col min="3" max="3" width="24.42578125" style="74" customWidth="1"/>
    <col min="4" max="4" width="26.140625" style="74" customWidth="1"/>
    <col min="5" max="5" width="19" style="74" customWidth="1"/>
    <col min="6" max="7" width="1.28515625" style="74" customWidth="1"/>
    <col min="8" max="8" width="14.28515625" style="74" customWidth="1"/>
    <col min="9" max="14" width="1.5703125" style="74" customWidth="1"/>
    <col min="15" max="15" width="19" style="74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29" width="18.85546875" customWidth="1"/>
    <col min="30" max="31" width="15.7109375" customWidth="1"/>
    <col min="33" max="33" width="17.42578125" customWidth="1"/>
    <col min="34" max="34" width="23.5703125" customWidth="1"/>
  </cols>
  <sheetData>
    <row r="1" spans="1:37" ht="35.25" customHeight="1" thickBot="1" x14ac:dyDescent="0.35">
      <c r="A1" s="434" t="s">
        <v>410</v>
      </c>
      <c r="B1" s="435" t="s">
        <v>1122</v>
      </c>
      <c r="C1" s="435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37" ht="15" customHeight="1" thickBot="1" x14ac:dyDescent="0.3">
      <c r="A2" s="331" t="s">
        <v>479</v>
      </c>
      <c r="B2" s="331" t="s">
        <v>1</v>
      </c>
      <c r="C2" s="333" t="s">
        <v>409</v>
      </c>
      <c r="D2" s="334"/>
      <c r="E2" s="333" t="s">
        <v>3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4"/>
      <c r="S2" s="333" t="s">
        <v>4</v>
      </c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4"/>
      <c r="AG2" s="333" t="s">
        <v>480</v>
      </c>
      <c r="AH2" s="335"/>
      <c r="AI2" s="335"/>
      <c r="AJ2" s="334"/>
    </row>
    <row r="3" spans="1:37" ht="90" customHeight="1" thickBot="1" x14ac:dyDescent="0.3">
      <c r="A3" s="332"/>
      <c r="B3" s="332"/>
      <c r="C3" s="328" t="s">
        <v>880</v>
      </c>
      <c r="D3" s="328" t="s">
        <v>881</v>
      </c>
      <c r="E3" s="328" t="s">
        <v>483</v>
      </c>
      <c r="F3" s="328" t="s">
        <v>882</v>
      </c>
      <c r="G3" s="328" t="s">
        <v>883</v>
      </c>
      <c r="H3" s="328" t="s">
        <v>884</v>
      </c>
      <c r="I3" s="328" t="s">
        <v>885</v>
      </c>
      <c r="J3" s="328" t="s">
        <v>488</v>
      </c>
      <c r="K3" s="328" t="s">
        <v>489</v>
      </c>
      <c r="L3" s="328" t="s">
        <v>490</v>
      </c>
      <c r="M3" s="328" t="s">
        <v>491</v>
      </c>
      <c r="N3" s="328" t="s">
        <v>492</v>
      </c>
      <c r="O3" s="328" t="s">
        <v>493</v>
      </c>
      <c r="P3" s="328" t="s">
        <v>5</v>
      </c>
      <c r="Q3" s="328" t="s">
        <v>6</v>
      </c>
      <c r="R3" s="328" t="s">
        <v>494</v>
      </c>
      <c r="S3" s="328" t="s">
        <v>483</v>
      </c>
      <c r="T3" s="328" t="s">
        <v>882</v>
      </c>
      <c r="U3" s="328" t="s">
        <v>485</v>
      </c>
      <c r="V3" s="328" t="s">
        <v>884</v>
      </c>
      <c r="W3" s="328" t="s">
        <v>885</v>
      </c>
      <c r="X3" s="328" t="s">
        <v>488</v>
      </c>
      <c r="Y3" s="328" t="s">
        <v>489</v>
      </c>
      <c r="Z3" s="328" t="s">
        <v>490</v>
      </c>
      <c r="AA3" s="328" t="s">
        <v>491</v>
      </c>
      <c r="AB3" s="328" t="s">
        <v>492</v>
      </c>
      <c r="AC3" s="328" t="s">
        <v>493</v>
      </c>
      <c r="AD3" s="328" t="s">
        <v>5</v>
      </c>
      <c r="AE3" s="328" t="s">
        <v>6</v>
      </c>
      <c r="AF3" s="328" t="s">
        <v>494</v>
      </c>
      <c r="AG3" s="328" t="s">
        <v>496</v>
      </c>
      <c r="AH3" s="328" t="s">
        <v>497</v>
      </c>
      <c r="AI3" s="328" t="s">
        <v>498</v>
      </c>
      <c r="AJ3" s="328" t="s">
        <v>499</v>
      </c>
    </row>
    <row r="4" spans="1:37" ht="15.75" customHeight="1" thickBot="1" x14ac:dyDescent="0.3">
      <c r="A4" s="413" t="s">
        <v>7</v>
      </c>
      <c r="B4" s="413" t="s">
        <v>8</v>
      </c>
      <c r="C4" s="413" t="s">
        <v>500</v>
      </c>
      <c r="D4" s="413" t="s">
        <v>501</v>
      </c>
      <c r="E4" s="413" t="s">
        <v>9</v>
      </c>
      <c r="F4" s="413" t="s">
        <v>502</v>
      </c>
      <c r="G4" s="413" t="s">
        <v>10</v>
      </c>
      <c r="H4" s="413" t="s">
        <v>11</v>
      </c>
      <c r="I4" s="413" t="s">
        <v>503</v>
      </c>
      <c r="J4" s="413" t="s">
        <v>504</v>
      </c>
      <c r="K4" s="413" t="s">
        <v>505</v>
      </c>
      <c r="L4" s="413" t="s">
        <v>506</v>
      </c>
      <c r="M4" s="413" t="s">
        <v>507</v>
      </c>
      <c r="N4" s="413" t="s">
        <v>508</v>
      </c>
      <c r="O4" s="413" t="s">
        <v>12</v>
      </c>
      <c r="P4" s="413" t="s">
        <v>13</v>
      </c>
      <c r="Q4" s="413" t="s">
        <v>14</v>
      </c>
      <c r="R4" s="413" t="s">
        <v>509</v>
      </c>
      <c r="S4" s="413" t="s">
        <v>15</v>
      </c>
      <c r="T4" s="413" t="s">
        <v>510</v>
      </c>
      <c r="U4" s="413" t="s">
        <v>16</v>
      </c>
      <c r="V4" s="413" t="s">
        <v>17</v>
      </c>
      <c r="W4" s="413" t="s">
        <v>511</v>
      </c>
      <c r="X4" s="413" t="s">
        <v>512</v>
      </c>
      <c r="Y4" s="413" t="s">
        <v>513</v>
      </c>
      <c r="Z4" s="413" t="s">
        <v>514</v>
      </c>
      <c r="AA4" s="413" t="s">
        <v>515</v>
      </c>
      <c r="AB4" s="413" t="s">
        <v>516</v>
      </c>
      <c r="AC4" s="413" t="s">
        <v>18</v>
      </c>
      <c r="AD4" s="413" t="s">
        <v>19</v>
      </c>
      <c r="AE4" s="413" t="s">
        <v>20</v>
      </c>
      <c r="AF4" s="413" t="s">
        <v>517</v>
      </c>
      <c r="AG4" s="413"/>
      <c r="AH4" s="413"/>
      <c r="AI4" s="413"/>
      <c r="AJ4" s="413"/>
      <c r="AK4" s="3"/>
    </row>
    <row r="5" spans="1:37" s="4" customFormat="1" ht="13.5" customHeight="1" x14ac:dyDescent="0.25">
      <c r="A5" s="414" t="s">
        <v>408</v>
      </c>
      <c r="B5" s="414" t="s">
        <v>407</v>
      </c>
      <c r="C5" s="414"/>
      <c r="D5" s="414"/>
      <c r="E5" s="415">
        <v>322252981.95999998</v>
      </c>
      <c r="F5" s="414"/>
      <c r="G5" s="415">
        <v>322252981.95999998</v>
      </c>
      <c r="H5" s="415">
        <v>0</v>
      </c>
      <c r="I5" s="414"/>
      <c r="J5" s="414"/>
      <c r="K5" s="414"/>
      <c r="L5" s="414"/>
      <c r="M5" s="414"/>
      <c r="N5" s="414"/>
      <c r="O5" s="415">
        <v>241820413.97</v>
      </c>
      <c r="P5" s="415">
        <v>44904292.450000003</v>
      </c>
      <c r="Q5" s="415">
        <v>35528275.539999999</v>
      </c>
      <c r="R5" s="414"/>
      <c r="S5" s="415">
        <v>84106694.810000002</v>
      </c>
      <c r="T5" s="414"/>
      <c r="U5" s="415">
        <v>84106694.810000002</v>
      </c>
      <c r="V5" s="415">
        <v>0</v>
      </c>
      <c r="W5" s="414"/>
      <c r="X5" s="414"/>
      <c r="Y5" s="414"/>
      <c r="Z5" s="414"/>
      <c r="AA5" s="414"/>
      <c r="AB5" s="414"/>
      <c r="AC5" s="415">
        <v>51942175.670000002</v>
      </c>
      <c r="AD5" s="415">
        <v>28112727.780000001</v>
      </c>
      <c r="AE5" s="415">
        <v>4051791.36</v>
      </c>
      <c r="AF5" s="414"/>
      <c r="AG5" s="414" t="s">
        <v>518</v>
      </c>
      <c r="AH5" s="416">
        <v>45938.422152777777</v>
      </c>
      <c r="AI5" s="414" t="s">
        <v>518</v>
      </c>
      <c r="AJ5" s="416">
        <v>45938.460543981484</v>
      </c>
      <c r="AK5" s="3"/>
    </row>
    <row r="6" spans="1:37" s="4" customFormat="1" ht="13.5" customHeight="1" x14ac:dyDescent="0.25">
      <c r="A6" s="414" t="s">
        <v>406</v>
      </c>
      <c r="B6" s="414" t="s">
        <v>405</v>
      </c>
      <c r="C6" s="414" t="s">
        <v>519</v>
      </c>
      <c r="D6" s="414" t="s">
        <v>886</v>
      </c>
      <c r="E6" s="415">
        <v>22500000</v>
      </c>
      <c r="F6" s="414"/>
      <c r="G6" s="415">
        <v>22500000</v>
      </c>
      <c r="H6" s="415">
        <v>0</v>
      </c>
      <c r="I6" s="414"/>
      <c r="J6" s="414"/>
      <c r="K6" s="414"/>
      <c r="L6" s="414"/>
      <c r="M6" s="414"/>
      <c r="N6" s="414"/>
      <c r="O6" s="415">
        <v>-5850000</v>
      </c>
      <c r="P6" s="415">
        <v>22500000</v>
      </c>
      <c r="Q6" s="415">
        <v>5850000</v>
      </c>
      <c r="R6" s="414"/>
      <c r="S6" s="415">
        <v>25185706.579999998</v>
      </c>
      <c r="T6" s="414"/>
      <c r="U6" s="415">
        <v>25185706.579999998</v>
      </c>
      <c r="V6" s="415">
        <v>0</v>
      </c>
      <c r="W6" s="414"/>
      <c r="X6" s="414"/>
      <c r="Y6" s="414"/>
      <c r="Z6" s="414"/>
      <c r="AA6" s="414"/>
      <c r="AB6" s="414"/>
      <c r="AC6" s="415">
        <v>-11084293.42</v>
      </c>
      <c r="AD6" s="415">
        <v>25000000</v>
      </c>
      <c r="AE6" s="415">
        <v>11270000</v>
      </c>
      <c r="AF6" s="414"/>
      <c r="AG6" s="414" t="s">
        <v>518</v>
      </c>
      <c r="AH6" s="416">
        <v>45938.422152777777</v>
      </c>
      <c r="AI6" s="414" t="s">
        <v>518</v>
      </c>
      <c r="AJ6" s="416">
        <v>45938.460543981484</v>
      </c>
      <c r="AK6" s="3"/>
    </row>
    <row r="7" spans="1:37" s="4" customFormat="1" ht="13.5" customHeight="1" x14ac:dyDescent="0.25">
      <c r="A7" s="417" t="s">
        <v>404</v>
      </c>
      <c r="B7" s="417" t="s">
        <v>405</v>
      </c>
      <c r="C7" s="417" t="s">
        <v>519</v>
      </c>
      <c r="D7" s="417" t="s">
        <v>887</v>
      </c>
      <c r="E7" s="418">
        <v>-5000000</v>
      </c>
      <c r="F7" s="417"/>
      <c r="G7" s="418">
        <v>-5000000</v>
      </c>
      <c r="H7" s="417"/>
      <c r="I7" s="417"/>
      <c r="J7" s="417"/>
      <c r="K7" s="417"/>
      <c r="L7" s="417"/>
      <c r="M7" s="417"/>
      <c r="N7" s="417"/>
      <c r="O7" s="417"/>
      <c r="P7" s="418">
        <v>-5000000</v>
      </c>
      <c r="Q7" s="417"/>
      <c r="R7" s="417"/>
      <c r="S7" s="418">
        <v>-5000000</v>
      </c>
      <c r="T7" s="417"/>
      <c r="U7" s="418">
        <v>-5000000</v>
      </c>
      <c r="V7" s="417"/>
      <c r="W7" s="417"/>
      <c r="X7" s="417"/>
      <c r="Y7" s="417"/>
      <c r="Z7" s="417"/>
      <c r="AA7" s="417"/>
      <c r="AB7" s="417"/>
      <c r="AC7" s="417"/>
      <c r="AD7" s="418">
        <v>-5000000</v>
      </c>
      <c r="AE7" s="417"/>
      <c r="AF7" s="417"/>
      <c r="AG7" s="417" t="s">
        <v>518</v>
      </c>
      <c r="AH7" s="419">
        <v>45938.460543981484</v>
      </c>
      <c r="AI7" s="417"/>
      <c r="AJ7" s="417"/>
      <c r="AK7" s="3"/>
    </row>
    <row r="8" spans="1:37" s="4" customFormat="1" ht="13.5" customHeight="1" x14ac:dyDescent="0.25">
      <c r="A8" s="417" t="s">
        <v>418</v>
      </c>
      <c r="B8" s="417" t="s">
        <v>405</v>
      </c>
      <c r="C8" s="417" t="s">
        <v>519</v>
      </c>
      <c r="D8" s="417" t="s">
        <v>921</v>
      </c>
      <c r="E8" s="418">
        <v>-5000000</v>
      </c>
      <c r="F8" s="417"/>
      <c r="G8" s="418">
        <v>-5000000</v>
      </c>
      <c r="H8" s="417"/>
      <c r="I8" s="417"/>
      <c r="J8" s="417"/>
      <c r="K8" s="417"/>
      <c r="L8" s="417"/>
      <c r="M8" s="417"/>
      <c r="N8" s="417"/>
      <c r="O8" s="417"/>
      <c r="P8" s="418">
        <v>-5000000</v>
      </c>
      <c r="Q8" s="417"/>
      <c r="R8" s="417"/>
      <c r="S8" s="418">
        <v>-5000000</v>
      </c>
      <c r="T8" s="417"/>
      <c r="U8" s="418">
        <v>-5000000</v>
      </c>
      <c r="V8" s="417"/>
      <c r="W8" s="417"/>
      <c r="X8" s="417"/>
      <c r="Y8" s="417"/>
      <c r="Z8" s="417"/>
      <c r="AA8" s="417"/>
      <c r="AB8" s="417"/>
      <c r="AC8" s="417"/>
      <c r="AD8" s="418">
        <v>-5000000</v>
      </c>
      <c r="AE8" s="417"/>
      <c r="AF8" s="417"/>
      <c r="AG8" s="417" t="s">
        <v>518</v>
      </c>
      <c r="AH8" s="419">
        <v>45938.460543981484</v>
      </c>
      <c r="AI8" s="417"/>
      <c r="AJ8" s="417"/>
      <c r="AK8" s="3"/>
    </row>
    <row r="9" spans="1:37" s="4" customFormat="1" ht="13.5" customHeight="1" x14ac:dyDescent="0.25">
      <c r="A9" s="414" t="s">
        <v>419</v>
      </c>
      <c r="B9" s="414" t="s">
        <v>405</v>
      </c>
      <c r="C9" s="414" t="s">
        <v>519</v>
      </c>
      <c r="D9" s="420" t="s">
        <v>922</v>
      </c>
      <c r="E9" s="415">
        <v>-5000000</v>
      </c>
      <c r="F9" s="420"/>
      <c r="G9" s="415">
        <v>-5000000</v>
      </c>
      <c r="H9" s="420"/>
      <c r="I9" s="420"/>
      <c r="J9" s="420"/>
      <c r="K9" s="420"/>
      <c r="L9" s="420"/>
      <c r="M9" s="420"/>
      <c r="N9" s="420"/>
      <c r="O9" s="420"/>
      <c r="P9" s="421">
        <v>-5000000</v>
      </c>
      <c r="Q9" s="420"/>
      <c r="R9" s="420"/>
      <c r="S9" s="415">
        <v>-5000000</v>
      </c>
      <c r="T9" s="420"/>
      <c r="U9" s="415">
        <v>-5000000</v>
      </c>
      <c r="V9" s="420"/>
      <c r="W9" s="420"/>
      <c r="X9" s="420"/>
      <c r="Y9" s="420"/>
      <c r="Z9" s="420"/>
      <c r="AA9" s="420"/>
      <c r="AB9" s="420"/>
      <c r="AC9" s="420"/>
      <c r="AD9" s="421">
        <v>-5000000</v>
      </c>
      <c r="AE9" s="420"/>
      <c r="AF9" s="420"/>
      <c r="AG9" s="414" t="s">
        <v>518</v>
      </c>
      <c r="AH9" s="416">
        <v>45938.460532407407</v>
      </c>
      <c r="AI9" s="414"/>
      <c r="AJ9" s="414"/>
      <c r="AK9" s="3"/>
    </row>
    <row r="10" spans="1:37" s="4" customFormat="1" ht="13.5" customHeight="1" x14ac:dyDescent="0.25">
      <c r="A10" s="417" t="s">
        <v>403</v>
      </c>
      <c r="B10" s="417" t="s">
        <v>405</v>
      </c>
      <c r="C10" s="417" t="s">
        <v>519</v>
      </c>
      <c r="D10" s="417" t="s">
        <v>889</v>
      </c>
      <c r="E10" s="418">
        <v>29500000</v>
      </c>
      <c r="F10" s="417"/>
      <c r="G10" s="418">
        <v>29500000</v>
      </c>
      <c r="H10" s="418">
        <v>3850000</v>
      </c>
      <c r="I10" s="417"/>
      <c r="J10" s="417"/>
      <c r="K10" s="417"/>
      <c r="L10" s="417"/>
      <c r="M10" s="417"/>
      <c r="N10" s="417"/>
      <c r="O10" s="417"/>
      <c r="P10" s="418">
        <v>27500000</v>
      </c>
      <c r="Q10" s="418">
        <v>5850000</v>
      </c>
      <c r="R10" s="417"/>
      <c r="S10" s="418">
        <v>30000000</v>
      </c>
      <c r="T10" s="417"/>
      <c r="U10" s="418">
        <v>30000000</v>
      </c>
      <c r="V10" s="418">
        <v>11270000</v>
      </c>
      <c r="W10" s="417"/>
      <c r="X10" s="417"/>
      <c r="Y10" s="417"/>
      <c r="Z10" s="417"/>
      <c r="AA10" s="417"/>
      <c r="AB10" s="417"/>
      <c r="AC10" s="417"/>
      <c r="AD10" s="418">
        <v>30000000</v>
      </c>
      <c r="AE10" s="418">
        <v>11270000</v>
      </c>
      <c r="AF10" s="417"/>
      <c r="AG10" s="417" t="s">
        <v>518</v>
      </c>
      <c r="AH10" s="419">
        <v>45938.460543981484</v>
      </c>
      <c r="AI10" s="417"/>
      <c r="AJ10" s="417"/>
      <c r="AK10" s="3"/>
    </row>
    <row r="11" spans="1:37" s="4" customFormat="1" ht="13.5" customHeight="1" x14ac:dyDescent="0.25">
      <c r="A11" s="417" t="s">
        <v>402</v>
      </c>
      <c r="B11" s="417" t="s">
        <v>405</v>
      </c>
      <c r="C11" s="417" t="s">
        <v>519</v>
      </c>
      <c r="D11" s="417" t="s">
        <v>890</v>
      </c>
      <c r="E11" s="418">
        <v>29500000</v>
      </c>
      <c r="F11" s="417"/>
      <c r="G11" s="418">
        <v>29500000</v>
      </c>
      <c r="H11" s="418">
        <v>3850000</v>
      </c>
      <c r="I11" s="417"/>
      <c r="J11" s="417"/>
      <c r="K11" s="417"/>
      <c r="L11" s="417"/>
      <c r="M11" s="417"/>
      <c r="N11" s="417"/>
      <c r="O11" s="417"/>
      <c r="P11" s="418">
        <v>27500000</v>
      </c>
      <c r="Q11" s="418">
        <v>5850000</v>
      </c>
      <c r="R11" s="417"/>
      <c r="S11" s="418">
        <v>30000000</v>
      </c>
      <c r="T11" s="417"/>
      <c r="U11" s="418">
        <v>30000000</v>
      </c>
      <c r="V11" s="418">
        <v>11270000</v>
      </c>
      <c r="W11" s="417"/>
      <c r="X11" s="417"/>
      <c r="Y11" s="417"/>
      <c r="Z11" s="417"/>
      <c r="AA11" s="417"/>
      <c r="AB11" s="417"/>
      <c r="AC11" s="417"/>
      <c r="AD11" s="418">
        <v>30000000</v>
      </c>
      <c r="AE11" s="418">
        <v>11270000</v>
      </c>
      <c r="AF11" s="417"/>
      <c r="AG11" s="417" t="s">
        <v>518</v>
      </c>
      <c r="AH11" s="419">
        <v>45938.460543981484</v>
      </c>
      <c r="AI11" s="417"/>
      <c r="AJ11" s="417"/>
      <c r="AK11" s="3"/>
    </row>
    <row r="12" spans="1:37" s="4" customFormat="1" ht="13.5" customHeight="1" x14ac:dyDescent="0.25">
      <c r="A12" s="417" t="s">
        <v>401</v>
      </c>
      <c r="B12" s="417" t="s">
        <v>405</v>
      </c>
      <c r="C12" s="417" t="s">
        <v>519</v>
      </c>
      <c r="D12" s="417" t="s">
        <v>891</v>
      </c>
      <c r="E12" s="418">
        <v>62000000</v>
      </c>
      <c r="F12" s="417"/>
      <c r="G12" s="418">
        <v>62000000</v>
      </c>
      <c r="H12" s="418">
        <v>11500000</v>
      </c>
      <c r="I12" s="417"/>
      <c r="J12" s="417"/>
      <c r="K12" s="417"/>
      <c r="L12" s="417"/>
      <c r="M12" s="417"/>
      <c r="N12" s="417"/>
      <c r="O12" s="417"/>
      <c r="P12" s="418">
        <v>60000000</v>
      </c>
      <c r="Q12" s="418">
        <v>13500000</v>
      </c>
      <c r="R12" s="417"/>
      <c r="S12" s="418">
        <v>30000000</v>
      </c>
      <c r="T12" s="417"/>
      <c r="U12" s="418">
        <v>30000000</v>
      </c>
      <c r="V12" s="418">
        <v>11500000</v>
      </c>
      <c r="W12" s="417"/>
      <c r="X12" s="417"/>
      <c r="Y12" s="417"/>
      <c r="Z12" s="417"/>
      <c r="AA12" s="417"/>
      <c r="AB12" s="417"/>
      <c r="AC12" s="417"/>
      <c r="AD12" s="418">
        <v>30000000</v>
      </c>
      <c r="AE12" s="418">
        <v>11500000</v>
      </c>
      <c r="AF12" s="417"/>
      <c r="AG12" s="417" t="s">
        <v>518</v>
      </c>
      <c r="AH12" s="419">
        <v>45938.460543981484</v>
      </c>
      <c r="AI12" s="417"/>
      <c r="AJ12" s="417"/>
      <c r="AK12" s="3"/>
    </row>
    <row r="13" spans="1:37" s="4" customFormat="1" ht="13.5" customHeight="1" x14ac:dyDescent="0.25">
      <c r="A13" s="414" t="s">
        <v>400</v>
      </c>
      <c r="B13" s="414" t="s">
        <v>405</v>
      </c>
      <c r="C13" s="414" t="s">
        <v>519</v>
      </c>
      <c r="D13" s="420" t="s">
        <v>892</v>
      </c>
      <c r="E13" s="415">
        <v>2000000</v>
      </c>
      <c r="F13" s="420"/>
      <c r="G13" s="415">
        <v>2000000</v>
      </c>
      <c r="H13" s="421">
        <v>11500000</v>
      </c>
      <c r="I13" s="420"/>
      <c r="J13" s="420"/>
      <c r="K13" s="420"/>
      <c r="L13" s="420"/>
      <c r="M13" s="420"/>
      <c r="N13" s="420"/>
      <c r="O13" s="420"/>
      <c r="P13" s="420"/>
      <c r="Q13" s="421">
        <v>13500000</v>
      </c>
      <c r="R13" s="420"/>
      <c r="S13" s="415">
        <v>0</v>
      </c>
      <c r="T13" s="420"/>
      <c r="U13" s="415">
        <v>0</v>
      </c>
      <c r="V13" s="421">
        <v>11500000</v>
      </c>
      <c r="W13" s="420"/>
      <c r="X13" s="420"/>
      <c r="Y13" s="420"/>
      <c r="Z13" s="420"/>
      <c r="AA13" s="420"/>
      <c r="AB13" s="420"/>
      <c r="AC13" s="420"/>
      <c r="AD13" s="420"/>
      <c r="AE13" s="421">
        <v>11500000</v>
      </c>
      <c r="AF13" s="420"/>
      <c r="AG13" s="414" t="s">
        <v>518</v>
      </c>
      <c r="AH13" s="416">
        <v>45938.460532407407</v>
      </c>
      <c r="AI13" s="414"/>
      <c r="AJ13" s="414"/>
      <c r="AK13" s="3"/>
    </row>
    <row r="14" spans="1:37" s="4" customFormat="1" ht="13.5" customHeight="1" x14ac:dyDescent="0.25">
      <c r="A14" s="414" t="s">
        <v>399</v>
      </c>
      <c r="B14" s="414" t="s">
        <v>405</v>
      </c>
      <c r="C14" s="414" t="s">
        <v>519</v>
      </c>
      <c r="D14" s="420" t="s">
        <v>893</v>
      </c>
      <c r="E14" s="415">
        <v>60000000</v>
      </c>
      <c r="F14" s="420"/>
      <c r="G14" s="415">
        <v>60000000</v>
      </c>
      <c r="H14" s="420"/>
      <c r="I14" s="420"/>
      <c r="J14" s="420"/>
      <c r="K14" s="420"/>
      <c r="L14" s="420"/>
      <c r="M14" s="420"/>
      <c r="N14" s="420"/>
      <c r="O14" s="420"/>
      <c r="P14" s="421">
        <v>60000000</v>
      </c>
      <c r="Q14" s="420"/>
      <c r="R14" s="420"/>
      <c r="S14" s="415">
        <v>30000000</v>
      </c>
      <c r="T14" s="420"/>
      <c r="U14" s="415">
        <v>30000000</v>
      </c>
      <c r="V14" s="420"/>
      <c r="W14" s="420"/>
      <c r="X14" s="420"/>
      <c r="Y14" s="420"/>
      <c r="Z14" s="420"/>
      <c r="AA14" s="420"/>
      <c r="AB14" s="420"/>
      <c r="AC14" s="420"/>
      <c r="AD14" s="421">
        <v>30000000</v>
      </c>
      <c r="AE14" s="420"/>
      <c r="AF14" s="420"/>
      <c r="AG14" s="414" t="s">
        <v>518</v>
      </c>
      <c r="AH14" s="416">
        <v>45938.460532407407</v>
      </c>
      <c r="AI14" s="414"/>
      <c r="AJ14" s="414"/>
      <c r="AK14" s="3"/>
    </row>
    <row r="15" spans="1:37" s="4" customFormat="1" ht="13.5" customHeight="1" x14ac:dyDescent="0.25">
      <c r="A15" s="417" t="s">
        <v>398</v>
      </c>
      <c r="B15" s="417" t="s">
        <v>405</v>
      </c>
      <c r="C15" s="417" t="s">
        <v>519</v>
      </c>
      <c r="D15" s="417" t="s">
        <v>894</v>
      </c>
      <c r="E15" s="418">
        <v>-32500000</v>
      </c>
      <c r="F15" s="417"/>
      <c r="G15" s="418">
        <v>-32500000</v>
      </c>
      <c r="H15" s="418">
        <v>-7650000</v>
      </c>
      <c r="I15" s="417"/>
      <c r="J15" s="417"/>
      <c r="K15" s="417"/>
      <c r="L15" s="417"/>
      <c r="M15" s="417"/>
      <c r="N15" s="417"/>
      <c r="O15" s="417"/>
      <c r="P15" s="418">
        <v>-32500000</v>
      </c>
      <c r="Q15" s="418">
        <v>-7650000</v>
      </c>
      <c r="R15" s="417"/>
      <c r="S15" s="418">
        <v>0</v>
      </c>
      <c r="T15" s="417"/>
      <c r="U15" s="418">
        <v>0</v>
      </c>
      <c r="V15" s="418">
        <v>-230000</v>
      </c>
      <c r="W15" s="417"/>
      <c r="X15" s="417"/>
      <c r="Y15" s="417"/>
      <c r="Z15" s="417"/>
      <c r="AA15" s="417"/>
      <c r="AB15" s="417"/>
      <c r="AC15" s="417"/>
      <c r="AD15" s="418">
        <v>0</v>
      </c>
      <c r="AE15" s="418">
        <v>-230000</v>
      </c>
      <c r="AF15" s="417"/>
      <c r="AG15" s="417" t="s">
        <v>518</v>
      </c>
      <c r="AH15" s="419">
        <v>45938.460543981484</v>
      </c>
      <c r="AI15" s="417"/>
      <c r="AJ15" s="417"/>
      <c r="AK15" s="3"/>
    </row>
    <row r="16" spans="1:37" s="4" customFormat="1" ht="13.5" customHeight="1" x14ac:dyDescent="0.25">
      <c r="A16" s="414" t="s">
        <v>397</v>
      </c>
      <c r="B16" s="414" t="s">
        <v>405</v>
      </c>
      <c r="C16" s="414" t="s">
        <v>519</v>
      </c>
      <c r="D16" s="420" t="s">
        <v>895</v>
      </c>
      <c r="E16" s="415">
        <v>0</v>
      </c>
      <c r="F16" s="420"/>
      <c r="G16" s="415">
        <v>0</v>
      </c>
      <c r="H16" s="421">
        <v>-7650000</v>
      </c>
      <c r="I16" s="420"/>
      <c r="J16" s="420"/>
      <c r="K16" s="420"/>
      <c r="L16" s="420"/>
      <c r="M16" s="420"/>
      <c r="N16" s="420"/>
      <c r="O16" s="420"/>
      <c r="P16" s="420"/>
      <c r="Q16" s="421">
        <v>-7650000</v>
      </c>
      <c r="R16" s="420"/>
      <c r="S16" s="415">
        <v>0</v>
      </c>
      <c r="T16" s="420"/>
      <c r="U16" s="415">
        <v>0</v>
      </c>
      <c r="V16" s="421">
        <v>-230000</v>
      </c>
      <c r="W16" s="420"/>
      <c r="X16" s="420"/>
      <c r="Y16" s="420"/>
      <c r="Z16" s="420"/>
      <c r="AA16" s="420"/>
      <c r="AB16" s="420"/>
      <c r="AC16" s="420"/>
      <c r="AD16" s="420"/>
      <c r="AE16" s="421">
        <v>-230000</v>
      </c>
      <c r="AF16" s="420"/>
      <c r="AG16" s="414" t="s">
        <v>518</v>
      </c>
      <c r="AH16" s="416">
        <v>45938.460532407407</v>
      </c>
      <c r="AI16" s="414"/>
      <c r="AJ16" s="414"/>
      <c r="AK16" s="3"/>
    </row>
    <row r="17" spans="1:37" s="4" customFormat="1" ht="13.5" customHeight="1" x14ac:dyDescent="0.25">
      <c r="A17" s="414" t="s">
        <v>396</v>
      </c>
      <c r="B17" s="414" t="s">
        <v>405</v>
      </c>
      <c r="C17" s="414" t="s">
        <v>519</v>
      </c>
      <c r="D17" s="420" t="s">
        <v>896</v>
      </c>
      <c r="E17" s="415">
        <v>-32500000</v>
      </c>
      <c r="F17" s="420"/>
      <c r="G17" s="415">
        <v>-32500000</v>
      </c>
      <c r="H17" s="420"/>
      <c r="I17" s="420"/>
      <c r="J17" s="420"/>
      <c r="K17" s="420"/>
      <c r="L17" s="420"/>
      <c r="M17" s="420"/>
      <c r="N17" s="420"/>
      <c r="O17" s="420"/>
      <c r="P17" s="421">
        <v>-32500000</v>
      </c>
      <c r="Q17" s="420"/>
      <c r="R17" s="420"/>
      <c r="S17" s="415">
        <v>0</v>
      </c>
      <c r="T17" s="420"/>
      <c r="U17" s="415">
        <v>0</v>
      </c>
      <c r="V17" s="420"/>
      <c r="W17" s="420"/>
      <c r="X17" s="420"/>
      <c r="Y17" s="420"/>
      <c r="Z17" s="420"/>
      <c r="AA17" s="420"/>
      <c r="AB17" s="420"/>
      <c r="AC17" s="420"/>
      <c r="AD17" s="421">
        <v>0</v>
      </c>
      <c r="AE17" s="420"/>
      <c r="AF17" s="420"/>
      <c r="AG17" s="414" t="s">
        <v>518</v>
      </c>
      <c r="AH17" s="416">
        <v>45938.460532407407</v>
      </c>
      <c r="AI17" s="414"/>
      <c r="AJ17" s="414"/>
      <c r="AK17" s="3"/>
    </row>
    <row r="18" spans="1:37" s="4" customFormat="1" ht="13.5" customHeight="1" x14ac:dyDescent="0.25">
      <c r="A18" s="417" t="s">
        <v>395</v>
      </c>
      <c r="B18" s="417" t="s">
        <v>405</v>
      </c>
      <c r="C18" s="417" t="s">
        <v>519</v>
      </c>
      <c r="D18" s="417" t="s">
        <v>897</v>
      </c>
      <c r="E18" s="418">
        <v>-2000000</v>
      </c>
      <c r="F18" s="417"/>
      <c r="G18" s="418">
        <v>-2000000</v>
      </c>
      <c r="H18" s="418">
        <v>-3850000</v>
      </c>
      <c r="I18" s="417"/>
      <c r="J18" s="417"/>
      <c r="K18" s="417"/>
      <c r="L18" s="417"/>
      <c r="M18" s="417"/>
      <c r="N18" s="417"/>
      <c r="O18" s="418">
        <v>-5850000</v>
      </c>
      <c r="P18" s="417"/>
      <c r="Q18" s="417"/>
      <c r="R18" s="417"/>
      <c r="S18" s="418">
        <v>185706.58</v>
      </c>
      <c r="T18" s="417"/>
      <c r="U18" s="418">
        <v>185706.58</v>
      </c>
      <c r="V18" s="418">
        <v>-11270000</v>
      </c>
      <c r="W18" s="417"/>
      <c r="X18" s="417"/>
      <c r="Y18" s="417"/>
      <c r="Z18" s="417"/>
      <c r="AA18" s="417"/>
      <c r="AB18" s="417"/>
      <c r="AC18" s="418">
        <v>-11084293.42</v>
      </c>
      <c r="AD18" s="417"/>
      <c r="AE18" s="417"/>
      <c r="AF18" s="417"/>
      <c r="AG18" s="417" t="s">
        <v>518</v>
      </c>
      <c r="AH18" s="419">
        <v>45938.460543981484</v>
      </c>
      <c r="AI18" s="417"/>
      <c r="AJ18" s="417"/>
      <c r="AK18" s="3"/>
    </row>
    <row r="19" spans="1:37" s="4" customFormat="1" ht="13.5" customHeight="1" x14ac:dyDescent="0.25">
      <c r="A19" s="417" t="s">
        <v>394</v>
      </c>
      <c r="B19" s="417" t="s">
        <v>405</v>
      </c>
      <c r="C19" s="417" t="s">
        <v>519</v>
      </c>
      <c r="D19" s="417" t="s">
        <v>898</v>
      </c>
      <c r="E19" s="418">
        <v>-2000000</v>
      </c>
      <c r="F19" s="417"/>
      <c r="G19" s="418">
        <v>-2000000</v>
      </c>
      <c r="H19" s="418">
        <v>-3850000</v>
      </c>
      <c r="I19" s="417"/>
      <c r="J19" s="417"/>
      <c r="K19" s="417"/>
      <c r="L19" s="417"/>
      <c r="M19" s="417"/>
      <c r="N19" s="417"/>
      <c r="O19" s="418">
        <v>-5850000</v>
      </c>
      <c r="P19" s="417"/>
      <c r="Q19" s="417"/>
      <c r="R19" s="417"/>
      <c r="S19" s="418">
        <v>0</v>
      </c>
      <c r="T19" s="417"/>
      <c r="U19" s="418">
        <v>0</v>
      </c>
      <c r="V19" s="418">
        <v>-11270000</v>
      </c>
      <c r="W19" s="417"/>
      <c r="X19" s="417"/>
      <c r="Y19" s="417"/>
      <c r="Z19" s="417"/>
      <c r="AA19" s="417"/>
      <c r="AB19" s="417"/>
      <c r="AC19" s="418">
        <v>-11270000</v>
      </c>
      <c r="AD19" s="417"/>
      <c r="AE19" s="417"/>
      <c r="AF19" s="417"/>
      <c r="AG19" s="417" t="s">
        <v>518</v>
      </c>
      <c r="AH19" s="419">
        <v>45938.460543981484</v>
      </c>
      <c r="AI19" s="417"/>
      <c r="AJ19" s="417"/>
      <c r="AK19" s="3"/>
    </row>
    <row r="20" spans="1:37" s="4" customFormat="1" ht="13.5" customHeight="1" x14ac:dyDescent="0.25">
      <c r="A20" s="417" t="s">
        <v>393</v>
      </c>
      <c r="B20" s="417" t="s">
        <v>405</v>
      </c>
      <c r="C20" s="417" t="s">
        <v>519</v>
      </c>
      <c r="D20" s="417" t="s">
        <v>899</v>
      </c>
      <c r="E20" s="418">
        <v>-16000000</v>
      </c>
      <c r="F20" s="417"/>
      <c r="G20" s="418">
        <v>-16000000</v>
      </c>
      <c r="H20" s="418">
        <v>-11500000</v>
      </c>
      <c r="I20" s="417"/>
      <c r="J20" s="417"/>
      <c r="K20" s="417"/>
      <c r="L20" s="417"/>
      <c r="M20" s="417"/>
      <c r="N20" s="417"/>
      <c r="O20" s="418">
        <v>-27500000</v>
      </c>
      <c r="P20" s="417"/>
      <c r="Q20" s="417"/>
      <c r="R20" s="417"/>
      <c r="S20" s="418">
        <v>0</v>
      </c>
      <c r="T20" s="417"/>
      <c r="U20" s="418">
        <v>0</v>
      </c>
      <c r="V20" s="418">
        <v>-11500000</v>
      </c>
      <c r="W20" s="417"/>
      <c r="X20" s="417"/>
      <c r="Y20" s="417"/>
      <c r="Z20" s="417"/>
      <c r="AA20" s="417"/>
      <c r="AB20" s="417"/>
      <c r="AC20" s="418">
        <v>-11500000</v>
      </c>
      <c r="AD20" s="417"/>
      <c r="AE20" s="417"/>
      <c r="AF20" s="417"/>
      <c r="AG20" s="417" t="s">
        <v>518</v>
      </c>
      <c r="AH20" s="419">
        <v>45938.460543981484</v>
      </c>
      <c r="AI20" s="417"/>
      <c r="AJ20" s="417"/>
      <c r="AK20" s="3"/>
    </row>
    <row r="21" spans="1:37" s="4" customFormat="1" ht="13.5" customHeight="1" x14ac:dyDescent="0.25">
      <c r="A21" s="417" t="s">
        <v>392</v>
      </c>
      <c r="B21" s="417" t="s">
        <v>405</v>
      </c>
      <c r="C21" s="417" t="s">
        <v>519</v>
      </c>
      <c r="D21" s="417" t="s">
        <v>900</v>
      </c>
      <c r="E21" s="418">
        <v>-16000000</v>
      </c>
      <c r="F21" s="417"/>
      <c r="G21" s="418">
        <v>-16000000</v>
      </c>
      <c r="H21" s="418">
        <v>-11500000</v>
      </c>
      <c r="I21" s="417"/>
      <c r="J21" s="417"/>
      <c r="K21" s="417"/>
      <c r="L21" s="417"/>
      <c r="M21" s="417"/>
      <c r="N21" s="417"/>
      <c r="O21" s="418">
        <v>-27500000</v>
      </c>
      <c r="P21" s="417"/>
      <c r="Q21" s="417"/>
      <c r="R21" s="417"/>
      <c r="S21" s="418">
        <v>0</v>
      </c>
      <c r="T21" s="417"/>
      <c r="U21" s="418">
        <v>0</v>
      </c>
      <c r="V21" s="418">
        <v>-11500000</v>
      </c>
      <c r="W21" s="417"/>
      <c r="X21" s="417"/>
      <c r="Y21" s="417"/>
      <c r="Z21" s="417"/>
      <c r="AA21" s="417"/>
      <c r="AB21" s="417"/>
      <c r="AC21" s="418">
        <v>-11500000</v>
      </c>
      <c r="AD21" s="417"/>
      <c r="AE21" s="417"/>
      <c r="AF21" s="417"/>
      <c r="AG21" s="417" t="s">
        <v>518</v>
      </c>
      <c r="AH21" s="419">
        <v>45938.460543981484</v>
      </c>
      <c r="AI21" s="417"/>
      <c r="AJ21" s="417"/>
      <c r="AK21" s="3"/>
    </row>
    <row r="22" spans="1:37" s="4" customFormat="1" ht="13.5" customHeight="1" x14ac:dyDescent="0.25">
      <c r="A22" s="414" t="s">
        <v>391</v>
      </c>
      <c r="B22" s="414" t="s">
        <v>405</v>
      </c>
      <c r="C22" s="414" t="s">
        <v>519</v>
      </c>
      <c r="D22" s="420" t="s">
        <v>901</v>
      </c>
      <c r="E22" s="415">
        <v>-16000000</v>
      </c>
      <c r="F22" s="420"/>
      <c r="G22" s="415">
        <v>-16000000</v>
      </c>
      <c r="H22" s="421">
        <v>-11500000</v>
      </c>
      <c r="I22" s="420"/>
      <c r="J22" s="420"/>
      <c r="K22" s="420"/>
      <c r="L22" s="420"/>
      <c r="M22" s="420"/>
      <c r="N22" s="420"/>
      <c r="O22" s="421">
        <v>-27500000</v>
      </c>
      <c r="P22" s="420"/>
      <c r="Q22" s="420"/>
      <c r="R22" s="420"/>
      <c r="S22" s="415">
        <v>0</v>
      </c>
      <c r="T22" s="420"/>
      <c r="U22" s="415">
        <v>0</v>
      </c>
      <c r="V22" s="421">
        <v>-11500000</v>
      </c>
      <c r="W22" s="420"/>
      <c r="X22" s="420"/>
      <c r="Y22" s="420"/>
      <c r="Z22" s="420"/>
      <c r="AA22" s="420"/>
      <c r="AB22" s="420"/>
      <c r="AC22" s="421">
        <v>-11500000</v>
      </c>
      <c r="AD22" s="420"/>
      <c r="AE22" s="420"/>
      <c r="AF22" s="420"/>
      <c r="AG22" s="414" t="s">
        <v>518</v>
      </c>
      <c r="AH22" s="416">
        <v>45938.460532407407</v>
      </c>
      <c r="AI22" s="414"/>
      <c r="AJ22" s="414"/>
      <c r="AK22" s="3"/>
    </row>
    <row r="23" spans="1:37" s="4" customFormat="1" ht="13.5" customHeight="1" x14ac:dyDescent="0.25">
      <c r="A23" s="417" t="s">
        <v>390</v>
      </c>
      <c r="B23" s="417" t="s">
        <v>405</v>
      </c>
      <c r="C23" s="417" t="s">
        <v>519</v>
      </c>
      <c r="D23" s="417" t="s">
        <v>902</v>
      </c>
      <c r="E23" s="418">
        <v>14000000</v>
      </c>
      <c r="F23" s="417"/>
      <c r="G23" s="418">
        <v>14000000</v>
      </c>
      <c r="H23" s="418">
        <v>7650000</v>
      </c>
      <c r="I23" s="417"/>
      <c r="J23" s="417"/>
      <c r="K23" s="417"/>
      <c r="L23" s="417"/>
      <c r="M23" s="417"/>
      <c r="N23" s="417"/>
      <c r="O23" s="418">
        <v>21650000</v>
      </c>
      <c r="P23" s="417"/>
      <c r="Q23" s="417"/>
      <c r="R23" s="417"/>
      <c r="S23" s="418">
        <v>0</v>
      </c>
      <c r="T23" s="417"/>
      <c r="U23" s="418">
        <v>0</v>
      </c>
      <c r="V23" s="418">
        <v>230000</v>
      </c>
      <c r="W23" s="417"/>
      <c r="X23" s="417"/>
      <c r="Y23" s="417"/>
      <c r="Z23" s="417"/>
      <c r="AA23" s="417"/>
      <c r="AB23" s="417"/>
      <c r="AC23" s="418">
        <v>230000</v>
      </c>
      <c r="AD23" s="417"/>
      <c r="AE23" s="417"/>
      <c r="AF23" s="417"/>
      <c r="AG23" s="417" t="s">
        <v>518</v>
      </c>
      <c r="AH23" s="419">
        <v>45938.460543981484</v>
      </c>
      <c r="AI23" s="417"/>
      <c r="AJ23" s="417"/>
      <c r="AK23" s="3"/>
    </row>
    <row r="24" spans="1:37" s="4" customFormat="1" ht="13.5" customHeight="1" x14ac:dyDescent="0.25">
      <c r="A24" s="417" t="s">
        <v>389</v>
      </c>
      <c r="B24" s="417" t="s">
        <v>405</v>
      </c>
      <c r="C24" s="417" t="s">
        <v>519</v>
      </c>
      <c r="D24" s="417" t="s">
        <v>903</v>
      </c>
      <c r="E24" s="418">
        <v>14000000</v>
      </c>
      <c r="F24" s="417"/>
      <c r="G24" s="418">
        <v>14000000</v>
      </c>
      <c r="H24" s="418">
        <v>7650000</v>
      </c>
      <c r="I24" s="417"/>
      <c r="J24" s="417"/>
      <c r="K24" s="417"/>
      <c r="L24" s="417"/>
      <c r="M24" s="417"/>
      <c r="N24" s="417"/>
      <c r="O24" s="418">
        <v>21650000</v>
      </c>
      <c r="P24" s="417"/>
      <c r="Q24" s="417"/>
      <c r="R24" s="417"/>
      <c r="S24" s="418">
        <v>0</v>
      </c>
      <c r="T24" s="417"/>
      <c r="U24" s="418">
        <v>0</v>
      </c>
      <c r="V24" s="418">
        <v>230000</v>
      </c>
      <c r="W24" s="417"/>
      <c r="X24" s="417"/>
      <c r="Y24" s="417"/>
      <c r="Z24" s="417"/>
      <c r="AA24" s="417"/>
      <c r="AB24" s="417"/>
      <c r="AC24" s="418">
        <v>230000</v>
      </c>
      <c r="AD24" s="417"/>
      <c r="AE24" s="417"/>
      <c r="AF24" s="417"/>
      <c r="AG24" s="417" t="s">
        <v>518</v>
      </c>
      <c r="AH24" s="419">
        <v>45938.460543981484</v>
      </c>
      <c r="AI24" s="417"/>
      <c r="AJ24" s="417"/>
      <c r="AK24" s="3"/>
    </row>
    <row r="25" spans="1:37" s="4" customFormat="1" ht="13.5" customHeight="1" x14ac:dyDescent="0.25">
      <c r="A25" s="414" t="s">
        <v>388</v>
      </c>
      <c r="B25" s="414" t="s">
        <v>405</v>
      </c>
      <c r="C25" s="414" t="s">
        <v>519</v>
      </c>
      <c r="D25" s="420" t="s">
        <v>904</v>
      </c>
      <c r="E25" s="415">
        <v>14000000</v>
      </c>
      <c r="F25" s="420"/>
      <c r="G25" s="415">
        <v>14000000</v>
      </c>
      <c r="H25" s="421">
        <v>7650000</v>
      </c>
      <c r="I25" s="420"/>
      <c r="J25" s="420"/>
      <c r="K25" s="420"/>
      <c r="L25" s="420"/>
      <c r="M25" s="420"/>
      <c r="N25" s="420"/>
      <c r="O25" s="421">
        <v>21650000</v>
      </c>
      <c r="P25" s="420"/>
      <c r="Q25" s="420"/>
      <c r="R25" s="420"/>
      <c r="S25" s="415">
        <v>0</v>
      </c>
      <c r="T25" s="420"/>
      <c r="U25" s="415">
        <v>0</v>
      </c>
      <c r="V25" s="421">
        <v>230000</v>
      </c>
      <c r="W25" s="420"/>
      <c r="X25" s="420"/>
      <c r="Y25" s="420"/>
      <c r="Z25" s="420"/>
      <c r="AA25" s="420"/>
      <c r="AB25" s="420"/>
      <c r="AC25" s="421">
        <v>230000</v>
      </c>
      <c r="AD25" s="420"/>
      <c r="AE25" s="420"/>
      <c r="AF25" s="420"/>
      <c r="AG25" s="414" t="s">
        <v>518</v>
      </c>
      <c r="AH25" s="416">
        <v>45938.460532407407</v>
      </c>
      <c r="AI25" s="414"/>
      <c r="AJ25" s="414"/>
      <c r="AK25" s="3"/>
    </row>
    <row r="26" spans="1:37" s="4" customFormat="1" ht="13.5" customHeight="1" x14ac:dyDescent="0.25">
      <c r="A26" s="417" t="s">
        <v>952</v>
      </c>
      <c r="B26" s="417" t="s">
        <v>405</v>
      </c>
      <c r="C26" s="417" t="s">
        <v>519</v>
      </c>
      <c r="D26" s="417" t="s">
        <v>953</v>
      </c>
      <c r="E26" s="418">
        <v>0</v>
      </c>
      <c r="F26" s="417"/>
      <c r="G26" s="418">
        <v>0</v>
      </c>
      <c r="H26" s="417"/>
      <c r="I26" s="417"/>
      <c r="J26" s="417"/>
      <c r="K26" s="417"/>
      <c r="L26" s="417"/>
      <c r="M26" s="417"/>
      <c r="N26" s="417"/>
      <c r="O26" s="418">
        <v>0</v>
      </c>
      <c r="P26" s="417"/>
      <c r="Q26" s="417"/>
      <c r="R26" s="417"/>
      <c r="S26" s="418">
        <v>185706.58</v>
      </c>
      <c r="T26" s="417"/>
      <c r="U26" s="418">
        <v>185706.58</v>
      </c>
      <c r="V26" s="417"/>
      <c r="W26" s="417"/>
      <c r="X26" s="417"/>
      <c r="Y26" s="417"/>
      <c r="Z26" s="417"/>
      <c r="AA26" s="417"/>
      <c r="AB26" s="417"/>
      <c r="AC26" s="418">
        <v>185706.58</v>
      </c>
      <c r="AD26" s="417"/>
      <c r="AE26" s="417"/>
      <c r="AF26" s="417"/>
      <c r="AG26" s="417" t="s">
        <v>518</v>
      </c>
      <c r="AH26" s="419">
        <v>45938.460543981484</v>
      </c>
      <c r="AI26" s="417"/>
      <c r="AJ26" s="417"/>
      <c r="AK26" s="3"/>
    </row>
    <row r="27" spans="1:37" s="4" customFormat="1" ht="13.5" customHeight="1" x14ac:dyDescent="0.25">
      <c r="A27" s="417" t="s">
        <v>954</v>
      </c>
      <c r="B27" s="417" t="s">
        <v>405</v>
      </c>
      <c r="C27" s="417" t="s">
        <v>519</v>
      </c>
      <c r="D27" s="417" t="s">
        <v>955</v>
      </c>
      <c r="E27" s="418">
        <v>0</v>
      </c>
      <c r="F27" s="417"/>
      <c r="G27" s="418">
        <v>0</v>
      </c>
      <c r="H27" s="417"/>
      <c r="I27" s="417"/>
      <c r="J27" s="417"/>
      <c r="K27" s="417"/>
      <c r="L27" s="417"/>
      <c r="M27" s="417"/>
      <c r="N27" s="417"/>
      <c r="O27" s="418">
        <v>0</v>
      </c>
      <c r="P27" s="417"/>
      <c r="Q27" s="417"/>
      <c r="R27" s="417"/>
      <c r="S27" s="418">
        <v>185706.58</v>
      </c>
      <c r="T27" s="417"/>
      <c r="U27" s="418">
        <v>185706.58</v>
      </c>
      <c r="V27" s="417"/>
      <c r="W27" s="417"/>
      <c r="X27" s="417"/>
      <c r="Y27" s="417"/>
      <c r="Z27" s="417"/>
      <c r="AA27" s="417"/>
      <c r="AB27" s="417"/>
      <c r="AC27" s="418">
        <v>185706.58</v>
      </c>
      <c r="AD27" s="417"/>
      <c r="AE27" s="417"/>
      <c r="AF27" s="417"/>
      <c r="AG27" s="417" t="s">
        <v>518</v>
      </c>
      <c r="AH27" s="419">
        <v>45938.460543981484</v>
      </c>
      <c r="AI27" s="417"/>
      <c r="AJ27" s="417"/>
      <c r="AK27" s="3"/>
    </row>
    <row r="28" spans="1:37" s="4" customFormat="1" ht="13.5" customHeight="1" x14ac:dyDescent="0.25">
      <c r="A28" s="417" t="s">
        <v>956</v>
      </c>
      <c r="B28" s="417" t="s">
        <v>405</v>
      </c>
      <c r="C28" s="417" t="s">
        <v>519</v>
      </c>
      <c r="D28" s="417" t="s">
        <v>957</v>
      </c>
      <c r="E28" s="418">
        <v>0</v>
      </c>
      <c r="F28" s="417"/>
      <c r="G28" s="418">
        <v>0</v>
      </c>
      <c r="H28" s="417"/>
      <c r="I28" s="417"/>
      <c r="J28" s="417"/>
      <c r="K28" s="417"/>
      <c r="L28" s="417"/>
      <c r="M28" s="417"/>
      <c r="N28" s="417"/>
      <c r="O28" s="418">
        <v>0</v>
      </c>
      <c r="P28" s="417"/>
      <c r="Q28" s="417"/>
      <c r="R28" s="417"/>
      <c r="S28" s="418">
        <v>185706.58</v>
      </c>
      <c r="T28" s="417"/>
      <c r="U28" s="418">
        <v>185706.58</v>
      </c>
      <c r="V28" s="417"/>
      <c r="W28" s="417"/>
      <c r="X28" s="417"/>
      <c r="Y28" s="417"/>
      <c r="Z28" s="417"/>
      <c r="AA28" s="417"/>
      <c r="AB28" s="417"/>
      <c r="AC28" s="418">
        <v>185706.58</v>
      </c>
      <c r="AD28" s="417"/>
      <c r="AE28" s="417"/>
      <c r="AF28" s="417"/>
      <c r="AG28" s="417" t="s">
        <v>518</v>
      </c>
      <c r="AH28" s="419">
        <v>45938.460543981484</v>
      </c>
      <c r="AI28" s="417"/>
      <c r="AJ28" s="417"/>
      <c r="AK28" s="3"/>
    </row>
    <row r="29" spans="1:37" s="4" customFormat="1" ht="13.5" customHeight="1" x14ac:dyDescent="0.25">
      <c r="A29" s="414" t="s">
        <v>956</v>
      </c>
      <c r="B29" s="414" t="s">
        <v>405</v>
      </c>
      <c r="C29" s="414" t="s">
        <v>519</v>
      </c>
      <c r="D29" s="420" t="s">
        <v>958</v>
      </c>
      <c r="E29" s="415">
        <v>0</v>
      </c>
      <c r="F29" s="420"/>
      <c r="G29" s="415">
        <v>0</v>
      </c>
      <c r="H29" s="420"/>
      <c r="I29" s="420"/>
      <c r="J29" s="420"/>
      <c r="K29" s="420"/>
      <c r="L29" s="420"/>
      <c r="M29" s="420"/>
      <c r="N29" s="420"/>
      <c r="O29" s="421">
        <v>0</v>
      </c>
      <c r="P29" s="420"/>
      <c r="Q29" s="420"/>
      <c r="R29" s="420"/>
      <c r="S29" s="415">
        <v>185706.58</v>
      </c>
      <c r="T29" s="420"/>
      <c r="U29" s="415">
        <v>185706.58</v>
      </c>
      <c r="V29" s="420"/>
      <c r="W29" s="420"/>
      <c r="X29" s="420"/>
      <c r="Y29" s="420"/>
      <c r="Z29" s="420"/>
      <c r="AA29" s="420"/>
      <c r="AB29" s="420"/>
      <c r="AC29" s="421">
        <v>185706.58</v>
      </c>
      <c r="AD29" s="420"/>
      <c r="AE29" s="420"/>
      <c r="AF29" s="420"/>
      <c r="AG29" s="414" t="s">
        <v>518</v>
      </c>
      <c r="AH29" s="416">
        <v>45938.460532407407</v>
      </c>
      <c r="AI29" s="414"/>
      <c r="AJ29" s="414"/>
      <c r="AK29" s="3"/>
    </row>
    <row r="30" spans="1:37" s="4" customFormat="1" ht="13.5" customHeight="1" x14ac:dyDescent="0.25">
      <c r="A30" s="414" t="s">
        <v>387</v>
      </c>
      <c r="B30" s="414" t="s">
        <v>386</v>
      </c>
      <c r="C30" s="414" t="s">
        <v>519</v>
      </c>
      <c r="D30" s="414" t="s">
        <v>905</v>
      </c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 t="s">
        <v>518</v>
      </c>
      <c r="AH30" s="416">
        <v>45938.422152777777</v>
      </c>
      <c r="AI30" s="414"/>
      <c r="AJ30" s="414"/>
      <c r="AK30" s="3"/>
    </row>
    <row r="31" spans="1:37" s="4" customFormat="1" ht="13.5" customHeight="1" x14ac:dyDescent="0.25">
      <c r="A31" s="414"/>
      <c r="B31" s="414" t="s">
        <v>386</v>
      </c>
      <c r="C31" s="414" t="s">
        <v>519</v>
      </c>
      <c r="D31" s="420"/>
      <c r="E31" s="414"/>
      <c r="F31" s="420"/>
      <c r="G31" s="414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14"/>
      <c r="T31" s="420"/>
      <c r="U31" s="414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14" t="s">
        <v>518</v>
      </c>
      <c r="AH31" s="416">
        <v>45938.462384259263</v>
      </c>
      <c r="AI31" s="414"/>
      <c r="AJ31" s="414"/>
      <c r="AK31" s="3"/>
    </row>
    <row r="32" spans="1:37" s="4" customFormat="1" ht="13.5" customHeight="1" x14ac:dyDescent="0.25">
      <c r="A32" s="414" t="s">
        <v>385</v>
      </c>
      <c r="B32" s="414" t="s">
        <v>371</v>
      </c>
      <c r="C32" s="414" t="s">
        <v>519</v>
      </c>
      <c r="D32" s="414" t="s">
        <v>886</v>
      </c>
      <c r="E32" s="415">
        <v>299752981.95999998</v>
      </c>
      <c r="F32" s="414"/>
      <c r="G32" s="415">
        <v>299752981.95999998</v>
      </c>
      <c r="H32" s="415">
        <v>0</v>
      </c>
      <c r="I32" s="414"/>
      <c r="J32" s="414"/>
      <c r="K32" s="414"/>
      <c r="L32" s="414"/>
      <c r="M32" s="414"/>
      <c r="N32" s="414"/>
      <c r="O32" s="415">
        <v>247670413.97</v>
      </c>
      <c r="P32" s="415">
        <v>22404292.449999999</v>
      </c>
      <c r="Q32" s="415">
        <v>29678275.539999999</v>
      </c>
      <c r="R32" s="414"/>
      <c r="S32" s="415">
        <v>58920988.229999997</v>
      </c>
      <c r="T32" s="414"/>
      <c r="U32" s="415">
        <v>58920988.229999997</v>
      </c>
      <c r="V32" s="415">
        <v>0</v>
      </c>
      <c r="W32" s="414"/>
      <c r="X32" s="414"/>
      <c r="Y32" s="414"/>
      <c r="Z32" s="414"/>
      <c r="AA32" s="414"/>
      <c r="AB32" s="414"/>
      <c r="AC32" s="415">
        <v>63026469.090000004</v>
      </c>
      <c r="AD32" s="415">
        <v>3112727.78</v>
      </c>
      <c r="AE32" s="415">
        <v>-7218208.6399999997</v>
      </c>
      <c r="AF32" s="414"/>
      <c r="AG32" s="414" t="s">
        <v>518</v>
      </c>
      <c r="AH32" s="416">
        <v>45938.422152777777</v>
      </c>
      <c r="AI32" s="414" t="s">
        <v>518</v>
      </c>
      <c r="AJ32" s="416">
        <v>45938.460543981484</v>
      </c>
      <c r="AK32" s="3"/>
    </row>
    <row r="33" spans="1:37" s="4" customFormat="1" ht="13.5" customHeight="1" x14ac:dyDescent="0.25">
      <c r="A33" s="414" t="s">
        <v>384</v>
      </c>
      <c r="B33" s="414" t="s">
        <v>371</v>
      </c>
      <c r="C33" s="414" t="s">
        <v>519</v>
      </c>
      <c r="D33" s="414" t="s">
        <v>906</v>
      </c>
      <c r="E33" s="415">
        <v>299752981.95999998</v>
      </c>
      <c r="F33" s="420"/>
      <c r="G33" s="415">
        <v>299752981.95999998</v>
      </c>
      <c r="H33" s="421">
        <v>0</v>
      </c>
      <c r="I33" s="420"/>
      <c r="J33" s="420"/>
      <c r="K33" s="420"/>
      <c r="L33" s="420"/>
      <c r="M33" s="420"/>
      <c r="N33" s="420"/>
      <c r="O33" s="421">
        <v>247670413.97</v>
      </c>
      <c r="P33" s="421">
        <v>22404292.449999999</v>
      </c>
      <c r="Q33" s="421">
        <v>29678275.539999999</v>
      </c>
      <c r="R33" s="420"/>
      <c r="S33" s="415">
        <v>58920988.229999997</v>
      </c>
      <c r="T33" s="414"/>
      <c r="U33" s="415">
        <v>58920988.229999997</v>
      </c>
      <c r="V33" s="415">
        <v>0</v>
      </c>
      <c r="W33" s="414"/>
      <c r="X33" s="414"/>
      <c r="Y33" s="414"/>
      <c r="Z33" s="414"/>
      <c r="AA33" s="414"/>
      <c r="AB33" s="414"/>
      <c r="AC33" s="415">
        <v>63026469.090000004</v>
      </c>
      <c r="AD33" s="415">
        <v>3112727.78</v>
      </c>
      <c r="AE33" s="415">
        <v>-7218208.6399999997</v>
      </c>
      <c r="AF33" s="414"/>
      <c r="AG33" s="414" t="s">
        <v>518</v>
      </c>
      <c r="AH33" s="416">
        <v>45938.422152777777</v>
      </c>
      <c r="AI33" s="414" t="s">
        <v>518</v>
      </c>
      <c r="AJ33" s="416">
        <v>45938.460543981484</v>
      </c>
      <c r="AK33" s="3"/>
    </row>
    <row r="34" spans="1:37" s="4" customFormat="1" ht="13.5" customHeight="1" x14ac:dyDescent="0.25">
      <c r="A34" s="414" t="s">
        <v>383</v>
      </c>
      <c r="B34" s="414" t="s">
        <v>370</v>
      </c>
      <c r="C34" s="414" t="s">
        <v>519</v>
      </c>
      <c r="D34" s="414" t="s">
        <v>907</v>
      </c>
      <c r="E34" s="415">
        <v>-4427337279.9399996</v>
      </c>
      <c r="F34" s="414"/>
      <c r="G34" s="415">
        <v>-4427337279.9399996</v>
      </c>
      <c r="H34" s="415">
        <v>-57459987.439999998</v>
      </c>
      <c r="I34" s="414"/>
      <c r="J34" s="414"/>
      <c r="K34" s="414"/>
      <c r="L34" s="414"/>
      <c r="M34" s="414"/>
      <c r="N34" s="414"/>
      <c r="O34" s="415">
        <v>-3444082083.0900002</v>
      </c>
      <c r="P34" s="415">
        <v>-633235731.28999996</v>
      </c>
      <c r="Q34" s="415">
        <v>-407479453</v>
      </c>
      <c r="R34" s="414"/>
      <c r="S34" s="415">
        <v>-3354329861.3099999</v>
      </c>
      <c r="T34" s="414"/>
      <c r="U34" s="415">
        <v>-3354329861.3099999</v>
      </c>
      <c r="V34" s="415">
        <v>-44767860.719999999</v>
      </c>
      <c r="W34" s="414"/>
      <c r="X34" s="414"/>
      <c r="Y34" s="414"/>
      <c r="Z34" s="414"/>
      <c r="AA34" s="414"/>
      <c r="AB34" s="414"/>
      <c r="AC34" s="415">
        <v>-2740479543.3699999</v>
      </c>
      <c r="AD34" s="415">
        <v>-352650256.38</v>
      </c>
      <c r="AE34" s="415">
        <v>-305967922.27999997</v>
      </c>
      <c r="AF34" s="414"/>
      <c r="AG34" s="414" t="s">
        <v>518</v>
      </c>
      <c r="AH34" s="416">
        <v>45938.422152777777</v>
      </c>
      <c r="AI34" s="414" t="s">
        <v>518</v>
      </c>
      <c r="AJ34" s="416">
        <v>45938.460543981484</v>
      </c>
      <c r="AK34" s="3"/>
    </row>
    <row r="35" spans="1:37" s="4" customFormat="1" ht="13.5" customHeight="1" x14ac:dyDescent="0.25">
      <c r="A35" s="417" t="s">
        <v>382</v>
      </c>
      <c r="B35" s="417" t="s">
        <v>370</v>
      </c>
      <c r="C35" s="417" t="s">
        <v>519</v>
      </c>
      <c r="D35" s="417" t="s">
        <v>908</v>
      </c>
      <c r="E35" s="418">
        <v>-4427337279.9399996</v>
      </c>
      <c r="F35" s="417"/>
      <c r="G35" s="418">
        <v>-4427337279.9399996</v>
      </c>
      <c r="H35" s="418">
        <v>-57459987.439999998</v>
      </c>
      <c r="I35" s="417"/>
      <c r="J35" s="417"/>
      <c r="K35" s="417"/>
      <c r="L35" s="417"/>
      <c r="M35" s="417"/>
      <c r="N35" s="417"/>
      <c r="O35" s="418">
        <v>-3444082083.0900002</v>
      </c>
      <c r="P35" s="418">
        <v>-633235731.28999996</v>
      </c>
      <c r="Q35" s="418">
        <v>-407479453</v>
      </c>
      <c r="R35" s="417"/>
      <c r="S35" s="418">
        <v>-3354329861.3099999</v>
      </c>
      <c r="T35" s="417"/>
      <c r="U35" s="418">
        <v>-3354329861.3099999</v>
      </c>
      <c r="V35" s="418">
        <v>-44767860.719999999</v>
      </c>
      <c r="W35" s="417"/>
      <c r="X35" s="417"/>
      <c r="Y35" s="417"/>
      <c r="Z35" s="417"/>
      <c r="AA35" s="417"/>
      <c r="AB35" s="417"/>
      <c r="AC35" s="418">
        <v>-2740479543.3699999</v>
      </c>
      <c r="AD35" s="418">
        <v>-352650256.38</v>
      </c>
      <c r="AE35" s="418">
        <v>-305967922.27999997</v>
      </c>
      <c r="AF35" s="417"/>
      <c r="AG35" s="417" t="s">
        <v>518</v>
      </c>
      <c r="AH35" s="419">
        <v>45938.460543981484</v>
      </c>
      <c r="AI35" s="417"/>
      <c r="AJ35" s="417"/>
      <c r="AK35" s="3"/>
    </row>
    <row r="36" spans="1:37" s="4" customFormat="1" ht="13.5" customHeight="1" x14ac:dyDescent="0.25">
      <c r="A36" s="417" t="s">
        <v>381</v>
      </c>
      <c r="B36" s="417" t="s">
        <v>370</v>
      </c>
      <c r="C36" s="417" t="s">
        <v>519</v>
      </c>
      <c r="D36" s="417" t="s">
        <v>909</v>
      </c>
      <c r="E36" s="418">
        <v>-4427337279.9399996</v>
      </c>
      <c r="F36" s="417"/>
      <c r="G36" s="418">
        <v>-4427337279.9399996</v>
      </c>
      <c r="H36" s="418">
        <v>-57459987.439999998</v>
      </c>
      <c r="I36" s="417"/>
      <c r="J36" s="417"/>
      <c r="K36" s="417"/>
      <c r="L36" s="417"/>
      <c r="M36" s="417"/>
      <c r="N36" s="417"/>
      <c r="O36" s="418">
        <v>-3444082083.0900002</v>
      </c>
      <c r="P36" s="418">
        <v>-633235731.28999996</v>
      </c>
      <c r="Q36" s="418">
        <v>-407479453</v>
      </c>
      <c r="R36" s="417"/>
      <c r="S36" s="418">
        <v>-3354329861.3099999</v>
      </c>
      <c r="T36" s="417"/>
      <c r="U36" s="418">
        <v>-3354329861.3099999</v>
      </c>
      <c r="V36" s="418">
        <v>-44767860.719999999</v>
      </c>
      <c r="W36" s="417"/>
      <c r="X36" s="417"/>
      <c r="Y36" s="417"/>
      <c r="Z36" s="417"/>
      <c r="AA36" s="417"/>
      <c r="AB36" s="417"/>
      <c r="AC36" s="418">
        <v>-2740479543.3699999</v>
      </c>
      <c r="AD36" s="418">
        <v>-352650256.38</v>
      </c>
      <c r="AE36" s="418">
        <v>-305967922.27999997</v>
      </c>
      <c r="AF36" s="417"/>
      <c r="AG36" s="417" t="s">
        <v>518</v>
      </c>
      <c r="AH36" s="419">
        <v>45938.460543981484</v>
      </c>
      <c r="AI36" s="417"/>
      <c r="AJ36" s="417"/>
      <c r="AK36" s="3"/>
    </row>
    <row r="37" spans="1:37" s="4" customFormat="1" ht="13.5" customHeight="1" x14ac:dyDescent="0.25">
      <c r="A37" s="414" t="s">
        <v>378</v>
      </c>
      <c r="B37" s="414" t="s">
        <v>370</v>
      </c>
      <c r="C37" s="414" t="s">
        <v>519</v>
      </c>
      <c r="D37" s="420" t="s">
        <v>910</v>
      </c>
      <c r="E37" s="415">
        <v>-3418747395.6500001</v>
      </c>
      <c r="F37" s="420"/>
      <c r="G37" s="415">
        <v>-3418747395.6500001</v>
      </c>
      <c r="H37" s="421">
        <v>-25334687.440000001</v>
      </c>
      <c r="I37" s="420"/>
      <c r="J37" s="420"/>
      <c r="K37" s="420"/>
      <c r="L37" s="420"/>
      <c r="M37" s="420"/>
      <c r="N37" s="420"/>
      <c r="O37" s="421">
        <v>-3444082083.0900002</v>
      </c>
      <c r="P37" s="420"/>
      <c r="Q37" s="420"/>
      <c r="R37" s="420"/>
      <c r="S37" s="415">
        <v>-2727624636.0799999</v>
      </c>
      <c r="T37" s="420"/>
      <c r="U37" s="415">
        <v>-2727624636.0799999</v>
      </c>
      <c r="V37" s="421">
        <v>-12854907.289999999</v>
      </c>
      <c r="W37" s="420"/>
      <c r="X37" s="420"/>
      <c r="Y37" s="420"/>
      <c r="Z37" s="420"/>
      <c r="AA37" s="420"/>
      <c r="AB37" s="420"/>
      <c r="AC37" s="421">
        <v>-2740479543.3699999</v>
      </c>
      <c r="AD37" s="420"/>
      <c r="AE37" s="420"/>
      <c r="AF37" s="420"/>
      <c r="AG37" s="414" t="s">
        <v>518</v>
      </c>
      <c r="AH37" s="416">
        <v>45938.460532407407</v>
      </c>
      <c r="AI37" s="414"/>
      <c r="AJ37" s="414"/>
      <c r="AK37" s="3"/>
    </row>
    <row r="38" spans="1:37" s="4" customFormat="1" ht="13.5" customHeight="1" x14ac:dyDescent="0.25">
      <c r="A38" s="414" t="s">
        <v>380</v>
      </c>
      <c r="B38" s="414" t="s">
        <v>370</v>
      </c>
      <c r="C38" s="414" t="s">
        <v>519</v>
      </c>
      <c r="D38" s="420" t="s">
        <v>911</v>
      </c>
      <c r="E38" s="415">
        <v>-375598653</v>
      </c>
      <c r="F38" s="420"/>
      <c r="G38" s="415">
        <v>-375598653</v>
      </c>
      <c r="H38" s="421">
        <v>-31880800</v>
      </c>
      <c r="I38" s="420"/>
      <c r="J38" s="420"/>
      <c r="K38" s="420"/>
      <c r="L38" s="420"/>
      <c r="M38" s="420"/>
      <c r="N38" s="420"/>
      <c r="O38" s="420"/>
      <c r="P38" s="420"/>
      <c r="Q38" s="421">
        <v>-407479453</v>
      </c>
      <c r="R38" s="420"/>
      <c r="S38" s="415">
        <v>-274299468.85000002</v>
      </c>
      <c r="T38" s="420"/>
      <c r="U38" s="415">
        <v>-274299468.85000002</v>
      </c>
      <c r="V38" s="421">
        <v>-31668453.43</v>
      </c>
      <c r="W38" s="420"/>
      <c r="X38" s="420"/>
      <c r="Y38" s="420"/>
      <c r="Z38" s="420"/>
      <c r="AA38" s="420"/>
      <c r="AB38" s="420"/>
      <c r="AC38" s="420"/>
      <c r="AD38" s="420"/>
      <c r="AE38" s="421">
        <v>-305967922.27999997</v>
      </c>
      <c r="AF38" s="420"/>
      <c r="AG38" s="414" t="s">
        <v>518</v>
      </c>
      <c r="AH38" s="416">
        <v>45938.460532407407</v>
      </c>
      <c r="AI38" s="414"/>
      <c r="AJ38" s="414"/>
      <c r="AK38" s="3"/>
    </row>
    <row r="39" spans="1:37" s="4" customFormat="1" ht="13.5" customHeight="1" x14ac:dyDescent="0.25">
      <c r="A39" s="414" t="s">
        <v>379</v>
      </c>
      <c r="B39" s="414" t="s">
        <v>370</v>
      </c>
      <c r="C39" s="414" t="s">
        <v>519</v>
      </c>
      <c r="D39" s="420" t="s">
        <v>912</v>
      </c>
      <c r="E39" s="415">
        <v>-632991231.28999996</v>
      </c>
      <c r="F39" s="420"/>
      <c r="G39" s="415">
        <v>-632991231.28999996</v>
      </c>
      <c r="H39" s="421">
        <v>-244500</v>
      </c>
      <c r="I39" s="420"/>
      <c r="J39" s="420"/>
      <c r="K39" s="420"/>
      <c r="L39" s="420"/>
      <c r="M39" s="420"/>
      <c r="N39" s="420"/>
      <c r="O39" s="420"/>
      <c r="P39" s="421">
        <v>-633235731.28999996</v>
      </c>
      <c r="Q39" s="420"/>
      <c r="R39" s="420"/>
      <c r="S39" s="415">
        <v>-352405756.38</v>
      </c>
      <c r="T39" s="420"/>
      <c r="U39" s="415">
        <v>-352405756.38</v>
      </c>
      <c r="V39" s="421">
        <v>-244500</v>
      </c>
      <c r="W39" s="420"/>
      <c r="X39" s="420"/>
      <c r="Y39" s="420"/>
      <c r="Z39" s="420"/>
      <c r="AA39" s="420"/>
      <c r="AB39" s="420"/>
      <c r="AC39" s="420"/>
      <c r="AD39" s="421">
        <v>-352650256.38</v>
      </c>
      <c r="AE39" s="420"/>
      <c r="AF39" s="420"/>
      <c r="AG39" s="414" t="s">
        <v>518</v>
      </c>
      <c r="AH39" s="416">
        <v>45938.460532407407</v>
      </c>
      <c r="AI39" s="414"/>
      <c r="AJ39" s="414"/>
      <c r="AK39" s="3"/>
    </row>
    <row r="40" spans="1:37" s="4" customFormat="1" ht="13.5" customHeight="1" x14ac:dyDescent="0.25">
      <c r="A40" s="414" t="s">
        <v>377</v>
      </c>
      <c r="B40" s="414" t="s">
        <v>369</v>
      </c>
      <c r="C40" s="414" t="s">
        <v>519</v>
      </c>
      <c r="D40" s="414" t="s">
        <v>913</v>
      </c>
      <c r="E40" s="415">
        <v>4724667461.8999996</v>
      </c>
      <c r="F40" s="414"/>
      <c r="G40" s="415">
        <v>4724667461.8999996</v>
      </c>
      <c r="H40" s="415">
        <v>57459987.439999998</v>
      </c>
      <c r="I40" s="414"/>
      <c r="J40" s="414"/>
      <c r="K40" s="414"/>
      <c r="L40" s="414"/>
      <c r="M40" s="414"/>
      <c r="N40" s="414"/>
      <c r="O40" s="415">
        <v>3689329697.0599999</v>
      </c>
      <c r="P40" s="415">
        <v>655640023.74000001</v>
      </c>
      <c r="Q40" s="415">
        <v>437157728.54000002</v>
      </c>
      <c r="R40" s="414"/>
      <c r="S40" s="415">
        <v>3413250849.54</v>
      </c>
      <c r="T40" s="414"/>
      <c r="U40" s="415">
        <v>3413250849.54</v>
      </c>
      <c r="V40" s="415">
        <v>44767860.719999999</v>
      </c>
      <c r="W40" s="414"/>
      <c r="X40" s="414"/>
      <c r="Y40" s="414"/>
      <c r="Z40" s="414"/>
      <c r="AA40" s="414"/>
      <c r="AB40" s="414"/>
      <c r="AC40" s="415">
        <v>2803506012.46</v>
      </c>
      <c r="AD40" s="415">
        <v>355762984.16000003</v>
      </c>
      <c r="AE40" s="415">
        <v>298749713.63999999</v>
      </c>
      <c r="AF40" s="414"/>
      <c r="AG40" s="414" t="s">
        <v>518</v>
      </c>
      <c r="AH40" s="416">
        <v>45938.422152777777</v>
      </c>
      <c r="AI40" s="414" t="s">
        <v>518</v>
      </c>
      <c r="AJ40" s="416">
        <v>45938.460543981484</v>
      </c>
      <c r="AK40" s="3"/>
    </row>
    <row r="41" spans="1:37" s="4" customFormat="1" ht="13.5" customHeight="1" x14ac:dyDescent="0.25">
      <c r="A41" s="417" t="s">
        <v>376</v>
      </c>
      <c r="B41" s="417" t="s">
        <v>369</v>
      </c>
      <c r="C41" s="417" t="s">
        <v>519</v>
      </c>
      <c r="D41" s="417" t="s">
        <v>914</v>
      </c>
      <c r="E41" s="418">
        <v>4724667461.8999996</v>
      </c>
      <c r="F41" s="417"/>
      <c r="G41" s="418">
        <v>4724667461.8999996</v>
      </c>
      <c r="H41" s="418">
        <v>57459987.439999998</v>
      </c>
      <c r="I41" s="417"/>
      <c r="J41" s="417"/>
      <c r="K41" s="417"/>
      <c r="L41" s="417"/>
      <c r="M41" s="417"/>
      <c r="N41" s="417"/>
      <c r="O41" s="418">
        <v>3689329697.0599999</v>
      </c>
      <c r="P41" s="418">
        <v>655640023.74000001</v>
      </c>
      <c r="Q41" s="418">
        <v>437157728.54000002</v>
      </c>
      <c r="R41" s="417"/>
      <c r="S41" s="418">
        <v>3413250849.54</v>
      </c>
      <c r="T41" s="417"/>
      <c r="U41" s="418">
        <v>3413250849.54</v>
      </c>
      <c r="V41" s="418">
        <v>44767860.719999999</v>
      </c>
      <c r="W41" s="417"/>
      <c r="X41" s="417"/>
      <c r="Y41" s="417"/>
      <c r="Z41" s="417"/>
      <c r="AA41" s="417"/>
      <c r="AB41" s="417"/>
      <c r="AC41" s="418">
        <v>2803506012.46</v>
      </c>
      <c r="AD41" s="418">
        <v>355762984.16000003</v>
      </c>
      <c r="AE41" s="418">
        <v>298749713.63999999</v>
      </c>
      <c r="AF41" s="417"/>
      <c r="AG41" s="417" t="s">
        <v>518</v>
      </c>
      <c r="AH41" s="419">
        <v>45938.460543981484</v>
      </c>
      <c r="AI41" s="417"/>
      <c r="AJ41" s="417"/>
      <c r="AK41" s="3"/>
    </row>
    <row r="42" spans="1:37" s="4" customFormat="1" ht="13.5" customHeight="1" x14ac:dyDescent="0.25">
      <c r="A42" s="417" t="s">
        <v>375</v>
      </c>
      <c r="B42" s="417" t="s">
        <v>369</v>
      </c>
      <c r="C42" s="417" t="s">
        <v>519</v>
      </c>
      <c r="D42" s="417" t="s">
        <v>915</v>
      </c>
      <c r="E42" s="418">
        <v>4724667461.8999996</v>
      </c>
      <c r="F42" s="417"/>
      <c r="G42" s="418">
        <v>4724667461.8999996</v>
      </c>
      <c r="H42" s="418">
        <v>57459987.439999998</v>
      </c>
      <c r="I42" s="417"/>
      <c r="J42" s="417"/>
      <c r="K42" s="417"/>
      <c r="L42" s="417"/>
      <c r="M42" s="417"/>
      <c r="N42" s="417"/>
      <c r="O42" s="418">
        <v>3689329697.0599999</v>
      </c>
      <c r="P42" s="418">
        <v>655640023.74000001</v>
      </c>
      <c r="Q42" s="418">
        <v>437157728.54000002</v>
      </c>
      <c r="R42" s="417"/>
      <c r="S42" s="418">
        <v>3413250849.54</v>
      </c>
      <c r="T42" s="417"/>
      <c r="U42" s="418">
        <v>3413250849.54</v>
      </c>
      <c r="V42" s="418">
        <v>44767860.719999999</v>
      </c>
      <c r="W42" s="417"/>
      <c r="X42" s="417"/>
      <c r="Y42" s="417"/>
      <c r="Z42" s="417"/>
      <c r="AA42" s="417"/>
      <c r="AB42" s="417"/>
      <c r="AC42" s="418">
        <v>2803506012.46</v>
      </c>
      <c r="AD42" s="418">
        <v>355762984.16000003</v>
      </c>
      <c r="AE42" s="418">
        <v>298749713.63999999</v>
      </c>
      <c r="AF42" s="417"/>
      <c r="AG42" s="417" t="s">
        <v>518</v>
      </c>
      <c r="AH42" s="419">
        <v>45938.460543981484</v>
      </c>
      <c r="AI42" s="417"/>
      <c r="AJ42" s="417"/>
      <c r="AK42" s="3"/>
    </row>
    <row r="43" spans="1:37" s="4" customFormat="1" ht="13.5" customHeight="1" x14ac:dyDescent="0.25">
      <c r="A43" s="414" t="s">
        <v>372</v>
      </c>
      <c r="B43" s="414" t="s">
        <v>369</v>
      </c>
      <c r="C43" s="414" t="s">
        <v>519</v>
      </c>
      <c r="D43" s="420" t="s">
        <v>916</v>
      </c>
      <c r="E43" s="415">
        <v>3657204397.0599999</v>
      </c>
      <c r="F43" s="420"/>
      <c r="G43" s="415">
        <v>3657204397.0599999</v>
      </c>
      <c r="H43" s="421">
        <v>32125300</v>
      </c>
      <c r="I43" s="420"/>
      <c r="J43" s="420"/>
      <c r="K43" s="420"/>
      <c r="L43" s="420"/>
      <c r="M43" s="420"/>
      <c r="N43" s="420"/>
      <c r="O43" s="421">
        <v>3689329697.0599999</v>
      </c>
      <c r="P43" s="420"/>
      <c r="Q43" s="420"/>
      <c r="R43" s="420"/>
      <c r="S43" s="415">
        <v>2771593059.0300002</v>
      </c>
      <c r="T43" s="420"/>
      <c r="U43" s="415">
        <v>2771593059.0300002</v>
      </c>
      <c r="V43" s="421">
        <v>31912953.43</v>
      </c>
      <c r="W43" s="420"/>
      <c r="X43" s="420"/>
      <c r="Y43" s="420"/>
      <c r="Z43" s="420"/>
      <c r="AA43" s="420"/>
      <c r="AB43" s="420"/>
      <c r="AC43" s="421">
        <v>2803506012.46</v>
      </c>
      <c r="AD43" s="420"/>
      <c r="AE43" s="420"/>
      <c r="AF43" s="420"/>
      <c r="AG43" s="414" t="s">
        <v>518</v>
      </c>
      <c r="AH43" s="416">
        <v>45938.460532407407</v>
      </c>
      <c r="AI43" s="414"/>
      <c r="AJ43" s="414"/>
      <c r="AK43" s="3"/>
    </row>
    <row r="44" spans="1:37" s="4" customFormat="1" ht="13.5" customHeight="1" x14ac:dyDescent="0.25">
      <c r="A44" s="414" t="s">
        <v>374</v>
      </c>
      <c r="B44" s="414" t="s">
        <v>369</v>
      </c>
      <c r="C44" s="414" t="s">
        <v>519</v>
      </c>
      <c r="D44" s="420" t="s">
        <v>917</v>
      </c>
      <c r="E44" s="415">
        <v>425092828.54000002</v>
      </c>
      <c r="F44" s="420"/>
      <c r="G44" s="415">
        <v>425092828.54000002</v>
      </c>
      <c r="H44" s="421">
        <v>12064900</v>
      </c>
      <c r="I44" s="420"/>
      <c r="J44" s="420"/>
      <c r="K44" s="420"/>
      <c r="L44" s="420"/>
      <c r="M44" s="420"/>
      <c r="N44" s="420"/>
      <c r="O44" s="420"/>
      <c r="P44" s="420"/>
      <c r="Q44" s="421">
        <v>437157728.54000002</v>
      </c>
      <c r="R44" s="420"/>
      <c r="S44" s="415">
        <v>294969224.79000002</v>
      </c>
      <c r="T44" s="420"/>
      <c r="U44" s="415">
        <v>294969224.79000002</v>
      </c>
      <c r="V44" s="421">
        <v>3780488.85</v>
      </c>
      <c r="W44" s="420"/>
      <c r="X44" s="420"/>
      <c r="Y44" s="420"/>
      <c r="Z44" s="420"/>
      <c r="AA44" s="420"/>
      <c r="AB44" s="420"/>
      <c r="AC44" s="420"/>
      <c r="AD44" s="420"/>
      <c r="AE44" s="421">
        <v>298749713.63999999</v>
      </c>
      <c r="AF44" s="420"/>
      <c r="AG44" s="414" t="s">
        <v>518</v>
      </c>
      <c r="AH44" s="416">
        <v>45938.460532407407</v>
      </c>
      <c r="AI44" s="414"/>
      <c r="AJ44" s="414"/>
      <c r="AK44" s="3"/>
    </row>
    <row r="45" spans="1:37" s="4" customFormat="1" ht="13.5" customHeight="1" x14ac:dyDescent="0.25">
      <c r="A45" s="414" t="s">
        <v>373</v>
      </c>
      <c r="B45" s="414" t="s">
        <v>369</v>
      </c>
      <c r="C45" s="414" t="s">
        <v>519</v>
      </c>
      <c r="D45" s="420" t="s">
        <v>918</v>
      </c>
      <c r="E45" s="415">
        <v>642370236.29999995</v>
      </c>
      <c r="F45" s="420"/>
      <c r="G45" s="415">
        <v>642370236.29999995</v>
      </c>
      <c r="H45" s="421">
        <v>13269787.439999999</v>
      </c>
      <c r="I45" s="420"/>
      <c r="J45" s="420"/>
      <c r="K45" s="420"/>
      <c r="L45" s="420"/>
      <c r="M45" s="420"/>
      <c r="N45" s="420"/>
      <c r="O45" s="420"/>
      <c r="P45" s="421">
        <v>655640023.74000001</v>
      </c>
      <c r="Q45" s="420"/>
      <c r="R45" s="420"/>
      <c r="S45" s="415">
        <v>346688565.72000003</v>
      </c>
      <c r="T45" s="420"/>
      <c r="U45" s="415">
        <v>346688565.72000003</v>
      </c>
      <c r="V45" s="421">
        <v>9074418.4399999995</v>
      </c>
      <c r="W45" s="420"/>
      <c r="X45" s="420"/>
      <c r="Y45" s="420"/>
      <c r="Z45" s="420"/>
      <c r="AA45" s="420"/>
      <c r="AB45" s="420"/>
      <c r="AC45" s="420"/>
      <c r="AD45" s="421">
        <v>355762984.16000003</v>
      </c>
      <c r="AE45" s="420"/>
      <c r="AF45" s="420"/>
      <c r="AG45" s="414" t="s">
        <v>518</v>
      </c>
      <c r="AH45" s="416">
        <v>45938.460532407407</v>
      </c>
      <c r="AI45" s="414"/>
      <c r="AJ45" s="414"/>
      <c r="AK45" s="3"/>
    </row>
    <row r="46" spans="1:37" s="4" customFormat="1" ht="13.5" customHeight="1" x14ac:dyDescent="0.25">
      <c r="A46" s="414"/>
      <c r="B46" s="414" t="s">
        <v>371</v>
      </c>
      <c r="C46" s="414" t="s">
        <v>519</v>
      </c>
      <c r="D46" s="414" t="s">
        <v>897</v>
      </c>
      <c r="E46" s="414"/>
      <c r="F46" s="420"/>
      <c r="G46" s="414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 t="s">
        <v>518</v>
      </c>
      <c r="AH46" s="416">
        <v>45938.422152777777</v>
      </c>
      <c r="AI46" s="414"/>
      <c r="AJ46" s="414"/>
      <c r="AK46" s="3"/>
    </row>
    <row r="47" spans="1:37" s="4" customFormat="1" ht="13.5" customHeight="1" x14ac:dyDescent="0.25">
      <c r="A47" s="414"/>
      <c r="B47" s="414" t="s">
        <v>370</v>
      </c>
      <c r="C47" s="414" t="s">
        <v>519</v>
      </c>
      <c r="D47" s="414" t="s">
        <v>919</v>
      </c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 t="s">
        <v>518</v>
      </c>
      <c r="AH47" s="416">
        <v>45938.422152777777</v>
      </c>
      <c r="AI47" s="414"/>
      <c r="AJ47" s="414"/>
      <c r="AK47" s="3"/>
    </row>
    <row r="48" spans="1:37" s="4" customFormat="1" ht="13.5" customHeight="1" x14ac:dyDescent="0.25">
      <c r="A48" s="414"/>
      <c r="B48" s="414" t="s">
        <v>370</v>
      </c>
      <c r="C48" s="414" t="s">
        <v>519</v>
      </c>
      <c r="D48" s="420"/>
      <c r="E48" s="414"/>
      <c r="F48" s="420"/>
      <c r="G48" s="414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14"/>
      <c r="T48" s="420"/>
      <c r="U48" s="414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14" t="s">
        <v>518</v>
      </c>
      <c r="AH48" s="416">
        <v>45938.462384259263</v>
      </c>
      <c r="AI48" s="414"/>
      <c r="AJ48" s="414"/>
      <c r="AK48" s="3"/>
    </row>
    <row r="49" spans="1:37" s="4" customFormat="1" ht="13.5" customHeight="1" x14ac:dyDescent="0.25">
      <c r="A49" s="414"/>
      <c r="B49" s="414" t="s">
        <v>369</v>
      </c>
      <c r="C49" s="414" t="s">
        <v>519</v>
      </c>
      <c r="D49" s="414" t="s">
        <v>920</v>
      </c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 t="s">
        <v>518</v>
      </c>
      <c r="AH49" s="416">
        <v>45938.422152777777</v>
      </c>
      <c r="AI49" s="414"/>
      <c r="AJ49" s="414"/>
      <c r="AK49" s="3"/>
    </row>
    <row r="50" spans="1:37" x14ac:dyDescent="0.25">
      <c r="A50" s="414"/>
      <c r="B50" s="414" t="s">
        <v>369</v>
      </c>
      <c r="C50" s="414" t="s">
        <v>519</v>
      </c>
      <c r="D50" s="420"/>
      <c r="E50" s="414"/>
      <c r="F50" s="420"/>
      <c r="G50" s="414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14"/>
      <c r="T50" s="420"/>
      <c r="U50" s="414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14" t="s">
        <v>518</v>
      </c>
      <c r="AH50" s="416">
        <v>45938.462384259263</v>
      </c>
      <c r="AI50" s="414"/>
      <c r="AJ50" s="414"/>
      <c r="AK50" s="3"/>
    </row>
    <row r="51" spans="1:37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7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7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7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7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7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7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7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7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2"/>
  <sheetViews>
    <sheetView zoomScale="80" zoomScaleNormal="80" workbookViewId="0">
      <selection activeCell="D3" sqref="D3"/>
    </sheetView>
  </sheetViews>
  <sheetFormatPr defaultRowHeight="15" x14ac:dyDescent="0.25"/>
  <cols>
    <col min="1" max="1" width="36" style="74" customWidth="1"/>
    <col min="2" max="2" width="7.42578125" style="74" customWidth="1"/>
    <col min="3" max="3" width="24.5703125" style="74" customWidth="1"/>
    <col min="4" max="4" width="23.5703125" style="74" customWidth="1"/>
    <col min="5" max="5" width="0.85546875" style="74" hidden="1" customWidth="1"/>
    <col min="6" max="7" width="1.42578125" style="74" hidden="1" customWidth="1"/>
    <col min="8" max="15" width="15.42578125" style="74" hidden="1" customWidth="1"/>
    <col min="16" max="18" width="9.140625" style="74" hidden="1" customWidth="1"/>
    <col min="19" max="19" width="16.7109375" style="74" customWidth="1"/>
    <col min="20" max="21" width="0.7109375" style="74" customWidth="1"/>
    <col min="22" max="22" width="13.28515625" style="74" customWidth="1"/>
    <col min="23" max="23" width="0.85546875" style="74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8.75" customHeight="1" thickBot="1" x14ac:dyDescent="0.35">
      <c r="A1" s="434" t="s">
        <v>410</v>
      </c>
      <c r="B1" s="435" t="s">
        <v>1123</v>
      </c>
      <c r="C1" s="435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74"/>
      <c r="Q1" s="74"/>
      <c r="R1" s="74"/>
      <c r="S1" s="74"/>
      <c r="T1" s="74"/>
      <c r="U1" s="74"/>
      <c r="V1" s="74"/>
      <c r="W1" s="74"/>
    </row>
    <row r="2" spans="1:38" s="4" customFormat="1" ht="12.75" customHeight="1" thickBot="1" x14ac:dyDescent="0.3">
      <c r="A2" s="331" t="s">
        <v>479</v>
      </c>
      <c r="B2" s="331" t="s">
        <v>1</v>
      </c>
      <c r="C2" s="333" t="s">
        <v>409</v>
      </c>
      <c r="D2" s="359"/>
      <c r="E2" s="333" t="s">
        <v>3</v>
      </c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9"/>
      <c r="S2" s="333" t="s">
        <v>4</v>
      </c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9"/>
      <c r="AG2" s="333" t="s">
        <v>480</v>
      </c>
      <c r="AH2" s="358"/>
      <c r="AI2" s="358"/>
      <c r="AJ2" s="359"/>
    </row>
    <row r="3" spans="1:38" s="4" customFormat="1" ht="71.25" customHeight="1" thickBot="1" x14ac:dyDescent="0.3">
      <c r="A3" s="357"/>
      <c r="B3" s="357"/>
      <c r="C3" s="328" t="s">
        <v>880</v>
      </c>
      <c r="D3" s="328" t="s">
        <v>881</v>
      </c>
      <c r="E3" s="328" t="s">
        <v>483</v>
      </c>
      <c r="F3" s="328" t="s">
        <v>882</v>
      </c>
      <c r="G3" s="328" t="s">
        <v>883</v>
      </c>
      <c r="H3" s="328" t="s">
        <v>884</v>
      </c>
      <c r="I3" s="328" t="s">
        <v>885</v>
      </c>
      <c r="J3" s="328" t="s">
        <v>488</v>
      </c>
      <c r="K3" s="328" t="s">
        <v>489</v>
      </c>
      <c r="L3" s="328" t="s">
        <v>490</v>
      </c>
      <c r="M3" s="328" t="s">
        <v>491</v>
      </c>
      <c r="N3" s="328" t="s">
        <v>492</v>
      </c>
      <c r="O3" s="328" t="s">
        <v>493</v>
      </c>
      <c r="P3" s="328" t="s">
        <v>5</v>
      </c>
      <c r="Q3" s="328" t="s">
        <v>6</v>
      </c>
      <c r="R3" s="328" t="s">
        <v>494</v>
      </c>
      <c r="S3" s="328" t="s">
        <v>483</v>
      </c>
      <c r="T3" s="328" t="s">
        <v>882</v>
      </c>
      <c r="U3" s="328" t="s">
        <v>485</v>
      </c>
      <c r="V3" s="328" t="s">
        <v>884</v>
      </c>
      <c r="W3" s="328" t="s">
        <v>885</v>
      </c>
      <c r="X3" s="328" t="s">
        <v>488</v>
      </c>
      <c r="Y3" s="328" t="s">
        <v>489</v>
      </c>
      <c r="Z3" s="328" t="s">
        <v>490</v>
      </c>
      <c r="AA3" s="328" t="s">
        <v>491</v>
      </c>
      <c r="AB3" s="328" t="s">
        <v>492</v>
      </c>
      <c r="AC3" s="328" t="s">
        <v>493</v>
      </c>
      <c r="AD3" s="328" t="s">
        <v>5</v>
      </c>
      <c r="AE3" s="328" t="s">
        <v>6</v>
      </c>
      <c r="AF3" s="328" t="s">
        <v>494</v>
      </c>
      <c r="AG3" s="328" t="s">
        <v>496</v>
      </c>
      <c r="AH3" s="328" t="s">
        <v>497</v>
      </c>
      <c r="AI3" s="328" t="s">
        <v>498</v>
      </c>
      <c r="AJ3" s="328" t="s">
        <v>499</v>
      </c>
    </row>
    <row r="4" spans="1:38" s="4" customFormat="1" ht="12.75" customHeight="1" thickBot="1" x14ac:dyDescent="0.3">
      <c r="A4" s="413" t="s">
        <v>7</v>
      </c>
      <c r="B4" s="413" t="s">
        <v>8</v>
      </c>
      <c r="C4" s="413" t="s">
        <v>500</v>
      </c>
      <c r="D4" s="413" t="s">
        <v>501</v>
      </c>
      <c r="E4" s="413" t="s">
        <v>9</v>
      </c>
      <c r="F4" s="413" t="s">
        <v>502</v>
      </c>
      <c r="G4" s="413" t="s">
        <v>10</v>
      </c>
      <c r="H4" s="413" t="s">
        <v>11</v>
      </c>
      <c r="I4" s="413" t="s">
        <v>503</v>
      </c>
      <c r="J4" s="413" t="s">
        <v>504</v>
      </c>
      <c r="K4" s="413" t="s">
        <v>505</v>
      </c>
      <c r="L4" s="413" t="s">
        <v>506</v>
      </c>
      <c r="M4" s="413" t="s">
        <v>507</v>
      </c>
      <c r="N4" s="413" t="s">
        <v>508</v>
      </c>
      <c r="O4" s="413" t="s">
        <v>12</v>
      </c>
      <c r="P4" s="413" t="s">
        <v>13</v>
      </c>
      <c r="Q4" s="413" t="s">
        <v>14</v>
      </c>
      <c r="R4" s="413" t="s">
        <v>509</v>
      </c>
      <c r="S4" s="413" t="s">
        <v>15</v>
      </c>
      <c r="T4" s="413" t="s">
        <v>510</v>
      </c>
      <c r="U4" s="413" t="s">
        <v>16</v>
      </c>
      <c r="V4" s="413" t="s">
        <v>17</v>
      </c>
      <c r="W4" s="413" t="s">
        <v>511</v>
      </c>
      <c r="X4" s="413" t="s">
        <v>512</v>
      </c>
      <c r="Y4" s="413" t="s">
        <v>513</v>
      </c>
      <c r="Z4" s="413" t="s">
        <v>514</v>
      </c>
      <c r="AA4" s="413" t="s">
        <v>515</v>
      </c>
      <c r="AB4" s="413" t="s">
        <v>516</v>
      </c>
      <c r="AC4" s="413" t="s">
        <v>18</v>
      </c>
      <c r="AD4" s="413" t="s">
        <v>19</v>
      </c>
      <c r="AE4" s="413" t="s">
        <v>20</v>
      </c>
      <c r="AF4" s="413" t="s">
        <v>517</v>
      </c>
      <c r="AG4" s="413"/>
      <c r="AH4" s="413"/>
      <c r="AI4" s="413"/>
      <c r="AJ4" s="413"/>
      <c r="AK4" s="3"/>
      <c r="AL4" s="3"/>
    </row>
    <row r="5" spans="1:38" s="4" customFormat="1" ht="12.75" customHeight="1" x14ac:dyDescent="0.25">
      <c r="A5" s="414" t="s">
        <v>408</v>
      </c>
      <c r="B5" s="414" t="s">
        <v>407</v>
      </c>
      <c r="C5" s="414"/>
      <c r="D5" s="414"/>
      <c r="E5" s="415">
        <v>217528012.88999999</v>
      </c>
      <c r="F5" s="414"/>
      <c r="G5" s="415">
        <v>217528012.88999999</v>
      </c>
      <c r="H5" s="415">
        <v>0</v>
      </c>
      <c r="I5" s="414"/>
      <c r="J5" s="414"/>
      <c r="K5" s="414"/>
      <c r="L5" s="414"/>
      <c r="M5" s="414"/>
      <c r="N5" s="414"/>
      <c r="O5" s="415">
        <v>167196318.13999999</v>
      </c>
      <c r="P5" s="415">
        <v>17447599.969999999</v>
      </c>
      <c r="Q5" s="415">
        <v>32884094.780000001</v>
      </c>
      <c r="R5" s="414"/>
      <c r="S5" s="415">
        <v>-175241779.77000001</v>
      </c>
      <c r="T5" s="414"/>
      <c r="U5" s="415">
        <v>-175241779.77000001</v>
      </c>
      <c r="V5" s="415">
        <v>0</v>
      </c>
      <c r="W5" s="414"/>
      <c r="X5" s="414"/>
      <c r="Y5" s="414"/>
      <c r="Z5" s="414"/>
      <c r="AA5" s="414"/>
      <c r="AB5" s="414"/>
      <c r="AC5" s="415">
        <v>-164206791.02000001</v>
      </c>
      <c r="AD5" s="415">
        <v>-428003.61</v>
      </c>
      <c r="AE5" s="415">
        <v>-10606985.140000001</v>
      </c>
      <c r="AF5" s="414"/>
      <c r="AG5" s="414" t="s">
        <v>1110</v>
      </c>
      <c r="AH5" s="416">
        <v>45572.668182870373</v>
      </c>
      <c r="AI5" s="414" t="s">
        <v>518</v>
      </c>
      <c r="AJ5" s="416">
        <v>45572.711863425924</v>
      </c>
      <c r="AK5" s="3"/>
      <c r="AL5" s="3"/>
    </row>
    <row r="6" spans="1:38" s="4" customFormat="1" ht="12.75" customHeight="1" x14ac:dyDescent="0.25">
      <c r="A6" s="414" t="s">
        <v>406</v>
      </c>
      <c r="B6" s="414" t="s">
        <v>405</v>
      </c>
      <c r="C6" s="414" t="s">
        <v>519</v>
      </c>
      <c r="D6" s="414" t="s">
        <v>886</v>
      </c>
      <c r="E6" s="415">
        <v>-501000</v>
      </c>
      <c r="F6" s="414"/>
      <c r="G6" s="415">
        <v>-501000</v>
      </c>
      <c r="H6" s="415">
        <v>0</v>
      </c>
      <c r="I6" s="414"/>
      <c r="J6" s="414"/>
      <c r="K6" s="414"/>
      <c r="L6" s="414"/>
      <c r="M6" s="414"/>
      <c r="N6" s="414"/>
      <c r="O6" s="415">
        <v>-6090000</v>
      </c>
      <c r="P6" s="415">
        <v>-500000</v>
      </c>
      <c r="Q6" s="415">
        <v>6089000</v>
      </c>
      <c r="R6" s="414"/>
      <c r="S6" s="415">
        <v>0</v>
      </c>
      <c r="T6" s="414"/>
      <c r="U6" s="415">
        <v>0</v>
      </c>
      <c r="V6" s="415">
        <v>0</v>
      </c>
      <c r="W6" s="414"/>
      <c r="X6" s="414"/>
      <c r="Y6" s="414"/>
      <c r="Z6" s="414"/>
      <c r="AA6" s="414"/>
      <c r="AB6" s="414"/>
      <c r="AC6" s="415">
        <v>-5400000</v>
      </c>
      <c r="AD6" s="415">
        <v>0</v>
      </c>
      <c r="AE6" s="415">
        <v>5400000</v>
      </c>
      <c r="AF6" s="414"/>
      <c r="AG6" s="414" t="s">
        <v>1110</v>
      </c>
      <c r="AH6" s="416">
        <v>45572.668182870373</v>
      </c>
      <c r="AI6" s="414" t="s">
        <v>518</v>
      </c>
      <c r="AJ6" s="416">
        <v>45572.711863425924</v>
      </c>
      <c r="AK6" s="3"/>
      <c r="AL6" s="3"/>
    </row>
    <row r="7" spans="1:38" s="4" customFormat="1" ht="12.75" customHeight="1" x14ac:dyDescent="0.25">
      <c r="A7" s="417" t="s">
        <v>403</v>
      </c>
      <c r="B7" s="417" t="s">
        <v>405</v>
      </c>
      <c r="C7" s="417" t="s">
        <v>519</v>
      </c>
      <c r="D7" s="417" t="s">
        <v>889</v>
      </c>
      <c r="E7" s="418">
        <v>0</v>
      </c>
      <c r="F7" s="417"/>
      <c r="G7" s="418">
        <v>0</v>
      </c>
      <c r="H7" s="418">
        <v>5589000</v>
      </c>
      <c r="I7" s="417"/>
      <c r="J7" s="417"/>
      <c r="K7" s="417"/>
      <c r="L7" s="417"/>
      <c r="M7" s="417"/>
      <c r="N7" s="417"/>
      <c r="O7" s="417"/>
      <c r="P7" s="418">
        <v>-500000</v>
      </c>
      <c r="Q7" s="418">
        <v>6089000</v>
      </c>
      <c r="R7" s="417"/>
      <c r="S7" s="418">
        <v>0</v>
      </c>
      <c r="T7" s="417"/>
      <c r="U7" s="418">
        <v>0</v>
      </c>
      <c r="V7" s="418">
        <v>5400000</v>
      </c>
      <c r="W7" s="417"/>
      <c r="X7" s="417"/>
      <c r="Y7" s="417"/>
      <c r="Z7" s="417"/>
      <c r="AA7" s="417"/>
      <c r="AB7" s="417"/>
      <c r="AC7" s="417"/>
      <c r="AD7" s="418">
        <v>0</v>
      </c>
      <c r="AE7" s="418">
        <v>5400000</v>
      </c>
      <c r="AF7" s="417"/>
      <c r="AG7" s="417" t="s">
        <v>518</v>
      </c>
      <c r="AH7" s="419">
        <v>45572.711863425924</v>
      </c>
      <c r="AI7" s="417"/>
      <c r="AJ7" s="417"/>
      <c r="AK7" s="3"/>
      <c r="AL7" s="3"/>
    </row>
    <row r="8" spans="1:38" s="4" customFormat="1" ht="12.75" customHeight="1" x14ac:dyDescent="0.25">
      <c r="A8" s="417" t="s">
        <v>402</v>
      </c>
      <c r="B8" s="417" t="s">
        <v>405</v>
      </c>
      <c r="C8" s="417" t="s">
        <v>519</v>
      </c>
      <c r="D8" s="417" t="s">
        <v>890</v>
      </c>
      <c r="E8" s="418">
        <v>0</v>
      </c>
      <c r="F8" s="417"/>
      <c r="G8" s="418">
        <v>0</v>
      </c>
      <c r="H8" s="418">
        <v>5589000</v>
      </c>
      <c r="I8" s="417"/>
      <c r="J8" s="417"/>
      <c r="K8" s="417"/>
      <c r="L8" s="417"/>
      <c r="M8" s="417"/>
      <c r="N8" s="417"/>
      <c r="O8" s="417"/>
      <c r="P8" s="418">
        <v>-500000</v>
      </c>
      <c r="Q8" s="418">
        <v>6089000</v>
      </c>
      <c r="R8" s="417"/>
      <c r="S8" s="418">
        <v>0</v>
      </c>
      <c r="T8" s="417"/>
      <c r="U8" s="418">
        <v>0</v>
      </c>
      <c r="V8" s="418">
        <v>5400000</v>
      </c>
      <c r="W8" s="417"/>
      <c r="X8" s="417"/>
      <c r="Y8" s="417"/>
      <c r="Z8" s="417"/>
      <c r="AA8" s="417"/>
      <c r="AB8" s="417"/>
      <c r="AC8" s="417"/>
      <c r="AD8" s="418">
        <v>0</v>
      </c>
      <c r="AE8" s="418">
        <v>5400000</v>
      </c>
      <c r="AF8" s="417"/>
      <c r="AG8" s="417" t="s">
        <v>518</v>
      </c>
      <c r="AH8" s="419">
        <v>45572.711863425924</v>
      </c>
      <c r="AI8" s="417"/>
      <c r="AJ8" s="417"/>
      <c r="AK8" s="3"/>
      <c r="AL8" s="3"/>
    </row>
    <row r="9" spans="1:38" s="4" customFormat="1" ht="12.75" customHeight="1" x14ac:dyDescent="0.25">
      <c r="A9" s="417" t="s">
        <v>401</v>
      </c>
      <c r="B9" s="417" t="s">
        <v>405</v>
      </c>
      <c r="C9" s="417" t="s">
        <v>519</v>
      </c>
      <c r="D9" s="417" t="s">
        <v>891</v>
      </c>
      <c r="E9" s="418">
        <v>0</v>
      </c>
      <c r="F9" s="417"/>
      <c r="G9" s="418">
        <v>0</v>
      </c>
      <c r="H9" s="418">
        <v>31600000</v>
      </c>
      <c r="I9" s="417"/>
      <c r="J9" s="417"/>
      <c r="K9" s="417"/>
      <c r="L9" s="417"/>
      <c r="M9" s="417"/>
      <c r="N9" s="417"/>
      <c r="O9" s="417"/>
      <c r="P9" s="418">
        <v>12500000</v>
      </c>
      <c r="Q9" s="418">
        <v>19100000</v>
      </c>
      <c r="R9" s="417"/>
      <c r="S9" s="418">
        <v>0</v>
      </c>
      <c r="T9" s="417"/>
      <c r="U9" s="418">
        <v>0</v>
      </c>
      <c r="V9" s="418">
        <v>16500000</v>
      </c>
      <c r="W9" s="417"/>
      <c r="X9" s="417"/>
      <c r="Y9" s="417"/>
      <c r="Z9" s="417"/>
      <c r="AA9" s="417"/>
      <c r="AB9" s="417"/>
      <c r="AC9" s="417"/>
      <c r="AD9" s="418">
        <v>0</v>
      </c>
      <c r="AE9" s="418">
        <v>16500000</v>
      </c>
      <c r="AF9" s="417"/>
      <c r="AG9" s="417" t="s">
        <v>518</v>
      </c>
      <c r="AH9" s="419">
        <v>45572.711863425924</v>
      </c>
      <c r="AI9" s="417"/>
      <c r="AJ9" s="417"/>
      <c r="AK9" s="3"/>
      <c r="AL9" s="3"/>
    </row>
    <row r="10" spans="1:38" s="4" customFormat="1" ht="12.75" customHeight="1" x14ac:dyDescent="0.25">
      <c r="A10" s="414" t="s">
        <v>400</v>
      </c>
      <c r="B10" s="414" t="s">
        <v>405</v>
      </c>
      <c r="C10" s="414" t="s">
        <v>519</v>
      </c>
      <c r="D10" s="420" t="s">
        <v>892</v>
      </c>
      <c r="E10" s="415">
        <v>0</v>
      </c>
      <c r="F10" s="420"/>
      <c r="G10" s="415">
        <v>0</v>
      </c>
      <c r="H10" s="421">
        <v>19100000</v>
      </c>
      <c r="I10" s="420"/>
      <c r="J10" s="420"/>
      <c r="K10" s="420"/>
      <c r="L10" s="420"/>
      <c r="M10" s="420"/>
      <c r="N10" s="420"/>
      <c r="O10" s="420"/>
      <c r="P10" s="420"/>
      <c r="Q10" s="421">
        <v>19100000</v>
      </c>
      <c r="R10" s="420"/>
      <c r="S10" s="415">
        <v>0</v>
      </c>
      <c r="T10" s="420"/>
      <c r="U10" s="415">
        <v>0</v>
      </c>
      <c r="V10" s="421">
        <v>16500000</v>
      </c>
      <c r="W10" s="420"/>
      <c r="X10" s="420"/>
      <c r="Y10" s="420"/>
      <c r="Z10" s="420"/>
      <c r="AA10" s="420"/>
      <c r="AB10" s="420"/>
      <c r="AC10" s="420"/>
      <c r="AD10" s="420"/>
      <c r="AE10" s="421">
        <v>16500000</v>
      </c>
      <c r="AF10" s="420"/>
      <c r="AG10" s="414" t="s">
        <v>518</v>
      </c>
      <c r="AH10" s="416">
        <v>45572.711851851855</v>
      </c>
      <c r="AI10" s="414"/>
      <c r="AJ10" s="414"/>
      <c r="AK10" s="3"/>
      <c r="AL10" s="3"/>
    </row>
    <row r="11" spans="1:38" s="4" customFormat="1" ht="12.75" customHeight="1" x14ac:dyDescent="0.25">
      <c r="A11" s="414" t="s">
        <v>399</v>
      </c>
      <c r="B11" s="414" t="s">
        <v>405</v>
      </c>
      <c r="C11" s="414" t="s">
        <v>519</v>
      </c>
      <c r="D11" s="420" t="s">
        <v>893</v>
      </c>
      <c r="E11" s="415">
        <v>0</v>
      </c>
      <c r="F11" s="420"/>
      <c r="G11" s="415">
        <v>0</v>
      </c>
      <c r="H11" s="421">
        <v>12500000</v>
      </c>
      <c r="I11" s="420"/>
      <c r="J11" s="420"/>
      <c r="K11" s="420"/>
      <c r="L11" s="420"/>
      <c r="M11" s="420"/>
      <c r="N11" s="420"/>
      <c r="O11" s="420"/>
      <c r="P11" s="421">
        <v>12500000</v>
      </c>
      <c r="Q11" s="420"/>
      <c r="R11" s="420"/>
      <c r="S11" s="415">
        <v>0</v>
      </c>
      <c r="T11" s="420"/>
      <c r="U11" s="415">
        <v>0</v>
      </c>
      <c r="V11" s="420"/>
      <c r="W11" s="420"/>
      <c r="X11" s="420"/>
      <c r="Y11" s="420"/>
      <c r="Z11" s="420"/>
      <c r="AA11" s="420"/>
      <c r="AB11" s="420"/>
      <c r="AC11" s="420"/>
      <c r="AD11" s="421">
        <v>0</v>
      </c>
      <c r="AE11" s="420"/>
      <c r="AF11" s="420"/>
      <c r="AG11" s="414" t="s">
        <v>518</v>
      </c>
      <c r="AH11" s="416">
        <v>45572.711851851855</v>
      </c>
      <c r="AI11" s="414"/>
      <c r="AJ11" s="414"/>
      <c r="AK11" s="3"/>
      <c r="AL11" s="3"/>
    </row>
    <row r="12" spans="1:38" s="4" customFormat="1" ht="12.75" customHeight="1" x14ac:dyDescent="0.25">
      <c r="A12" s="417" t="s">
        <v>398</v>
      </c>
      <c r="B12" s="417" t="s">
        <v>405</v>
      </c>
      <c r="C12" s="417" t="s">
        <v>519</v>
      </c>
      <c r="D12" s="417" t="s">
        <v>894</v>
      </c>
      <c r="E12" s="418">
        <v>0</v>
      </c>
      <c r="F12" s="417"/>
      <c r="G12" s="418">
        <v>0</v>
      </c>
      <c r="H12" s="418">
        <v>-26011000</v>
      </c>
      <c r="I12" s="417"/>
      <c r="J12" s="417"/>
      <c r="K12" s="417"/>
      <c r="L12" s="417"/>
      <c r="M12" s="417"/>
      <c r="N12" s="417"/>
      <c r="O12" s="417"/>
      <c r="P12" s="418">
        <v>-13000000</v>
      </c>
      <c r="Q12" s="418">
        <v>-13011000</v>
      </c>
      <c r="R12" s="417"/>
      <c r="S12" s="418">
        <v>0</v>
      </c>
      <c r="T12" s="417"/>
      <c r="U12" s="418">
        <v>0</v>
      </c>
      <c r="V12" s="418">
        <v>-11100000</v>
      </c>
      <c r="W12" s="417"/>
      <c r="X12" s="417"/>
      <c r="Y12" s="417"/>
      <c r="Z12" s="417"/>
      <c r="AA12" s="417"/>
      <c r="AB12" s="417"/>
      <c r="AC12" s="417"/>
      <c r="AD12" s="418">
        <v>0</v>
      </c>
      <c r="AE12" s="418">
        <v>-11100000</v>
      </c>
      <c r="AF12" s="417"/>
      <c r="AG12" s="417" t="s">
        <v>518</v>
      </c>
      <c r="AH12" s="419">
        <v>45572.711863425924</v>
      </c>
      <c r="AI12" s="417"/>
      <c r="AJ12" s="417"/>
      <c r="AK12" s="3"/>
      <c r="AL12" s="3"/>
    </row>
    <row r="13" spans="1:38" s="4" customFormat="1" ht="12.75" customHeight="1" x14ac:dyDescent="0.25">
      <c r="A13" s="414" t="s">
        <v>397</v>
      </c>
      <c r="B13" s="414" t="s">
        <v>405</v>
      </c>
      <c r="C13" s="414" t="s">
        <v>519</v>
      </c>
      <c r="D13" s="420" t="s">
        <v>895</v>
      </c>
      <c r="E13" s="415">
        <v>0</v>
      </c>
      <c r="F13" s="420"/>
      <c r="G13" s="415">
        <v>0</v>
      </c>
      <c r="H13" s="421">
        <v>-13011000</v>
      </c>
      <c r="I13" s="420"/>
      <c r="J13" s="420"/>
      <c r="K13" s="420"/>
      <c r="L13" s="420"/>
      <c r="M13" s="420"/>
      <c r="N13" s="420"/>
      <c r="O13" s="420"/>
      <c r="P13" s="420"/>
      <c r="Q13" s="421">
        <v>-13011000</v>
      </c>
      <c r="R13" s="420"/>
      <c r="S13" s="415">
        <v>0</v>
      </c>
      <c r="T13" s="420"/>
      <c r="U13" s="415">
        <v>0</v>
      </c>
      <c r="V13" s="421">
        <v>-11100000</v>
      </c>
      <c r="W13" s="420"/>
      <c r="X13" s="420"/>
      <c r="Y13" s="420"/>
      <c r="Z13" s="420"/>
      <c r="AA13" s="420"/>
      <c r="AB13" s="420"/>
      <c r="AC13" s="420"/>
      <c r="AD13" s="420"/>
      <c r="AE13" s="421">
        <v>-11100000</v>
      </c>
      <c r="AF13" s="420"/>
      <c r="AG13" s="414" t="s">
        <v>518</v>
      </c>
      <c r="AH13" s="416">
        <v>45572.711851851855</v>
      </c>
      <c r="AI13" s="414"/>
      <c r="AJ13" s="414"/>
      <c r="AK13" s="3"/>
      <c r="AL13" s="3"/>
    </row>
    <row r="14" spans="1:38" s="4" customFormat="1" ht="12.75" customHeight="1" x14ac:dyDescent="0.25">
      <c r="A14" s="414" t="s">
        <v>396</v>
      </c>
      <c r="B14" s="414" t="s">
        <v>405</v>
      </c>
      <c r="C14" s="414" t="s">
        <v>519</v>
      </c>
      <c r="D14" s="420" t="s">
        <v>896</v>
      </c>
      <c r="E14" s="415">
        <v>0</v>
      </c>
      <c r="F14" s="420"/>
      <c r="G14" s="415">
        <v>0</v>
      </c>
      <c r="H14" s="421">
        <v>-13000000</v>
      </c>
      <c r="I14" s="420"/>
      <c r="J14" s="420"/>
      <c r="K14" s="420"/>
      <c r="L14" s="420"/>
      <c r="M14" s="420"/>
      <c r="N14" s="420"/>
      <c r="O14" s="420"/>
      <c r="P14" s="421">
        <v>-13000000</v>
      </c>
      <c r="Q14" s="420"/>
      <c r="R14" s="420"/>
      <c r="S14" s="415">
        <v>0</v>
      </c>
      <c r="T14" s="420"/>
      <c r="U14" s="415">
        <v>0</v>
      </c>
      <c r="V14" s="420"/>
      <c r="W14" s="420"/>
      <c r="X14" s="420"/>
      <c r="Y14" s="420"/>
      <c r="Z14" s="420"/>
      <c r="AA14" s="420"/>
      <c r="AB14" s="420"/>
      <c r="AC14" s="420"/>
      <c r="AD14" s="421">
        <v>0</v>
      </c>
      <c r="AE14" s="420"/>
      <c r="AF14" s="420"/>
      <c r="AG14" s="414" t="s">
        <v>518</v>
      </c>
      <c r="AH14" s="416">
        <v>45572.711851851855</v>
      </c>
      <c r="AI14" s="414"/>
      <c r="AJ14" s="414"/>
      <c r="AK14" s="3"/>
      <c r="AL14" s="3"/>
    </row>
    <row r="15" spans="1:38" s="4" customFormat="1" ht="12.75" customHeight="1" x14ac:dyDescent="0.25">
      <c r="A15" s="417" t="s">
        <v>395</v>
      </c>
      <c r="B15" s="417" t="s">
        <v>405</v>
      </c>
      <c r="C15" s="417" t="s">
        <v>519</v>
      </c>
      <c r="D15" s="417" t="s">
        <v>897</v>
      </c>
      <c r="E15" s="418">
        <v>-501000</v>
      </c>
      <c r="F15" s="417"/>
      <c r="G15" s="418">
        <v>-501000</v>
      </c>
      <c r="H15" s="418">
        <v>-5589000</v>
      </c>
      <c r="I15" s="417"/>
      <c r="J15" s="417"/>
      <c r="K15" s="417"/>
      <c r="L15" s="417"/>
      <c r="M15" s="417"/>
      <c r="N15" s="417"/>
      <c r="O15" s="418">
        <v>-6090000</v>
      </c>
      <c r="P15" s="417"/>
      <c r="Q15" s="417"/>
      <c r="R15" s="417"/>
      <c r="S15" s="418">
        <v>0</v>
      </c>
      <c r="T15" s="417"/>
      <c r="U15" s="418">
        <v>0</v>
      </c>
      <c r="V15" s="418">
        <v>-5400000</v>
      </c>
      <c r="W15" s="417"/>
      <c r="X15" s="417"/>
      <c r="Y15" s="417"/>
      <c r="Z15" s="417"/>
      <c r="AA15" s="417"/>
      <c r="AB15" s="417"/>
      <c r="AC15" s="418">
        <v>-5400000</v>
      </c>
      <c r="AD15" s="417"/>
      <c r="AE15" s="417"/>
      <c r="AF15" s="417"/>
      <c r="AG15" s="417" t="s">
        <v>518</v>
      </c>
      <c r="AH15" s="419">
        <v>45572.711863425924</v>
      </c>
      <c r="AI15" s="417"/>
      <c r="AJ15" s="417"/>
      <c r="AK15" s="3"/>
      <c r="AL15" s="3"/>
    </row>
    <row r="16" spans="1:38" s="4" customFormat="1" ht="12.75" customHeight="1" x14ac:dyDescent="0.25">
      <c r="A16" s="417" t="s">
        <v>394</v>
      </c>
      <c r="B16" s="417" t="s">
        <v>405</v>
      </c>
      <c r="C16" s="417" t="s">
        <v>519</v>
      </c>
      <c r="D16" s="417" t="s">
        <v>898</v>
      </c>
      <c r="E16" s="418">
        <v>-501000</v>
      </c>
      <c r="F16" s="417"/>
      <c r="G16" s="418">
        <v>-501000</v>
      </c>
      <c r="H16" s="418">
        <v>-5589000</v>
      </c>
      <c r="I16" s="417"/>
      <c r="J16" s="417"/>
      <c r="K16" s="417"/>
      <c r="L16" s="417"/>
      <c r="M16" s="417"/>
      <c r="N16" s="417"/>
      <c r="O16" s="418">
        <v>-6090000</v>
      </c>
      <c r="P16" s="417"/>
      <c r="Q16" s="417"/>
      <c r="R16" s="417"/>
      <c r="S16" s="418">
        <v>0</v>
      </c>
      <c r="T16" s="417"/>
      <c r="U16" s="418">
        <v>0</v>
      </c>
      <c r="V16" s="418">
        <v>-5400000</v>
      </c>
      <c r="W16" s="417"/>
      <c r="X16" s="417"/>
      <c r="Y16" s="417"/>
      <c r="Z16" s="417"/>
      <c r="AA16" s="417"/>
      <c r="AB16" s="417"/>
      <c r="AC16" s="418">
        <v>-5400000</v>
      </c>
      <c r="AD16" s="417"/>
      <c r="AE16" s="417"/>
      <c r="AF16" s="417"/>
      <c r="AG16" s="417" t="s">
        <v>518</v>
      </c>
      <c r="AH16" s="419">
        <v>45572.711863425924</v>
      </c>
      <c r="AI16" s="417"/>
      <c r="AJ16" s="417"/>
      <c r="AK16" s="3"/>
      <c r="AL16" s="3"/>
    </row>
    <row r="17" spans="1:38" s="4" customFormat="1" ht="12.75" customHeight="1" x14ac:dyDescent="0.25">
      <c r="A17" s="417" t="s">
        <v>393</v>
      </c>
      <c r="B17" s="417" t="s">
        <v>405</v>
      </c>
      <c r="C17" s="417" t="s">
        <v>519</v>
      </c>
      <c r="D17" s="417" t="s">
        <v>899</v>
      </c>
      <c r="E17" s="418">
        <v>-11500000</v>
      </c>
      <c r="F17" s="417"/>
      <c r="G17" s="418">
        <v>-11500000</v>
      </c>
      <c r="H17" s="418">
        <v>-31600000</v>
      </c>
      <c r="I17" s="417"/>
      <c r="J17" s="417"/>
      <c r="K17" s="417"/>
      <c r="L17" s="417"/>
      <c r="M17" s="417"/>
      <c r="N17" s="417"/>
      <c r="O17" s="418">
        <v>-43100000</v>
      </c>
      <c r="P17" s="417"/>
      <c r="Q17" s="417"/>
      <c r="R17" s="417"/>
      <c r="S17" s="418">
        <v>0</v>
      </c>
      <c r="T17" s="417"/>
      <c r="U17" s="418">
        <v>0</v>
      </c>
      <c r="V17" s="418">
        <v>-16500000</v>
      </c>
      <c r="W17" s="417"/>
      <c r="X17" s="417"/>
      <c r="Y17" s="417"/>
      <c r="Z17" s="417"/>
      <c r="AA17" s="417"/>
      <c r="AB17" s="417"/>
      <c r="AC17" s="418">
        <v>-16500000</v>
      </c>
      <c r="AD17" s="417"/>
      <c r="AE17" s="417"/>
      <c r="AF17" s="417"/>
      <c r="AG17" s="417" t="s">
        <v>518</v>
      </c>
      <c r="AH17" s="419">
        <v>45572.711863425924</v>
      </c>
      <c r="AI17" s="417"/>
      <c r="AJ17" s="417"/>
      <c r="AK17" s="3"/>
      <c r="AL17" s="3"/>
    </row>
    <row r="18" spans="1:38" s="4" customFormat="1" ht="12.75" customHeight="1" x14ac:dyDescent="0.25">
      <c r="A18" s="417" t="s">
        <v>392</v>
      </c>
      <c r="B18" s="417" t="s">
        <v>405</v>
      </c>
      <c r="C18" s="417" t="s">
        <v>519</v>
      </c>
      <c r="D18" s="417" t="s">
        <v>900</v>
      </c>
      <c r="E18" s="418">
        <v>-11500000</v>
      </c>
      <c r="F18" s="417"/>
      <c r="G18" s="418">
        <v>-11500000</v>
      </c>
      <c r="H18" s="418">
        <v>-31600000</v>
      </c>
      <c r="I18" s="417"/>
      <c r="J18" s="417"/>
      <c r="K18" s="417"/>
      <c r="L18" s="417"/>
      <c r="M18" s="417"/>
      <c r="N18" s="417"/>
      <c r="O18" s="418">
        <v>-43100000</v>
      </c>
      <c r="P18" s="417"/>
      <c r="Q18" s="417"/>
      <c r="R18" s="417"/>
      <c r="S18" s="418">
        <v>0</v>
      </c>
      <c r="T18" s="417"/>
      <c r="U18" s="418">
        <v>0</v>
      </c>
      <c r="V18" s="418">
        <v>-16500000</v>
      </c>
      <c r="W18" s="417"/>
      <c r="X18" s="417"/>
      <c r="Y18" s="417"/>
      <c r="Z18" s="417"/>
      <c r="AA18" s="417"/>
      <c r="AB18" s="417"/>
      <c r="AC18" s="418">
        <v>-16500000</v>
      </c>
      <c r="AD18" s="417"/>
      <c r="AE18" s="417"/>
      <c r="AF18" s="417"/>
      <c r="AG18" s="417" t="s">
        <v>518</v>
      </c>
      <c r="AH18" s="419">
        <v>45572.711863425924</v>
      </c>
      <c r="AI18" s="417"/>
      <c r="AJ18" s="417"/>
      <c r="AK18" s="3"/>
      <c r="AL18" s="3"/>
    </row>
    <row r="19" spans="1:38" s="4" customFormat="1" ht="12.75" customHeight="1" x14ac:dyDescent="0.25">
      <c r="A19" s="414" t="s">
        <v>391</v>
      </c>
      <c r="B19" s="414" t="s">
        <v>405</v>
      </c>
      <c r="C19" s="414" t="s">
        <v>519</v>
      </c>
      <c r="D19" s="420" t="s">
        <v>901</v>
      </c>
      <c r="E19" s="415">
        <v>-11500000</v>
      </c>
      <c r="F19" s="420"/>
      <c r="G19" s="415">
        <v>-11500000</v>
      </c>
      <c r="H19" s="421">
        <v>-31600000</v>
      </c>
      <c r="I19" s="420"/>
      <c r="J19" s="420"/>
      <c r="K19" s="420"/>
      <c r="L19" s="420"/>
      <c r="M19" s="420"/>
      <c r="N19" s="420"/>
      <c r="O19" s="421">
        <v>-43100000</v>
      </c>
      <c r="P19" s="420"/>
      <c r="Q19" s="420"/>
      <c r="R19" s="420"/>
      <c r="S19" s="415">
        <v>0</v>
      </c>
      <c r="T19" s="420"/>
      <c r="U19" s="415">
        <v>0</v>
      </c>
      <c r="V19" s="421">
        <v>-16500000</v>
      </c>
      <c r="W19" s="420"/>
      <c r="X19" s="420"/>
      <c r="Y19" s="420"/>
      <c r="Z19" s="420"/>
      <c r="AA19" s="420"/>
      <c r="AB19" s="420"/>
      <c r="AC19" s="421">
        <v>-16500000</v>
      </c>
      <c r="AD19" s="420"/>
      <c r="AE19" s="420"/>
      <c r="AF19" s="420"/>
      <c r="AG19" s="414" t="s">
        <v>518</v>
      </c>
      <c r="AH19" s="416">
        <v>45572.711851851855</v>
      </c>
      <c r="AI19" s="414"/>
      <c r="AJ19" s="414"/>
      <c r="AK19" s="3"/>
      <c r="AL19" s="3"/>
    </row>
    <row r="20" spans="1:38" s="4" customFormat="1" ht="12.75" customHeight="1" x14ac:dyDescent="0.25">
      <c r="A20" s="417" t="s">
        <v>390</v>
      </c>
      <c r="B20" s="417" t="s">
        <v>405</v>
      </c>
      <c r="C20" s="417" t="s">
        <v>519</v>
      </c>
      <c r="D20" s="417" t="s">
        <v>902</v>
      </c>
      <c r="E20" s="418">
        <v>10999000</v>
      </c>
      <c r="F20" s="417"/>
      <c r="G20" s="418">
        <v>10999000</v>
      </c>
      <c r="H20" s="418">
        <v>26011000</v>
      </c>
      <c r="I20" s="417"/>
      <c r="J20" s="417"/>
      <c r="K20" s="417"/>
      <c r="L20" s="417"/>
      <c r="M20" s="417"/>
      <c r="N20" s="417"/>
      <c r="O20" s="418">
        <v>37010000</v>
      </c>
      <c r="P20" s="417"/>
      <c r="Q20" s="417"/>
      <c r="R20" s="417"/>
      <c r="S20" s="418">
        <v>0</v>
      </c>
      <c r="T20" s="417"/>
      <c r="U20" s="418">
        <v>0</v>
      </c>
      <c r="V20" s="418">
        <v>11100000</v>
      </c>
      <c r="W20" s="417"/>
      <c r="X20" s="417"/>
      <c r="Y20" s="417"/>
      <c r="Z20" s="417"/>
      <c r="AA20" s="417"/>
      <c r="AB20" s="417"/>
      <c r="AC20" s="418">
        <v>11100000</v>
      </c>
      <c r="AD20" s="417"/>
      <c r="AE20" s="417"/>
      <c r="AF20" s="417"/>
      <c r="AG20" s="417" t="s">
        <v>518</v>
      </c>
      <c r="AH20" s="419">
        <v>45572.711863425924</v>
      </c>
      <c r="AI20" s="417"/>
      <c r="AJ20" s="417"/>
      <c r="AK20" s="3"/>
      <c r="AL20" s="3"/>
    </row>
    <row r="21" spans="1:38" s="4" customFormat="1" ht="12.75" customHeight="1" x14ac:dyDescent="0.25">
      <c r="A21" s="417" t="s">
        <v>389</v>
      </c>
      <c r="B21" s="417" t="s">
        <v>405</v>
      </c>
      <c r="C21" s="417" t="s">
        <v>519</v>
      </c>
      <c r="D21" s="417" t="s">
        <v>903</v>
      </c>
      <c r="E21" s="418">
        <v>10999000</v>
      </c>
      <c r="F21" s="417"/>
      <c r="G21" s="418">
        <v>10999000</v>
      </c>
      <c r="H21" s="418">
        <v>26011000</v>
      </c>
      <c r="I21" s="417"/>
      <c r="J21" s="417"/>
      <c r="K21" s="417"/>
      <c r="L21" s="417"/>
      <c r="M21" s="417"/>
      <c r="N21" s="417"/>
      <c r="O21" s="418">
        <v>37010000</v>
      </c>
      <c r="P21" s="417"/>
      <c r="Q21" s="417"/>
      <c r="R21" s="417"/>
      <c r="S21" s="418">
        <v>0</v>
      </c>
      <c r="T21" s="417"/>
      <c r="U21" s="418">
        <v>0</v>
      </c>
      <c r="V21" s="418">
        <v>11100000</v>
      </c>
      <c r="W21" s="417"/>
      <c r="X21" s="417"/>
      <c r="Y21" s="417"/>
      <c r="Z21" s="417"/>
      <c r="AA21" s="417"/>
      <c r="AB21" s="417"/>
      <c r="AC21" s="418">
        <v>11100000</v>
      </c>
      <c r="AD21" s="417"/>
      <c r="AE21" s="417"/>
      <c r="AF21" s="417"/>
      <c r="AG21" s="417" t="s">
        <v>518</v>
      </c>
      <c r="AH21" s="419">
        <v>45572.711863425924</v>
      </c>
      <c r="AI21" s="417"/>
      <c r="AJ21" s="417"/>
      <c r="AK21" s="3"/>
      <c r="AL21" s="3"/>
    </row>
    <row r="22" spans="1:38" s="4" customFormat="1" ht="12.75" customHeight="1" x14ac:dyDescent="0.25">
      <c r="A22" s="414" t="s">
        <v>388</v>
      </c>
      <c r="B22" s="414" t="s">
        <v>405</v>
      </c>
      <c r="C22" s="414" t="s">
        <v>519</v>
      </c>
      <c r="D22" s="420" t="s">
        <v>904</v>
      </c>
      <c r="E22" s="415">
        <v>10999000</v>
      </c>
      <c r="F22" s="420"/>
      <c r="G22" s="415">
        <v>10999000</v>
      </c>
      <c r="H22" s="421">
        <v>26011000</v>
      </c>
      <c r="I22" s="420"/>
      <c r="J22" s="420"/>
      <c r="K22" s="420"/>
      <c r="L22" s="420"/>
      <c r="M22" s="420"/>
      <c r="N22" s="420"/>
      <c r="O22" s="421">
        <v>37010000</v>
      </c>
      <c r="P22" s="420"/>
      <c r="Q22" s="420"/>
      <c r="R22" s="420"/>
      <c r="S22" s="415">
        <v>0</v>
      </c>
      <c r="T22" s="420"/>
      <c r="U22" s="415">
        <v>0</v>
      </c>
      <c r="V22" s="421">
        <v>11100000</v>
      </c>
      <c r="W22" s="420"/>
      <c r="X22" s="420"/>
      <c r="Y22" s="420"/>
      <c r="Z22" s="420"/>
      <c r="AA22" s="420"/>
      <c r="AB22" s="420"/>
      <c r="AC22" s="421">
        <v>11100000</v>
      </c>
      <c r="AD22" s="420"/>
      <c r="AE22" s="420"/>
      <c r="AF22" s="420"/>
      <c r="AG22" s="414" t="s">
        <v>518</v>
      </c>
      <c r="AH22" s="416">
        <v>45572.711851851855</v>
      </c>
      <c r="AI22" s="414"/>
      <c r="AJ22" s="414"/>
      <c r="AK22" s="3"/>
      <c r="AL22" s="3"/>
    </row>
    <row r="23" spans="1:38" s="4" customFormat="1" ht="12.75" customHeight="1" x14ac:dyDescent="0.25">
      <c r="A23" s="414" t="s">
        <v>387</v>
      </c>
      <c r="B23" s="414" t="s">
        <v>386</v>
      </c>
      <c r="C23" s="414" t="s">
        <v>519</v>
      </c>
      <c r="D23" s="414" t="s">
        <v>905</v>
      </c>
      <c r="E23" s="414"/>
      <c r="F23" s="414"/>
      <c r="G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  <c r="R23" s="414"/>
      <c r="S23" s="414"/>
      <c r="T23" s="414"/>
      <c r="U23" s="414"/>
      <c r="V23" s="414"/>
      <c r="W23" s="414"/>
      <c r="X23" s="414"/>
      <c r="Y23" s="414"/>
      <c r="Z23" s="414"/>
      <c r="AA23" s="414"/>
      <c r="AB23" s="414"/>
      <c r="AC23" s="414"/>
      <c r="AD23" s="414"/>
      <c r="AE23" s="414"/>
      <c r="AF23" s="414"/>
      <c r="AG23" s="414" t="s">
        <v>1110</v>
      </c>
      <c r="AH23" s="416">
        <v>45572.668182870373</v>
      </c>
      <c r="AI23" s="414"/>
      <c r="AJ23" s="414"/>
      <c r="AK23" s="3"/>
      <c r="AL23" s="3"/>
    </row>
    <row r="24" spans="1:38" s="4" customFormat="1" ht="12.75" customHeight="1" x14ac:dyDescent="0.25">
      <c r="A24" s="414"/>
      <c r="B24" s="414" t="s">
        <v>386</v>
      </c>
      <c r="C24" s="414" t="s">
        <v>519</v>
      </c>
      <c r="D24" s="420"/>
      <c r="E24" s="414"/>
      <c r="F24" s="420"/>
      <c r="G24" s="414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14"/>
      <c r="T24" s="420"/>
      <c r="U24" s="414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14" t="s">
        <v>518</v>
      </c>
      <c r="AH24" s="416">
        <v>45572.717534722222</v>
      </c>
      <c r="AI24" s="414"/>
      <c r="AJ24" s="414"/>
      <c r="AK24" s="3"/>
      <c r="AL24" s="3"/>
    </row>
    <row r="25" spans="1:38" s="4" customFormat="1" ht="12.75" customHeight="1" x14ac:dyDescent="0.25">
      <c r="A25" s="414" t="s">
        <v>385</v>
      </c>
      <c r="B25" s="414" t="s">
        <v>371</v>
      </c>
      <c r="C25" s="414" t="s">
        <v>519</v>
      </c>
      <c r="D25" s="414" t="s">
        <v>886</v>
      </c>
      <c r="E25" s="415">
        <v>218029012.88999999</v>
      </c>
      <c r="F25" s="414"/>
      <c r="G25" s="415">
        <v>218029012.88999999</v>
      </c>
      <c r="H25" s="415">
        <v>0</v>
      </c>
      <c r="I25" s="414"/>
      <c r="J25" s="414"/>
      <c r="K25" s="414"/>
      <c r="L25" s="414"/>
      <c r="M25" s="414"/>
      <c r="N25" s="414"/>
      <c r="O25" s="415">
        <v>173286318.13999999</v>
      </c>
      <c r="P25" s="415">
        <v>17947599.969999999</v>
      </c>
      <c r="Q25" s="415">
        <v>26795094.780000001</v>
      </c>
      <c r="R25" s="414"/>
      <c r="S25" s="415">
        <v>-175241779.77000001</v>
      </c>
      <c r="T25" s="414"/>
      <c r="U25" s="415">
        <v>-175241779.77000001</v>
      </c>
      <c r="V25" s="415">
        <v>0</v>
      </c>
      <c r="W25" s="414"/>
      <c r="X25" s="414"/>
      <c r="Y25" s="414"/>
      <c r="Z25" s="414"/>
      <c r="AA25" s="414"/>
      <c r="AB25" s="414"/>
      <c r="AC25" s="415">
        <v>-158806791.02000001</v>
      </c>
      <c r="AD25" s="415">
        <v>-428003.61</v>
      </c>
      <c r="AE25" s="415">
        <v>-16006985.140000001</v>
      </c>
      <c r="AF25" s="414"/>
      <c r="AG25" s="414" t="s">
        <v>1110</v>
      </c>
      <c r="AH25" s="416">
        <v>45572.668182870373</v>
      </c>
      <c r="AI25" s="414" t="s">
        <v>518</v>
      </c>
      <c r="AJ25" s="416">
        <v>45572.711863425924</v>
      </c>
      <c r="AK25" s="3"/>
      <c r="AL25" s="3"/>
    </row>
    <row r="26" spans="1:38" s="4" customFormat="1" ht="12.75" customHeight="1" x14ac:dyDescent="0.25">
      <c r="A26" s="414" t="s">
        <v>384</v>
      </c>
      <c r="B26" s="414" t="s">
        <v>371</v>
      </c>
      <c r="C26" s="414" t="s">
        <v>519</v>
      </c>
      <c r="D26" s="414" t="s">
        <v>906</v>
      </c>
      <c r="E26" s="415">
        <v>218029012.88999999</v>
      </c>
      <c r="F26" s="420"/>
      <c r="G26" s="415">
        <v>218029012.88999999</v>
      </c>
      <c r="H26" s="421">
        <v>0</v>
      </c>
      <c r="I26" s="420"/>
      <c r="J26" s="420"/>
      <c r="K26" s="420"/>
      <c r="L26" s="420"/>
      <c r="M26" s="420"/>
      <c r="N26" s="420"/>
      <c r="O26" s="421">
        <v>173286318.13999999</v>
      </c>
      <c r="P26" s="421">
        <v>17947599.969999999</v>
      </c>
      <c r="Q26" s="421">
        <v>26795094.780000001</v>
      </c>
      <c r="R26" s="420"/>
      <c r="S26" s="415">
        <v>-175241779.77000001</v>
      </c>
      <c r="T26" s="414"/>
      <c r="U26" s="415">
        <v>-175241779.77000001</v>
      </c>
      <c r="V26" s="415">
        <v>0</v>
      </c>
      <c r="W26" s="414"/>
      <c r="X26" s="414"/>
      <c r="Y26" s="414"/>
      <c r="Z26" s="414"/>
      <c r="AA26" s="414"/>
      <c r="AB26" s="414"/>
      <c r="AC26" s="415">
        <v>-158806791.02000001</v>
      </c>
      <c r="AD26" s="415">
        <v>-428003.61</v>
      </c>
      <c r="AE26" s="415">
        <v>-16006985.140000001</v>
      </c>
      <c r="AF26" s="414"/>
      <c r="AG26" s="414" t="s">
        <v>1110</v>
      </c>
      <c r="AH26" s="416">
        <v>45572.668182870373</v>
      </c>
      <c r="AI26" s="414" t="s">
        <v>518</v>
      </c>
      <c r="AJ26" s="416">
        <v>45572.711863425924</v>
      </c>
      <c r="AK26" s="3"/>
      <c r="AL26" s="3"/>
    </row>
    <row r="27" spans="1:38" s="4" customFormat="1" ht="12.75" customHeight="1" x14ac:dyDescent="0.25">
      <c r="A27" s="414" t="s">
        <v>383</v>
      </c>
      <c r="B27" s="414" t="s">
        <v>370</v>
      </c>
      <c r="C27" s="414" t="s">
        <v>519</v>
      </c>
      <c r="D27" s="414" t="s">
        <v>907</v>
      </c>
      <c r="E27" s="415">
        <v>-3931530647.3600001</v>
      </c>
      <c r="F27" s="414"/>
      <c r="G27" s="415">
        <v>-3931530647.3600001</v>
      </c>
      <c r="H27" s="415">
        <v>-107125354.64</v>
      </c>
      <c r="I27" s="414"/>
      <c r="J27" s="414"/>
      <c r="K27" s="414"/>
      <c r="L27" s="414"/>
      <c r="M27" s="414"/>
      <c r="N27" s="414"/>
      <c r="O27" s="415">
        <v>-3223950354.6399999</v>
      </c>
      <c r="P27" s="415">
        <v>-388632352.92000002</v>
      </c>
      <c r="Q27" s="415">
        <v>-426073294.44</v>
      </c>
      <c r="R27" s="414"/>
      <c r="S27" s="415">
        <v>-3074505015.1100001</v>
      </c>
      <c r="T27" s="414"/>
      <c r="U27" s="415">
        <v>-3074505015.1100001</v>
      </c>
      <c r="V27" s="415">
        <v>-74254429.189999998</v>
      </c>
      <c r="W27" s="414"/>
      <c r="X27" s="414"/>
      <c r="Y27" s="414"/>
      <c r="Z27" s="414"/>
      <c r="AA27" s="414"/>
      <c r="AB27" s="414"/>
      <c r="AC27" s="415">
        <v>-2549226841.6500001</v>
      </c>
      <c r="AD27" s="415">
        <v>-298167165.44999999</v>
      </c>
      <c r="AE27" s="415">
        <v>-301365437.19999999</v>
      </c>
      <c r="AF27" s="414"/>
      <c r="AG27" s="414" t="s">
        <v>1110</v>
      </c>
      <c r="AH27" s="416">
        <v>45572.668182870373</v>
      </c>
      <c r="AI27" s="414" t="s">
        <v>518</v>
      </c>
      <c r="AJ27" s="416">
        <v>45572.711863425924</v>
      </c>
      <c r="AK27" s="3"/>
      <c r="AL27" s="3"/>
    </row>
    <row r="28" spans="1:38" s="4" customFormat="1" ht="12.75" customHeight="1" x14ac:dyDescent="0.25">
      <c r="A28" s="417" t="s">
        <v>382</v>
      </c>
      <c r="B28" s="417" t="s">
        <v>370</v>
      </c>
      <c r="C28" s="417" t="s">
        <v>519</v>
      </c>
      <c r="D28" s="417" t="s">
        <v>908</v>
      </c>
      <c r="E28" s="418">
        <v>-3931530647.3600001</v>
      </c>
      <c r="F28" s="417"/>
      <c r="G28" s="418">
        <v>-3931530647.3600001</v>
      </c>
      <c r="H28" s="418">
        <v>-107125354.64</v>
      </c>
      <c r="I28" s="417"/>
      <c r="J28" s="417"/>
      <c r="K28" s="417"/>
      <c r="L28" s="417"/>
      <c r="M28" s="417"/>
      <c r="N28" s="417"/>
      <c r="O28" s="418">
        <v>-3223950354.6399999</v>
      </c>
      <c r="P28" s="418">
        <v>-388632352.92000002</v>
      </c>
      <c r="Q28" s="418">
        <v>-426073294.44</v>
      </c>
      <c r="R28" s="417"/>
      <c r="S28" s="418">
        <v>-3074505015.1100001</v>
      </c>
      <c r="T28" s="417"/>
      <c r="U28" s="418">
        <v>-3074505015.1100001</v>
      </c>
      <c r="V28" s="418">
        <v>-74254429.189999998</v>
      </c>
      <c r="W28" s="417"/>
      <c r="X28" s="417"/>
      <c r="Y28" s="417"/>
      <c r="Z28" s="417"/>
      <c r="AA28" s="417"/>
      <c r="AB28" s="417"/>
      <c r="AC28" s="418">
        <v>-2549226841.6500001</v>
      </c>
      <c r="AD28" s="418">
        <v>-298167165.44999999</v>
      </c>
      <c r="AE28" s="418">
        <v>-301365437.19999999</v>
      </c>
      <c r="AF28" s="417"/>
      <c r="AG28" s="417" t="s">
        <v>518</v>
      </c>
      <c r="AH28" s="419">
        <v>45572.711863425924</v>
      </c>
      <c r="AI28" s="417"/>
      <c r="AJ28" s="417"/>
      <c r="AK28" s="3"/>
      <c r="AL28" s="3"/>
    </row>
    <row r="29" spans="1:38" s="4" customFormat="1" ht="12.75" customHeight="1" x14ac:dyDescent="0.25">
      <c r="A29" s="417" t="s">
        <v>381</v>
      </c>
      <c r="B29" s="417" t="s">
        <v>370</v>
      </c>
      <c r="C29" s="417" t="s">
        <v>519</v>
      </c>
      <c r="D29" s="417" t="s">
        <v>909</v>
      </c>
      <c r="E29" s="418">
        <v>-3931530647.3600001</v>
      </c>
      <c r="F29" s="417"/>
      <c r="G29" s="418">
        <v>-3931530647.3600001</v>
      </c>
      <c r="H29" s="418">
        <v>-107125354.64</v>
      </c>
      <c r="I29" s="417"/>
      <c r="J29" s="417"/>
      <c r="K29" s="417"/>
      <c r="L29" s="417"/>
      <c r="M29" s="417"/>
      <c r="N29" s="417"/>
      <c r="O29" s="418">
        <v>-3223950354.6399999</v>
      </c>
      <c r="P29" s="418">
        <v>-388632352.92000002</v>
      </c>
      <c r="Q29" s="418">
        <v>-426073294.44</v>
      </c>
      <c r="R29" s="417"/>
      <c r="S29" s="418">
        <v>-3074505015.1100001</v>
      </c>
      <c r="T29" s="417"/>
      <c r="U29" s="418">
        <v>-3074505015.1100001</v>
      </c>
      <c r="V29" s="418">
        <v>-74254429.189999998</v>
      </c>
      <c r="W29" s="417"/>
      <c r="X29" s="417"/>
      <c r="Y29" s="417"/>
      <c r="Z29" s="417"/>
      <c r="AA29" s="417"/>
      <c r="AB29" s="417"/>
      <c r="AC29" s="418">
        <v>-2549226841.6500001</v>
      </c>
      <c r="AD29" s="418">
        <v>-298167165.44999999</v>
      </c>
      <c r="AE29" s="418">
        <v>-301365437.19999999</v>
      </c>
      <c r="AF29" s="417"/>
      <c r="AG29" s="417" t="s">
        <v>518</v>
      </c>
      <c r="AH29" s="419">
        <v>45572.711863425924</v>
      </c>
      <c r="AI29" s="417"/>
      <c r="AJ29" s="417"/>
      <c r="AK29" s="3"/>
      <c r="AL29" s="3"/>
    </row>
    <row r="30" spans="1:38" s="4" customFormat="1" ht="12.75" customHeight="1" x14ac:dyDescent="0.25">
      <c r="A30" s="414" t="s">
        <v>378</v>
      </c>
      <c r="B30" s="414" t="s">
        <v>370</v>
      </c>
      <c r="C30" s="414" t="s">
        <v>519</v>
      </c>
      <c r="D30" s="420" t="s">
        <v>910</v>
      </c>
      <c r="E30" s="415">
        <v>-3180476000</v>
      </c>
      <c r="F30" s="420"/>
      <c r="G30" s="415">
        <v>-3180476000</v>
      </c>
      <c r="H30" s="421">
        <v>-43474354.640000001</v>
      </c>
      <c r="I30" s="420"/>
      <c r="J30" s="420"/>
      <c r="K30" s="420"/>
      <c r="L30" s="420"/>
      <c r="M30" s="420"/>
      <c r="N30" s="420"/>
      <c r="O30" s="421">
        <v>-3223950354.6399999</v>
      </c>
      <c r="P30" s="420"/>
      <c r="Q30" s="420"/>
      <c r="R30" s="420"/>
      <c r="S30" s="415">
        <v>-2523662511.1399999</v>
      </c>
      <c r="T30" s="420"/>
      <c r="U30" s="415">
        <v>-2523662511.1399999</v>
      </c>
      <c r="V30" s="421">
        <v>-25564330.510000002</v>
      </c>
      <c r="W30" s="420"/>
      <c r="X30" s="420"/>
      <c r="Y30" s="420"/>
      <c r="Z30" s="420"/>
      <c r="AA30" s="420"/>
      <c r="AB30" s="420"/>
      <c r="AC30" s="421">
        <v>-2549226841.6500001</v>
      </c>
      <c r="AD30" s="420"/>
      <c r="AE30" s="420"/>
      <c r="AF30" s="420"/>
      <c r="AG30" s="414" t="s">
        <v>518</v>
      </c>
      <c r="AH30" s="416">
        <v>45572.711851851855</v>
      </c>
      <c r="AI30" s="414"/>
      <c r="AJ30" s="414"/>
      <c r="AK30" s="3"/>
      <c r="AL30" s="3"/>
    </row>
    <row r="31" spans="1:38" s="4" customFormat="1" ht="12.75" customHeight="1" x14ac:dyDescent="0.25">
      <c r="A31" s="414" t="s">
        <v>380</v>
      </c>
      <c r="B31" s="414" t="s">
        <v>370</v>
      </c>
      <c r="C31" s="414" t="s">
        <v>519</v>
      </c>
      <c r="D31" s="420" t="s">
        <v>911</v>
      </c>
      <c r="E31" s="415">
        <v>-374922294.44</v>
      </c>
      <c r="F31" s="420"/>
      <c r="G31" s="415">
        <v>-374922294.44</v>
      </c>
      <c r="H31" s="421">
        <v>-51151000</v>
      </c>
      <c r="I31" s="420"/>
      <c r="J31" s="420"/>
      <c r="K31" s="420"/>
      <c r="L31" s="420"/>
      <c r="M31" s="420"/>
      <c r="N31" s="420"/>
      <c r="O31" s="420"/>
      <c r="P31" s="420"/>
      <c r="Q31" s="421">
        <v>-426073294.44</v>
      </c>
      <c r="R31" s="420"/>
      <c r="S31" s="415">
        <v>-256669738.52000001</v>
      </c>
      <c r="T31" s="420"/>
      <c r="U31" s="415">
        <v>-256669738.52000001</v>
      </c>
      <c r="V31" s="421">
        <v>-44695698.68</v>
      </c>
      <c r="W31" s="420"/>
      <c r="X31" s="420"/>
      <c r="Y31" s="420"/>
      <c r="Z31" s="420"/>
      <c r="AA31" s="420"/>
      <c r="AB31" s="420"/>
      <c r="AC31" s="420"/>
      <c r="AD31" s="420"/>
      <c r="AE31" s="421">
        <v>-301365437.19999999</v>
      </c>
      <c r="AF31" s="420"/>
      <c r="AG31" s="414" t="s">
        <v>518</v>
      </c>
      <c r="AH31" s="416">
        <v>45572.711851851855</v>
      </c>
      <c r="AI31" s="414"/>
      <c r="AJ31" s="414"/>
      <c r="AK31" s="3"/>
      <c r="AL31" s="3"/>
    </row>
    <row r="32" spans="1:38" s="4" customFormat="1" ht="12.75" customHeight="1" x14ac:dyDescent="0.25">
      <c r="A32" s="414" t="s">
        <v>379</v>
      </c>
      <c r="B32" s="414" t="s">
        <v>370</v>
      </c>
      <c r="C32" s="414" t="s">
        <v>519</v>
      </c>
      <c r="D32" s="420" t="s">
        <v>912</v>
      </c>
      <c r="E32" s="415">
        <v>-376132352.92000002</v>
      </c>
      <c r="F32" s="420"/>
      <c r="G32" s="415">
        <v>-376132352.92000002</v>
      </c>
      <c r="H32" s="421">
        <v>-12500000</v>
      </c>
      <c r="I32" s="420"/>
      <c r="J32" s="420"/>
      <c r="K32" s="420"/>
      <c r="L32" s="420"/>
      <c r="M32" s="420"/>
      <c r="N32" s="420"/>
      <c r="O32" s="420"/>
      <c r="P32" s="421">
        <v>-388632352.92000002</v>
      </c>
      <c r="Q32" s="420"/>
      <c r="R32" s="420"/>
      <c r="S32" s="415">
        <v>-294172765.44999999</v>
      </c>
      <c r="T32" s="420"/>
      <c r="U32" s="415">
        <v>-294172765.44999999</v>
      </c>
      <c r="V32" s="421">
        <v>-3994400</v>
      </c>
      <c r="W32" s="420"/>
      <c r="X32" s="420"/>
      <c r="Y32" s="420"/>
      <c r="Z32" s="420"/>
      <c r="AA32" s="420"/>
      <c r="AB32" s="420"/>
      <c r="AC32" s="420"/>
      <c r="AD32" s="421">
        <v>-298167165.44999999</v>
      </c>
      <c r="AE32" s="420"/>
      <c r="AF32" s="420"/>
      <c r="AG32" s="414" t="s">
        <v>518</v>
      </c>
      <c r="AH32" s="416">
        <v>45572.711851851855</v>
      </c>
      <c r="AI32" s="414"/>
      <c r="AJ32" s="414"/>
      <c r="AK32" s="3"/>
      <c r="AL32" s="3"/>
    </row>
    <row r="33" spans="1:38" s="4" customFormat="1" ht="12.75" customHeight="1" x14ac:dyDescent="0.25">
      <c r="A33" s="414" t="s">
        <v>377</v>
      </c>
      <c r="B33" s="414" t="s">
        <v>369</v>
      </c>
      <c r="C33" s="414" t="s">
        <v>519</v>
      </c>
      <c r="D33" s="414" t="s">
        <v>913</v>
      </c>
      <c r="E33" s="415">
        <v>4209312860.25</v>
      </c>
      <c r="F33" s="414"/>
      <c r="G33" s="415">
        <v>4209312860.25</v>
      </c>
      <c r="H33" s="415">
        <v>107125354.64</v>
      </c>
      <c r="I33" s="414"/>
      <c r="J33" s="414"/>
      <c r="K33" s="414"/>
      <c r="L33" s="414"/>
      <c r="M33" s="414"/>
      <c r="N33" s="414"/>
      <c r="O33" s="415">
        <v>3456989872.7800002</v>
      </c>
      <c r="P33" s="415">
        <v>406579952.88999999</v>
      </c>
      <c r="Q33" s="415">
        <v>452868389.22000003</v>
      </c>
      <c r="R33" s="414"/>
      <c r="S33" s="415">
        <v>2899263235.3400002</v>
      </c>
      <c r="T33" s="414"/>
      <c r="U33" s="415">
        <v>2899263235.3400002</v>
      </c>
      <c r="V33" s="415">
        <v>74254429.189999998</v>
      </c>
      <c r="W33" s="414"/>
      <c r="X33" s="414"/>
      <c r="Y33" s="414"/>
      <c r="Z33" s="414"/>
      <c r="AA33" s="414"/>
      <c r="AB33" s="414"/>
      <c r="AC33" s="415">
        <v>2390420050.6300001</v>
      </c>
      <c r="AD33" s="415">
        <v>297739161.83999997</v>
      </c>
      <c r="AE33" s="415">
        <v>285358452.06</v>
      </c>
      <c r="AF33" s="414"/>
      <c r="AG33" s="414" t="s">
        <v>1110</v>
      </c>
      <c r="AH33" s="416">
        <v>45572.668182870373</v>
      </c>
      <c r="AI33" s="414" t="s">
        <v>518</v>
      </c>
      <c r="AJ33" s="416">
        <v>45572.711863425924</v>
      </c>
      <c r="AK33" s="3"/>
      <c r="AL33" s="3"/>
    </row>
    <row r="34" spans="1:38" s="4" customFormat="1" ht="12.75" customHeight="1" x14ac:dyDescent="0.25">
      <c r="A34" s="417" t="s">
        <v>376</v>
      </c>
      <c r="B34" s="417" t="s">
        <v>369</v>
      </c>
      <c r="C34" s="417" t="s">
        <v>519</v>
      </c>
      <c r="D34" s="417" t="s">
        <v>914</v>
      </c>
      <c r="E34" s="418">
        <v>4209312860.25</v>
      </c>
      <c r="F34" s="417"/>
      <c r="G34" s="418">
        <v>4209312860.25</v>
      </c>
      <c r="H34" s="418">
        <v>107125354.64</v>
      </c>
      <c r="I34" s="417"/>
      <c r="J34" s="417"/>
      <c r="K34" s="417"/>
      <c r="L34" s="417"/>
      <c r="M34" s="417"/>
      <c r="N34" s="417"/>
      <c r="O34" s="418">
        <v>3456989872.7800002</v>
      </c>
      <c r="P34" s="418">
        <v>406579952.88999999</v>
      </c>
      <c r="Q34" s="418">
        <v>452868389.22000003</v>
      </c>
      <c r="R34" s="417"/>
      <c r="S34" s="418">
        <v>2899263235.3400002</v>
      </c>
      <c r="T34" s="417"/>
      <c r="U34" s="418">
        <v>2899263235.3400002</v>
      </c>
      <c r="V34" s="418">
        <v>74254429.189999998</v>
      </c>
      <c r="W34" s="417"/>
      <c r="X34" s="417"/>
      <c r="Y34" s="417"/>
      <c r="Z34" s="417"/>
      <c r="AA34" s="417"/>
      <c r="AB34" s="417"/>
      <c r="AC34" s="418">
        <v>2390420050.6300001</v>
      </c>
      <c r="AD34" s="418">
        <v>297739161.83999997</v>
      </c>
      <c r="AE34" s="418">
        <v>285358452.06</v>
      </c>
      <c r="AF34" s="417"/>
      <c r="AG34" s="417" t="s">
        <v>518</v>
      </c>
      <c r="AH34" s="419">
        <v>45572.711863425924</v>
      </c>
      <c r="AI34" s="417"/>
      <c r="AJ34" s="417"/>
      <c r="AK34" s="3"/>
      <c r="AL34" s="3"/>
    </row>
    <row r="35" spans="1:38" s="4" customFormat="1" ht="12.75" customHeight="1" x14ac:dyDescent="0.25">
      <c r="A35" s="417" t="s">
        <v>375</v>
      </c>
      <c r="B35" s="417" t="s">
        <v>369</v>
      </c>
      <c r="C35" s="417" t="s">
        <v>519</v>
      </c>
      <c r="D35" s="417" t="s">
        <v>915</v>
      </c>
      <c r="E35" s="418">
        <v>4209312860.25</v>
      </c>
      <c r="F35" s="417"/>
      <c r="G35" s="418">
        <v>4209312860.25</v>
      </c>
      <c r="H35" s="418">
        <v>107125354.64</v>
      </c>
      <c r="I35" s="417"/>
      <c r="J35" s="417"/>
      <c r="K35" s="417"/>
      <c r="L35" s="417"/>
      <c r="M35" s="417"/>
      <c r="N35" s="417"/>
      <c r="O35" s="418">
        <v>3456989872.7800002</v>
      </c>
      <c r="P35" s="418">
        <v>406579952.88999999</v>
      </c>
      <c r="Q35" s="418">
        <v>452868389.22000003</v>
      </c>
      <c r="R35" s="417"/>
      <c r="S35" s="418">
        <v>2899263235.3400002</v>
      </c>
      <c r="T35" s="417"/>
      <c r="U35" s="418">
        <v>2899263235.3400002</v>
      </c>
      <c r="V35" s="418">
        <v>74254429.189999998</v>
      </c>
      <c r="W35" s="417"/>
      <c r="X35" s="417"/>
      <c r="Y35" s="417"/>
      <c r="Z35" s="417"/>
      <c r="AA35" s="417"/>
      <c r="AB35" s="417"/>
      <c r="AC35" s="418">
        <v>2390420050.6300001</v>
      </c>
      <c r="AD35" s="418">
        <v>297739161.83999997</v>
      </c>
      <c r="AE35" s="418">
        <v>285358452.06</v>
      </c>
      <c r="AF35" s="417"/>
      <c r="AG35" s="417" t="s">
        <v>518</v>
      </c>
      <c r="AH35" s="419">
        <v>45572.711863425924</v>
      </c>
      <c r="AI35" s="417"/>
      <c r="AJ35" s="417"/>
      <c r="AK35" s="3"/>
      <c r="AL35" s="3"/>
    </row>
    <row r="36" spans="1:38" s="4" customFormat="1" ht="12.75" customHeight="1" x14ac:dyDescent="0.25">
      <c r="A36" s="414" t="s">
        <v>372</v>
      </c>
      <c r="B36" s="414" t="s">
        <v>369</v>
      </c>
      <c r="C36" s="414" t="s">
        <v>519</v>
      </c>
      <c r="D36" s="420" t="s">
        <v>916</v>
      </c>
      <c r="E36" s="415">
        <v>3393338872.7800002</v>
      </c>
      <c r="F36" s="420"/>
      <c r="G36" s="415">
        <v>3393338872.7800002</v>
      </c>
      <c r="H36" s="421">
        <v>63651000</v>
      </c>
      <c r="I36" s="420"/>
      <c r="J36" s="420"/>
      <c r="K36" s="420"/>
      <c r="L36" s="420"/>
      <c r="M36" s="420"/>
      <c r="N36" s="420"/>
      <c r="O36" s="421">
        <v>3456989872.7800002</v>
      </c>
      <c r="P36" s="420"/>
      <c r="Q36" s="420"/>
      <c r="R36" s="420"/>
      <c r="S36" s="415">
        <v>2341729951.9499998</v>
      </c>
      <c r="T36" s="420"/>
      <c r="U36" s="415">
        <v>2341729951.9499998</v>
      </c>
      <c r="V36" s="421">
        <v>48690098.68</v>
      </c>
      <c r="W36" s="420"/>
      <c r="X36" s="420"/>
      <c r="Y36" s="420"/>
      <c r="Z36" s="420"/>
      <c r="AA36" s="420"/>
      <c r="AB36" s="420"/>
      <c r="AC36" s="421">
        <v>2390420050.6300001</v>
      </c>
      <c r="AD36" s="420"/>
      <c r="AE36" s="420"/>
      <c r="AF36" s="420"/>
      <c r="AG36" s="414" t="s">
        <v>518</v>
      </c>
      <c r="AH36" s="416">
        <v>45572.711851851855</v>
      </c>
      <c r="AI36" s="414"/>
      <c r="AJ36" s="414"/>
      <c r="AK36" s="3"/>
      <c r="AL36" s="3"/>
    </row>
    <row r="37" spans="1:38" s="4" customFormat="1" ht="12.75" customHeight="1" x14ac:dyDescent="0.25">
      <c r="A37" s="414" t="s">
        <v>374</v>
      </c>
      <c r="B37" s="414" t="s">
        <v>369</v>
      </c>
      <c r="C37" s="414" t="s">
        <v>519</v>
      </c>
      <c r="D37" s="420" t="s">
        <v>917</v>
      </c>
      <c r="E37" s="415">
        <v>434229634.57999998</v>
      </c>
      <c r="F37" s="420"/>
      <c r="G37" s="415">
        <v>434229634.57999998</v>
      </c>
      <c r="H37" s="421">
        <v>18638754.640000001</v>
      </c>
      <c r="I37" s="420"/>
      <c r="J37" s="420"/>
      <c r="K37" s="420"/>
      <c r="L37" s="420"/>
      <c r="M37" s="420"/>
      <c r="N37" s="420"/>
      <c r="O37" s="420"/>
      <c r="P37" s="420"/>
      <c r="Q37" s="421">
        <v>452868389.22000003</v>
      </c>
      <c r="R37" s="420"/>
      <c r="S37" s="415">
        <v>268750801.55000001</v>
      </c>
      <c r="T37" s="420"/>
      <c r="U37" s="415">
        <v>268750801.55000001</v>
      </c>
      <c r="V37" s="421">
        <v>16607650.51</v>
      </c>
      <c r="W37" s="420"/>
      <c r="X37" s="420"/>
      <c r="Y37" s="420"/>
      <c r="Z37" s="420"/>
      <c r="AA37" s="420"/>
      <c r="AB37" s="420"/>
      <c r="AC37" s="420"/>
      <c r="AD37" s="420"/>
      <c r="AE37" s="421">
        <v>285358452.06</v>
      </c>
      <c r="AF37" s="420"/>
      <c r="AG37" s="414" t="s">
        <v>518</v>
      </c>
      <c r="AH37" s="416">
        <v>45572.711851851855</v>
      </c>
      <c r="AI37" s="414"/>
      <c r="AJ37" s="414"/>
      <c r="AK37" s="3"/>
      <c r="AL37" s="3"/>
    </row>
    <row r="38" spans="1:38" s="4" customFormat="1" ht="12.75" customHeight="1" x14ac:dyDescent="0.25">
      <c r="A38" s="414" t="s">
        <v>373</v>
      </c>
      <c r="B38" s="414" t="s">
        <v>369</v>
      </c>
      <c r="C38" s="414" t="s">
        <v>519</v>
      </c>
      <c r="D38" s="420" t="s">
        <v>918</v>
      </c>
      <c r="E38" s="415">
        <v>381744352.88999999</v>
      </c>
      <c r="F38" s="420"/>
      <c r="G38" s="415">
        <v>381744352.88999999</v>
      </c>
      <c r="H38" s="421">
        <v>24835600</v>
      </c>
      <c r="I38" s="420"/>
      <c r="J38" s="420"/>
      <c r="K38" s="420"/>
      <c r="L38" s="420"/>
      <c r="M38" s="420"/>
      <c r="N38" s="420"/>
      <c r="O38" s="420"/>
      <c r="P38" s="421">
        <v>406579952.88999999</v>
      </c>
      <c r="Q38" s="420"/>
      <c r="R38" s="420"/>
      <c r="S38" s="415">
        <v>288782481.83999997</v>
      </c>
      <c r="T38" s="420"/>
      <c r="U38" s="415">
        <v>288782481.83999997</v>
      </c>
      <c r="V38" s="421">
        <v>8956680</v>
      </c>
      <c r="W38" s="420"/>
      <c r="X38" s="420"/>
      <c r="Y38" s="420"/>
      <c r="Z38" s="420"/>
      <c r="AA38" s="420"/>
      <c r="AB38" s="420"/>
      <c r="AC38" s="420"/>
      <c r="AD38" s="421">
        <v>297739161.83999997</v>
      </c>
      <c r="AE38" s="420"/>
      <c r="AF38" s="420"/>
      <c r="AG38" s="414" t="s">
        <v>518</v>
      </c>
      <c r="AH38" s="416">
        <v>45572.711851851855</v>
      </c>
      <c r="AI38" s="414"/>
      <c r="AJ38" s="414"/>
      <c r="AK38" s="3"/>
      <c r="AL38" s="3"/>
    </row>
    <row r="39" spans="1:38" s="4" customFormat="1" ht="12.75" customHeight="1" x14ac:dyDescent="0.25">
      <c r="A39" s="414"/>
      <c r="B39" s="414" t="s">
        <v>371</v>
      </c>
      <c r="C39" s="414" t="s">
        <v>519</v>
      </c>
      <c r="D39" s="414" t="s">
        <v>897</v>
      </c>
      <c r="E39" s="414"/>
      <c r="F39" s="420"/>
      <c r="G39" s="414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 t="s">
        <v>1110</v>
      </c>
      <c r="AH39" s="416">
        <v>45572.668182870373</v>
      </c>
      <c r="AI39" s="414"/>
      <c r="AJ39" s="414"/>
      <c r="AK39" s="3"/>
      <c r="AL39" s="3"/>
    </row>
    <row r="40" spans="1:38" s="4" customFormat="1" ht="12.75" customHeight="1" x14ac:dyDescent="0.25">
      <c r="A40" s="414"/>
      <c r="B40" s="414" t="s">
        <v>370</v>
      </c>
      <c r="C40" s="414" t="s">
        <v>519</v>
      </c>
      <c r="D40" s="414" t="s">
        <v>919</v>
      </c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 t="s">
        <v>1110</v>
      </c>
      <c r="AH40" s="416">
        <v>45572.668182870373</v>
      </c>
      <c r="AI40" s="414"/>
      <c r="AJ40" s="414"/>
      <c r="AK40" s="3"/>
      <c r="AL40" s="3"/>
    </row>
    <row r="41" spans="1:38" s="4" customFormat="1" ht="12.75" customHeight="1" x14ac:dyDescent="0.25">
      <c r="A41" s="414"/>
      <c r="B41" s="414" t="s">
        <v>370</v>
      </c>
      <c r="C41" s="414" t="s">
        <v>519</v>
      </c>
      <c r="D41" s="420"/>
      <c r="E41" s="414"/>
      <c r="F41" s="420"/>
      <c r="G41" s="414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14"/>
      <c r="T41" s="420"/>
      <c r="U41" s="414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14" t="s">
        <v>518</v>
      </c>
      <c r="AH41" s="416">
        <v>45572.717534722222</v>
      </c>
      <c r="AI41" s="414"/>
      <c r="AJ41" s="414"/>
      <c r="AK41" s="3"/>
      <c r="AL41" s="3"/>
    </row>
    <row r="42" spans="1:38" s="4" customFormat="1" ht="12.75" customHeight="1" x14ac:dyDescent="0.25">
      <c r="A42" s="414"/>
      <c r="B42" s="414" t="s">
        <v>369</v>
      </c>
      <c r="C42" s="414" t="s">
        <v>519</v>
      </c>
      <c r="D42" s="414" t="s">
        <v>920</v>
      </c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 t="s">
        <v>1110</v>
      </c>
      <c r="AH42" s="416">
        <v>45572.668182870373</v>
      </c>
      <c r="AI42" s="414"/>
      <c r="AJ42" s="414"/>
      <c r="AK42" s="3"/>
      <c r="AL42" s="3"/>
    </row>
    <row r="43" spans="1:38" s="4" customFormat="1" ht="12.75" customHeight="1" x14ac:dyDescent="0.25">
      <c r="A43" s="414"/>
      <c r="B43" s="414" t="s">
        <v>369</v>
      </c>
      <c r="C43" s="414" t="s">
        <v>519</v>
      </c>
      <c r="D43" s="420"/>
      <c r="E43" s="414"/>
      <c r="F43" s="420"/>
      <c r="G43" s="414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14"/>
      <c r="T43" s="420"/>
      <c r="U43" s="414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14" t="s">
        <v>518</v>
      </c>
      <c r="AH43" s="416">
        <v>45572.717534722222</v>
      </c>
      <c r="AI43" s="414"/>
      <c r="AJ43" s="414"/>
      <c r="AK43" s="3"/>
      <c r="AL43" s="3"/>
    </row>
    <row r="44" spans="1:38" s="4" customFormat="1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70"/>
  <sheetViews>
    <sheetView zoomScale="80" zoomScaleNormal="80" zoomScaleSheetLayoutView="80" workbookViewId="0">
      <selection activeCell="D3" sqref="D3"/>
    </sheetView>
  </sheetViews>
  <sheetFormatPr defaultRowHeight="15" x14ac:dyDescent="0.25"/>
  <cols>
    <col min="1" max="1" width="40" style="277" customWidth="1"/>
    <col min="2" max="2" width="16.140625" style="278" customWidth="1"/>
    <col min="3" max="3" width="16.140625" style="277" customWidth="1"/>
    <col min="4" max="6" width="16.140625" style="278" customWidth="1"/>
    <col min="7" max="8" width="9.140625" style="169"/>
  </cols>
  <sheetData>
    <row r="1" spans="1:8" s="3" customFormat="1" ht="15" customHeight="1" x14ac:dyDescent="0.25">
      <c r="A1" s="444" t="s">
        <v>465</v>
      </c>
      <c r="B1" s="444"/>
      <c r="C1" s="444"/>
      <c r="D1" s="444"/>
      <c r="E1" s="444"/>
      <c r="F1" s="444"/>
      <c r="G1" s="169"/>
      <c r="H1" s="169"/>
    </row>
    <row r="2" spans="1:8" s="189" customFormat="1" x14ac:dyDescent="0.25">
      <c r="A2" s="262"/>
      <c r="B2" s="263"/>
      <c r="C2" s="262"/>
      <c r="D2" s="263"/>
      <c r="E2" s="263"/>
      <c r="F2" s="263" t="s">
        <v>428</v>
      </c>
      <c r="G2" s="264"/>
      <c r="H2" s="264"/>
    </row>
    <row r="3" spans="1:8" s="189" customFormat="1" ht="60.75" customHeight="1" x14ac:dyDescent="0.25">
      <c r="A3" s="265" t="s">
        <v>422</v>
      </c>
      <c r="B3" s="265" t="str">
        <f>'на сайт'!B8</f>
        <v>факт за январь-сентябрь 2024 года</v>
      </c>
      <c r="C3" s="265" t="str">
        <f>'на сайт'!C8</f>
        <v>План на 2025 год</v>
      </c>
      <c r="D3" s="265" t="str">
        <f>'на сайт'!D8</f>
        <v>факт за январь-сентябрь 2025 года</v>
      </c>
      <c r="E3" s="266" t="s">
        <v>423</v>
      </c>
      <c r="F3" s="266" t="s">
        <v>424</v>
      </c>
      <c r="G3" s="264"/>
      <c r="H3" s="264"/>
    </row>
    <row r="4" spans="1:8" s="189" customFormat="1" x14ac:dyDescent="0.25">
      <c r="A4" s="218" t="s">
        <v>435</v>
      </c>
      <c r="B4" s="267">
        <f ca="1">SUM(B5:B22)</f>
        <v>1029.3999999999999</v>
      </c>
      <c r="C4" s="267">
        <f ca="1">SUM(C5:C22)</f>
        <v>1397.4</v>
      </c>
      <c r="D4" s="267">
        <f ca="1">SUM(D5:D22)</f>
        <v>983.29999999999973</v>
      </c>
      <c r="E4" s="268">
        <f t="shared" ref="E4" ca="1" si="0">IFERROR(D4*100/C4,"-")</f>
        <v>70.36639473307568</v>
      </c>
      <c r="F4" s="268">
        <f t="shared" ref="F4:F22" ca="1" si="1">IFERROR(D4*100/B4,"-")</f>
        <v>95.521663104721185</v>
      </c>
      <c r="G4" s="264"/>
      <c r="H4" s="264"/>
    </row>
    <row r="5" spans="1:8" s="189" customFormat="1" x14ac:dyDescent="0.25">
      <c r="A5" s="219" t="s">
        <v>26</v>
      </c>
      <c r="B5" s="269">
        <f ca="1">ROUND(ДОХОДЫ!M12/1000,1)</f>
        <v>20.7</v>
      </c>
      <c r="C5" s="269">
        <f ca="1">ROUND(ДОХОДЫ!C12/1000,1)</f>
        <v>25</v>
      </c>
      <c r="D5" s="269">
        <f ca="1">ROUND(ДОХОДЫ!H12/1000,1)</f>
        <v>10.8</v>
      </c>
      <c r="E5" s="270">
        <f t="shared" ref="E5:E22" ca="1" si="2">IFERROR(D5*100/C5,"-")</f>
        <v>43.2</v>
      </c>
      <c r="F5" s="270">
        <f t="shared" ca="1" si="1"/>
        <v>52.173913043478265</v>
      </c>
      <c r="G5" s="264"/>
      <c r="H5" s="264"/>
    </row>
    <row r="6" spans="1:8" s="189" customFormat="1" x14ac:dyDescent="0.25">
      <c r="A6" s="219" t="s">
        <v>29</v>
      </c>
      <c r="B6" s="269">
        <f ca="1">ROUND(ДОХОДЫ!M13/1000,1)</f>
        <v>574.29999999999995</v>
      </c>
      <c r="C6" s="269">
        <f ca="1">ROUND(ДОХОДЫ!C13/1000,1)</f>
        <v>853.7</v>
      </c>
      <c r="D6" s="269">
        <f ca="1">ROUND(ДОХОДЫ!H13/1000,1)</f>
        <v>547.20000000000005</v>
      </c>
      <c r="E6" s="270">
        <f t="shared" ca="1" si="2"/>
        <v>64.097458123462573</v>
      </c>
      <c r="F6" s="270">
        <f t="shared" ca="1" si="1"/>
        <v>95.281211910151512</v>
      </c>
      <c r="G6" s="264"/>
      <c r="H6" s="264"/>
    </row>
    <row r="7" spans="1:8" s="189" customFormat="1" ht="38.25" x14ac:dyDescent="0.25">
      <c r="A7" s="219" t="s">
        <v>238</v>
      </c>
      <c r="B7" s="269">
        <f ca="1">ROUND(ДОХОДЫ!M14/1000,1)</f>
        <v>49.3</v>
      </c>
      <c r="C7" s="269">
        <f ca="1">ROUND(ДОХОДЫ!C14/1000,1)</f>
        <v>78.099999999999994</v>
      </c>
      <c r="D7" s="269">
        <f ca="1">ROUND(ДОХОДЫ!H14/1000,1)</f>
        <v>57.7</v>
      </c>
      <c r="E7" s="270">
        <f t="shared" ca="1" si="2"/>
        <v>73.8796414852753</v>
      </c>
      <c r="F7" s="270">
        <f t="shared" ca="1" si="1"/>
        <v>117.03853955375254</v>
      </c>
      <c r="G7" s="264"/>
      <c r="H7" s="264"/>
    </row>
    <row r="8" spans="1:8" s="189" customFormat="1" x14ac:dyDescent="0.25">
      <c r="A8" s="219" t="s">
        <v>1057</v>
      </c>
      <c r="B8" s="269">
        <f ca="1">ROUND(ДОХОДЫ!M15/1000,1)</f>
        <v>0</v>
      </c>
      <c r="C8" s="269">
        <f ca="1">ROUND(ДОХОДЫ!C15/1000,1)</f>
        <v>0</v>
      </c>
      <c r="D8" s="269">
        <f ca="1">ROUND(ДОХОДЫ!H15/1000,1)</f>
        <v>0.3</v>
      </c>
      <c r="E8" s="270" t="str">
        <f ca="1">IFERROR(D8*100/C8,"-")</f>
        <v>-</v>
      </c>
      <c r="F8" s="270" t="str">
        <f t="shared" ca="1" si="1"/>
        <v>-</v>
      </c>
      <c r="G8" s="264"/>
      <c r="H8" s="264"/>
    </row>
    <row r="9" spans="1:8" s="189" customFormat="1" ht="25.5" x14ac:dyDescent="0.25">
      <c r="A9" s="219" t="s">
        <v>48</v>
      </c>
      <c r="B9" s="269">
        <f ca="1">ROUND(ДОХОДЫ!M16/1000,1)</f>
        <v>98</v>
      </c>
      <c r="C9" s="269">
        <f ca="1">ROUND(ДОХОДЫ!C16/1000,1)</f>
        <v>95.9</v>
      </c>
      <c r="D9" s="269">
        <f ca="1">ROUND(ДОХОДЫ!H16/1000,1)</f>
        <v>94</v>
      </c>
      <c r="E9" s="270">
        <f t="shared" ca="1" si="2"/>
        <v>98.018769551616259</v>
      </c>
      <c r="F9" s="270">
        <f t="shared" ca="1" si="1"/>
        <v>95.91836734693878</v>
      </c>
      <c r="G9" s="264"/>
      <c r="H9" s="264"/>
    </row>
    <row r="10" spans="1:8" s="3" customFormat="1" ht="25.5" x14ac:dyDescent="0.25">
      <c r="A10" s="219" t="s">
        <v>52</v>
      </c>
      <c r="B10" s="269">
        <f ca="1">ROUND(ДОХОДЫ!M17/1000,1)</f>
        <v>0.1</v>
      </c>
      <c r="C10" s="269">
        <f ca="1">ROUND(ДОХОДЫ!C17/1000,1)</f>
        <v>0.1</v>
      </c>
      <c r="D10" s="269">
        <f ca="1">ROUND(ДОХОДЫ!H17/1000,1)</f>
        <v>0.1</v>
      </c>
      <c r="E10" s="270">
        <f t="shared" ca="1" si="2"/>
        <v>100</v>
      </c>
      <c r="F10" s="270">
        <f t="shared" ca="1" si="1"/>
        <v>100</v>
      </c>
      <c r="G10" s="169"/>
      <c r="H10" s="169"/>
    </row>
    <row r="11" spans="1:8" x14ac:dyDescent="0.25">
      <c r="A11" s="219" t="s">
        <v>53</v>
      </c>
      <c r="B11" s="269">
        <f ca="1">ROUND(ДОХОДЫ!M18/1000,1)</f>
        <v>45.5</v>
      </c>
      <c r="C11" s="269">
        <f ca="1">ROUND(ДОХОДЫ!C18/1000,1)</f>
        <v>46.9</v>
      </c>
      <c r="D11" s="269">
        <f ca="1">ROUND(ДОХОДЫ!H18/1000,1)</f>
        <v>50.8</v>
      </c>
      <c r="E11" s="270">
        <f t="shared" ca="1" si="2"/>
        <v>108.31556503198294</v>
      </c>
      <c r="F11" s="270">
        <f t="shared" ca="1" si="1"/>
        <v>111.64835164835165</v>
      </c>
    </row>
    <row r="12" spans="1:8" ht="25.5" x14ac:dyDescent="0.25">
      <c r="A12" s="219" t="s">
        <v>54</v>
      </c>
      <c r="B12" s="269">
        <f ca="1">ROUND(ДОХОДЫ!M19/1000,1)</f>
        <v>24.5</v>
      </c>
      <c r="C12" s="269">
        <f ca="1">ROUND(ДОХОДЫ!C19/1000,1)</f>
        <v>24.3</v>
      </c>
      <c r="D12" s="269">
        <f ca="1">ROUND(ДОХОДЫ!H19/1000,1)</f>
        <v>26.5</v>
      </c>
      <c r="E12" s="270">
        <f t="shared" ca="1" si="2"/>
        <v>109.05349794238683</v>
      </c>
      <c r="F12" s="270">
        <f t="shared" ca="1" si="1"/>
        <v>108.16326530612245</v>
      </c>
    </row>
    <row r="13" spans="1:8" x14ac:dyDescent="0.25">
      <c r="A13" s="219" t="s">
        <v>57</v>
      </c>
      <c r="B13" s="269">
        <f ca="1">ROUND(ДОХОДЫ!M20/1000,1)</f>
        <v>17.100000000000001</v>
      </c>
      <c r="C13" s="269">
        <f ca="1">ROUND(ДОХОДЫ!C20/1000,1)</f>
        <v>52.4</v>
      </c>
      <c r="D13" s="269">
        <f ca="1">ROUND(ДОХОДЫ!H20/1000,1)</f>
        <v>20.8</v>
      </c>
      <c r="E13" s="270">
        <f t="shared" ca="1" si="2"/>
        <v>39.694656488549619</v>
      </c>
      <c r="F13" s="270">
        <f t="shared" ca="1" si="1"/>
        <v>121.63742690058479</v>
      </c>
    </row>
    <row r="14" spans="1:8" x14ac:dyDescent="0.25">
      <c r="A14" s="219" t="s">
        <v>60</v>
      </c>
      <c r="B14" s="269">
        <f ca="1">ROUND(ДОХОДЫ!M21/1000,1)</f>
        <v>2.2000000000000002</v>
      </c>
      <c r="C14" s="269">
        <f ca="1">ROUND(ДОХОДЫ!C21/1000,1)</f>
        <v>2.7</v>
      </c>
      <c r="D14" s="269">
        <f ca="1">ROUND(ДОХОДЫ!H21/1000,1)</f>
        <v>2.5</v>
      </c>
      <c r="E14" s="270">
        <f t="shared" ca="1" si="2"/>
        <v>92.592592592592581</v>
      </c>
      <c r="F14" s="270">
        <f t="shared" ca="1" si="1"/>
        <v>113.63636363636363</v>
      </c>
    </row>
    <row r="15" spans="1:8" x14ac:dyDescent="0.25">
      <c r="A15" s="219" t="s">
        <v>62</v>
      </c>
      <c r="B15" s="269">
        <f ca="1">ROUND(ДОХОДЫ!M22/1000,1)</f>
        <v>51.4</v>
      </c>
      <c r="C15" s="269">
        <f ca="1">ROUND(ДОХОДЫ!C22/1000,1)</f>
        <v>91.7</v>
      </c>
      <c r="D15" s="269">
        <f ca="1">ROUND(ДОХОДЫ!H22/1000,1)</f>
        <v>56.8</v>
      </c>
      <c r="E15" s="270">
        <f t="shared" ca="1" si="2"/>
        <v>61.94111232279171</v>
      </c>
      <c r="F15" s="270">
        <f t="shared" ca="1" si="1"/>
        <v>110.50583657587549</v>
      </c>
    </row>
    <row r="16" spans="1:8" x14ac:dyDescent="0.25">
      <c r="A16" s="219" t="s">
        <v>239</v>
      </c>
      <c r="B16" s="269">
        <f ca="1">ROUND(ДОХОДЫ!M23/1000,1)</f>
        <v>9.5</v>
      </c>
      <c r="C16" s="269">
        <f ca="1">ROUND(ДОХОДЫ!C23/1000,1)</f>
        <v>25.6</v>
      </c>
      <c r="D16" s="269">
        <f ca="1">ROUND(ДОХОДЫ!H23/1000,1)</f>
        <v>27.9</v>
      </c>
      <c r="E16" s="270">
        <f t="shared" ca="1" si="2"/>
        <v>108.984375</v>
      </c>
      <c r="F16" s="270">
        <f t="shared" ca="1" si="1"/>
        <v>293.68421052631578</v>
      </c>
    </row>
    <row r="17" spans="1:8" ht="38.25" x14ac:dyDescent="0.25">
      <c r="A17" s="219" t="s">
        <v>240</v>
      </c>
      <c r="B17" s="269">
        <f ca="1">ROUND(ДОХОДЫ!M25/1000,1)</f>
        <v>56.2</v>
      </c>
      <c r="C17" s="269">
        <f ca="1">ROUND(ДОХОДЫ!C25/1000,1)</f>
        <v>75</v>
      </c>
      <c r="D17" s="269">
        <f ca="1">ROUND(ДОХОДЫ!H25/1000,1)</f>
        <v>41.3</v>
      </c>
      <c r="E17" s="270">
        <f t="shared" ca="1" si="2"/>
        <v>55.06666666666667</v>
      </c>
      <c r="F17" s="270">
        <f t="shared" ca="1" si="1"/>
        <v>73.487544483985758</v>
      </c>
    </row>
    <row r="18" spans="1:8" ht="25.5" x14ac:dyDescent="0.25">
      <c r="A18" s="219" t="s">
        <v>94</v>
      </c>
      <c r="B18" s="269">
        <f ca="1">ROUND(ДОХОДЫ!M26/1000,1)</f>
        <v>0.5</v>
      </c>
      <c r="C18" s="269">
        <f ca="1">ROUND(ДОХОДЫ!C26/1000,1)</f>
        <v>0.7</v>
      </c>
      <c r="D18" s="269">
        <f ca="1">ROUND(ДОХОДЫ!H26/1000,1)</f>
        <v>0.4</v>
      </c>
      <c r="E18" s="270">
        <f t="shared" ca="1" si="2"/>
        <v>57.142857142857146</v>
      </c>
      <c r="F18" s="270">
        <f t="shared" ca="1" si="1"/>
        <v>80</v>
      </c>
    </row>
    <row r="19" spans="1:8" ht="25.5" x14ac:dyDescent="0.25">
      <c r="A19" s="219" t="s">
        <v>241</v>
      </c>
      <c r="B19" s="269">
        <f ca="1">ROUND(ДОХОДЫ!M27/1000,1)</f>
        <v>14.8</v>
      </c>
      <c r="C19" s="269">
        <f ca="1">ROUND(ДОХОДЫ!C27/1000,1)</f>
        <v>6.3</v>
      </c>
      <c r="D19" s="269">
        <f ca="1">ROUND(ДОХОДЫ!H27/1000,1)</f>
        <v>5.9</v>
      </c>
      <c r="E19" s="270">
        <f t="shared" ca="1" si="2"/>
        <v>93.650793650793659</v>
      </c>
      <c r="F19" s="270">
        <f t="shared" ca="1" si="1"/>
        <v>39.864864864864863</v>
      </c>
    </row>
    <row r="20" spans="1:8" ht="25.5" x14ac:dyDescent="0.25">
      <c r="A20" s="219" t="s">
        <v>242</v>
      </c>
      <c r="B20" s="269">
        <f ca="1">ROUND(ДОХОДЫ!M28/1000,1)</f>
        <v>54.4</v>
      </c>
      <c r="C20" s="269">
        <f ca="1">ROUND(ДОХОДЫ!C28/1000,1)</f>
        <v>17.100000000000001</v>
      </c>
      <c r="D20" s="269">
        <f ca="1">ROUND(ДОХОДЫ!H28/1000,1)</f>
        <v>32.5</v>
      </c>
      <c r="E20" s="270">
        <f t="shared" ca="1" si="2"/>
        <v>190.05847953216372</v>
      </c>
      <c r="F20" s="270">
        <f t="shared" ca="1" si="1"/>
        <v>59.742647058823529</v>
      </c>
    </row>
    <row r="21" spans="1:8" x14ac:dyDescent="0.25">
      <c r="A21" s="219" t="s">
        <v>243</v>
      </c>
      <c r="B21" s="269">
        <f ca="1">ROUND(ДОХОДЫ!M29/1000,1)</f>
        <v>10.8</v>
      </c>
      <c r="C21" s="269">
        <f ca="1">ROUND(ДОХОДЫ!C29/1000,1)</f>
        <v>1.9</v>
      </c>
      <c r="D21" s="269">
        <f ca="1">ROUND(ДОХОДЫ!H29/1000,1)</f>
        <v>4.4000000000000004</v>
      </c>
      <c r="E21" s="270">
        <f t="shared" ca="1" si="2"/>
        <v>231.5789473684211</v>
      </c>
      <c r="F21" s="270">
        <f t="shared" ca="1" si="1"/>
        <v>40.74074074074074</v>
      </c>
    </row>
    <row r="22" spans="1:8" x14ac:dyDescent="0.25">
      <c r="A22" s="219" t="s">
        <v>244</v>
      </c>
      <c r="B22" s="269">
        <f ca="1">ROUND(ДОХОДЫ!M30/1000,1)</f>
        <v>0.1</v>
      </c>
      <c r="C22" s="269">
        <f ca="1">ROUND(ДОХОДЫ!C30/1000,1)</f>
        <v>0</v>
      </c>
      <c r="D22" s="269">
        <f ca="1">ROUND(ДОХОДЫ!H30/1000,1)</f>
        <v>3.4</v>
      </c>
      <c r="E22" s="270" t="str">
        <f t="shared" ca="1" si="2"/>
        <v>-</v>
      </c>
      <c r="F22" s="270">
        <f t="shared" ca="1" si="1"/>
        <v>3400</v>
      </c>
    </row>
    <row r="23" spans="1:8" ht="22.5" x14ac:dyDescent="0.25">
      <c r="A23" s="220" t="s">
        <v>443</v>
      </c>
      <c r="B23" s="271">
        <f ca="1">ROUND(ДОХОДЫ!M24/1000,1)</f>
        <v>0</v>
      </c>
      <c r="C23" s="271">
        <f ca="1">ROUND(ДОХОДЫ!C30/1000,1)</f>
        <v>0</v>
      </c>
      <c r="D23" s="271">
        <f ca="1">ROUND(ДОХОДЫ!O24/1000,1)</f>
        <v>0</v>
      </c>
      <c r="E23" s="272"/>
      <c r="F23" s="273"/>
    </row>
    <row r="24" spans="1:8" s="3" customFormat="1" x14ac:dyDescent="0.25">
      <c r="A24" s="274" t="s">
        <v>466</v>
      </c>
      <c r="B24" s="275">
        <f ca="1">ROUND(ДОХОДЫ!M11/1000,1)</f>
        <v>1029.3</v>
      </c>
      <c r="C24" s="275">
        <f ca="1">ROUND(ДОХОДЫ!C11/1000,1)</f>
        <v>1397.3</v>
      </c>
      <c r="D24" s="275">
        <f ca="1">ROUND(ДОХОДЫ!H11/1000,1)</f>
        <v>983.4</v>
      </c>
      <c r="E24" s="276"/>
      <c r="F24" s="276"/>
      <c r="G24" s="169"/>
      <c r="H24" s="169"/>
    </row>
    <row r="25" spans="1:8" x14ac:dyDescent="0.25">
      <c r="A25" s="274"/>
      <c r="B25" s="275">
        <f ca="1">B4-B24</f>
        <v>9.9999999999909051E-2</v>
      </c>
      <c r="C25" s="275">
        <f ca="1">C4-C24</f>
        <v>0.10000000000013642</v>
      </c>
      <c r="D25" s="275">
        <f ca="1">D4-D24</f>
        <v>-0.10000000000025011</v>
      </c>
      <c r="E25" s="276"/>
      <c r="F25" s="276"/>
    </row>
    <row r="27" spans="1:8" s="3" customFormat="1" x14ac:dyDescent="0.25">
      <c r="A27" s="277" t="s">
        <v>469</v>
      </c>
      <c r="B27" s="277"/>
      <c r="C27" s="278"/>
      <c r="D27" s="278"/>
      <c r="E27" s="278"/>
      <c r="F27" s="278"/>
      <c r="G27" s="169"/>
      <c r="H27" s="169"/>
    </row>
    <row r="28" spans="1:8" s="3" customFormat="1" x14ac:dyDescent="0.25">
      <c r="A28" s="277"/>
      <c r="B28" s="277"/>
      <c r="C28" s="277"/>
      <c r="D28" s="278"/>
      <c r="E28" s="278"/>
      <c r="F28" s="278"/>
      <c r="G28" s="169"/>
      <c r="H28" s="169"/>
    </row>
    <row r="29" spans="1:8" s="3" customFormat="1" x14ac:dyDescent="0.25">
      <c r="A29" s="277" t="s">
        <v>237</v>
      </c>
      <c r="B29" s="277"/>
      <c r="C29" s="277"/>
      <c r="D29" s="278"/>
      <c r="E29" s="278"/>
      <c r="F29" s="278"/>
      <c r="G29" s="169"/>
      <c r="H29" s="169"/>
    </row>
    <row r="30" spans="1:8" s="3" customFormat="1" ht="38.25" x14ac:dyDescent="0.25">
      <c r="A30" s="279" t="s">
        <v>441</v>
      </c>
      <c r="B30" s="279" t="str">
        <f>B3</f>
        <v>факт за январь-сентябрь 2024 года</v>
      </c>
      <c r="C30" s="279" t="str">
        <f t="shared" ref="C30:F30" si="3">C3</f>
        <v>План на 2025 год</v>
      </c>
      <c r="D30" s="279" t="str">
        <f t="shared" si="3"/>
        <v>факт за январь-сентябрь 2025 года</v>
      </c>
      <c r="E30" s="279" t="str">
        <f t="shared" si="3"/>
        <v>% исполнения плана</v>
      </c>
      <c r="F30" s="279" t="str">
        <f t="shared" si="3"/>
        <v>Динамика, %</v>
      </c>
      <c r="G30" s="280"/>
      <c r="H30" s="188"/>
    </row>
    <row r="31" spans="1:8" s="3" customFormat="1" x14ac:dyDescent="0.25">
      <c r="A31" s="281" t="s">
        <v>29</v>
      </c>
      <c r="B31" s="279">
        <f ca="1">B6</f>
        <v>574.29999999999995</v>
      </c>
      <c r="C31" s="279">
        <f t="shared" ref="C31:D31" ca="1" si="4">C6</f>
        <v>853.7</v>
      </c>
      <c r="D31" s="279">
        <f t="shared" ca="1" si="4"/>
        <v>547.20000000000005</v>
      </c>
      <c r="E31" s="270">
        <f t="shared" ref="E31:E37" ca="1" si="5">IFERROR(D31*100/C31,"-")</f>
        <v>64.097458123462573</v>
      </c>
      <c r="F31" s="270">
        <f t="shared" ref="F31:F37" ca="1" si="6">IFERROR(D31*100/B31,"-")</f>
        <v>95.281211910151512</v>
      </c>
      <c r="G31" s="280"/>
      <c r="H31" s="188"/>
    </row>
    <row r="32" spans="1:8" s="3" customFormat="1" x14ac:dyDescent="0.25">
      <c r="A32" s="279" t="s">
        <v>436</v>
      </c>
      <c r="B32" s="279">
        <f ca="1">B7</f>
        <v>49.3</v>
      </c>
      <c r="C32" s="279">
        <f t="shared" ref="C32:D32" ca="1" si="7">C7</f>
        <v>78.099999999999994</v>
      </c>
      <c r="D32" s="279">
        <f t="shared" ca="1" si="7"/>
        <v>57.7</v>
      </c>
      <c r="E32" s="270">
        <f t="shared" ca="1" si="5"/>
        <v>73.8796414852753</v>
      </c>
      <c r="F32" s="270">
        <f t="shared" ca="1" si="6"/>
        <v>117.03853955375254</v>
      </c>
      <c r="G32" s="280"/>
      <c r="H32" s="188"/>
    </row>
    <row r="33" spans="1:8" s="3" customFormat="1" x14ac:dyDescent="0.25">
      <c r="A33" s="279" t="s">
        <v>437</v>
      </c>
      <c r="B33" s="279">
        <f ca="1">SUM(B9:B12)</f>
        <v>168.1</v>
      </c>
      <c r="C33" s="279">
        <f ca="1">SUM(C9:C12)</f>
        <v>167.20000000000002</v>
      </c>
      <c r="D33" s="279">
        <f ca="1">SUM(D9:D12)</f>
        <v>171.39999999999998</v>
      </c>
      <c r="E33" s="270">
        <f t="shared" ca="1" si="5"/>
        <v>102.51196172248801</v>
      </c>
      <c r="F33" s="270">
        <f t="shared" ca="1" si="6"/>
        <v>101.96311719214751</v>
      </c>
      <c r="G33" s="280"/>
      <c r="H33" s="188"/>
    </row>
    <row r="34" spans="1:8" s="3" customFormat="1" x14ac:dyDescent="0.25">
      <c r="A34" s="279" t="s">
        <v>438</v>
      </c>
      <c r="B34" s="279">
        <f ca="1">SUM(B13:B15)</f>
        <v>70.7</v>
      </c>
      <c r="C34" s="279">
        <f ca="1">SUM(C13:C15)</f>
        <v>146.80000000000001</v>
      </c>
      <c r="D34" s="279">
        <f ca="1">SUM(D13:D15)</f>
        <v>80.099999999999994</v>
      </c>
      <c r="E34" s="270">
        <f t="shared" ca="1" si="5"/>
        <v>54.564032697547674</v>
      </c>
      <c r="F34" s="270">
        <f t="shared" ca="1" si="6"/>
        <v>113.29561527581328</v>
      </c>
      <c r="G34" s="280"/>
      <c r="H34" s="188"/>
    </row>
    <row r="35" spans="1:8" s="3" customFormat="1" x14ac:dyDescent="0.25">
      <c r="A35" s="279" t="s">
        <v>439</v>
      </c>
      <c r="B35" s="279">
        <f ca="1">B5+B16</f>
        <v>30.2</v>
      </c>
      <c r="C35" s="279">
        <f t="shared" ref="C35:D35" ca="1" si="8">C5+C16</f>
        <v>50.6</v>
      </c>
      <c r="D35" s="279">
        <f t="shared" ca="1" si="8"/>
        <v>38.700000000000003</v>
      </c>
      <c r="E35" s="270">
        <f t="shared" ca="1" si="5"/>
        <v>76.482213438735187</v>
      </c>
      <c r="F35" s="270">
        <f t="shared" ca="1" si="6"/>
        <v>128.14569536423843</v>
      </c>
      <c r="G35" s="280"/>
      <c r="H35" s="188"/>
    </row>
    <row r="36" spans="1:8" s="3" customFormat="1" x14ac:dyDescent="0.25">
      <c r="A36" s="279" t="s">
        <v>440</v>
      </c>
      <c r="B36" s="279">
        <f ca="1">SUM(B17:B22)</f>
        <v>136.80000000000001</v>
      </c>
      <c r="C36" s="279">
        <f ca="1">SUM(C17:C22)</f>
        <v>101</v>
      </c>
      <c r="D36" s="279">
        <f ca="1">SUM(D17:D22)</f>
        <v>87.9</v>
      </c>
      <c r="E36" s="270">
        <f t="shared" ca="1" si="5"/>
        <v>87.029702970297024</v>
      </c>
      <c r="F36" s="270">
        <f t="shared" ca="1" si="6"/>
        <v>64.254385964912274</v>
      </c>
      <c r="G36" s="280"/>
      <c r="H36" s="188"/>
    </row>
    <row r="37" spans="1:8" s="3" customFormat="1" x14ac:dyDescent="0.25">
      <c r="A37" s="277"/>
      <c r="B37" s="277">
        <f ca="1">SUM(B31:B36)</f>
        <v>1029.4000000000001</v>
      </c>
      <c r="C37" s="277">
        <f t="shared" ref="C37:D37" ca="1" si="9">SUM(C31:C36)</f>
        <v>1397.3999999999999</v>
      </c>
      <c r="D37" s="277">
        <f t="shared" ca="1" si="9"/>
        <v>983.00000000000011</v>
      </c>
      <c r="E37" s="270">
        <f t="shared" ca="1" si="5"/>
        <v>70.344926291684573</v>
      </c>
      <c r="F37" s="270">
        <f t="shared" ca="1" si="6"/>
        <v>95.492519914513309</v>
      </c>
      <c r="G37" s="280"/>
      <c r="H37" s="188"/>
    </row>
    <row r="38" spans="1:8" s="3" customFormat="1" x14ac:dyDescent="0.25">
      <c r="A38" s="277"/>
      <c r="B38" s="277"/>
      <c r="C38" s="277"/>
      <c r="D38" s="277"/>
      <c r="E38" s="282"/>
      <c r="F38" s="282"/>
      <c r="G38" s="280"/>
      <c r="H38" s="188"/>
    </row>
    <row r="39" spans="1:8" x14ac:dyDescent="0.25">
      <c r="D39" s="277"/>
    </row>
    <row r="40" spans="1:8" x14ac:dyDescent="0.25">
      <c r="A40" s="444" t="s">
        <v>468</v>
      </c>
      <c r="B40" s="444"/>
      <c r="C40" s="444"/>
      <c r="D40" s="444"/>
      <c r="E40" s="444"/>
      <c r="F40" s="444"/>
    </row>
    <row r="41" spans="1:8" x14ac:dyDescent="0.25">
      <c r="F41" s="263" t="s">
        <v>428</v>
      </c>
    </row>
    <row r="42" spans="1:8" ht="38.25" x14ac:dyDescent="0.25">
      <c r="A42" s="265" t="s">
        <v>422</v>
      </c>
      <c r="B42" s="265" t="str">
        <f>B3</f>
        <v>факт за январь-сентябрь 2024 года</v>
      </c>
      <c r="C42" s="265" t="str">
        <f t="shared" ref="C42:F42" si="10">C3</f>
        <v>План на 2025 год</v>
      </c>
      <c r="D42" s="265" t="str">
        <f t="shared" si="10"/>
        <v>факт за январь-сентябрь 2025 года</v>
      </c>
      <c r="E42" s="265" t="str">
        <f t="shared" si="10"/>
        <v>% исполнения плана</v>
      </c>
      <c r="F42" s="265" t="str">
        <f t="shared" si="10"/>
        <v>Динамика, %</v>
      </c>
    </row>
    <row r="43" spans="1:8" x14ac:dyDescent="0.25">
      <c r="A43" s="218" t="s">
        <v>435</v>
      </c>
      <c r="B43" s="267">
        <f ca="1">SUM(B44:B58)</f>
        <v>692.80000000000007</v>
      </c>
      <c r="C43" s="267">
        <f ca="1">SUM(C44:C58)</f>
        <v>891.50000000000011</v>
      </c>
      <c r="D43" s="267">
        <f ca="1">SUM(D44:D58)</f>
        <v>655</v>
      </c>
      <c r="E43" s="268">
        <f t="shared" ref="E43:E58" ca="1" si="11">IFERROR(D43*100/C43,"-")</f>
        <v>73.471676948962411</v>
      </c>
      <c r="F43" s="268">
        <f t="shared" ref="F43:F58" ca="1" si="12">IFERROR(D43*100/B43,"-")</f>
        <v>94.543879907621232</v>
      </c>
    </row>
    <row r="44" spans="1:8" x14ac:dyDescent="0.25">
      <c r="A44" s="219" t="s">
        <v>26</v>
      </c>
      <c r="B44" s="269">
        <f ca="1">ROUND(ДОХОДЫ!N12/1000,1)</f>
        <v>20.7</v>
      </c>
      <c r="C44" s="283">
        <f ca="1">ROUND(ДОХОДЫ!D12/1000,1)</f>
        <v>25</v>
      </c>
      <c r="D44" s="283">
        <f ca="1">ROUND(ДОХОДЫ!I12/1000,1)</f>
        <v>10.8</v>
      </c>
      <c r="E44" s="270">
        <f t="shared" ca="1" si="11"/>
        <v>43.2</v>
      </c>
      <c r="F44" s="270">
        <f t="shared" ca="1" si="12"/>
        <v>52.173913043478265</v>
      </c>
    </row>
    <row r="45" spans="1:8" x14ac:dyDescent="0.25">
      <c r="A45" s="219" t="s">
        <v>29</v>
      </c>
      <c r="B45" s="269">
        <f ca="1">ROUND(ДОХОДЫ!N13/1000,1)</f>
        <v>422.2</v>
      </c>
      <c r="C45" s="283">
        <f ca="1">ROUND(ДОХОДЫ!D13/1000,1)</f>
        <v>630.6</v>
      </c>
      <c r="D45" s="283">
        <f ca="1">ROUND(ДОХОДЫ!I13/1000,1)</f>
        <v>402.1</v>
      </c>
      <c r="E45" s="270">
        <f t="shared" ca="1" si="11"/>
        <v>63.764668569616234</v>
      </c>
      <c r="F45" s="270">
        <f t="shared" ca="1" si="12"/>
        <v>95.239223117006162</v>
      </c>
    </row>
    <row r="46" spans="1:8" ht="38.25" x14ac:dyDescent="0.25">
      <c r="A46" s="219" t="s">
        <v>238</v>
      </c>
      <c r="B46" s="269">
        <f ca="1">ROUND(ДОХОДЫ!N14/1000,1)</f>
        <v>6.2</v>
      </c>
      <c r="C46" s="283">
        <f ca="1">ROUND(ДОХОДЫ!D14/1000,1)</f>
        <v>9.8000000000000007</v>
      </c>
      <c r="D46" s="283">
        <f ca="1">ROUND(ДОХОДЫ!I14/1000,1)</f>
        <v>7.3</v>
      </c>
      <c r="E46" s="270">
        <f t="shared" ca="1" si="11"/>
        <v>74.489795918367335</v>
      </c>
      <c r="F46" s="270">
        <f t="shared" ca="1" si="12"/>
        <v>117.74193548387096</v>
      </c>
    </row>
    <row r="47" spans="1:8" ht="25.5" x14ac:dyDescent="0.25">
      <c r="A47" s="219" t="s">
        <v>48</v>
      </c>
      <c r="B47" s="269">
        <f ca="1">ROUND(ДОХОДЫ!N16/1000,1)</f>
        <v>98</v>
      </c>
      <c r="C47" s="283">
        <f ca="1">ROUND(ДОХОДЫ!D16/1000,1)</f>
        <v>95.9</v>
      </c>
      <c r="D47" s="283">
        <f ca="1">ROUND(ДОХОДЫ!I16/1000,1)</f>
        <v>94</v>
      </c>
      <c r="E47" s="270">
        <f t="shared" ca="1" si="11"/>
        <v>98.018769551616259</v>
      </c>
      <c r="F47" s="270">
        <f t="shared" ca="1" si="12"/>
        <v>95.91836734693878</v>
      </c>
    </row>
    <row r="48" spans="1:8" ht="25.5" x14ac:dyDescent="0.25">
      <c r="A48" s="219" t="s">
        <v>52</v>
      </c>
      <c r="B48" s="269">
        <f ca="1">ROUND(ДОХОДЫ!N17/1000,1)</f>
        <v>0.1</v>
      </c>
      <c r="C48" s="283">
        <f ca="1">ROUND(ДОХОДЫ!D17/1000,1)</f>
        <v>0.1</v>
      </c>
      <c r="D48" s="283">
        <f ca="1">ROUND(ДОХОДЫ!I17/1000,1)</f>
        <v>0.1</v>
      </c>
      <c r="E48" s="270">
        <f t="shared" ca="1" si="11"/>
        <v>100</v>
      </c>
      <c r="F48" s="270">
        <f t="shared" ca="1" si="12"/>
        <v>100</v>
      </c>
    </row>
    <row r="49" spans="1:8" x14ac:dyDescent="0.25">
      <c r="A49" s="219" t="s">
        <v>53</v>
      </c>
      <c r="B49" s="269">
        <f ca="1">ROUND(ДОХОДЫ!N18/1000,1)</f>
        <v>22.8</v>
      </c>
      <c r="C49" s="283">
        <f ca="1">ROUND(ДОХОДЫ!D18/1000,1)</f>
        <v>23.2</v>
      </c>
      <c r="D49" s="283">
        <f ca="1">ROUND(ДОХОДЫ!I18/1000,1)</f>
        <v>25.4</v>
      </c>
      <c r="E49" s="270">
        <f t="shared" ca="1" si="11"/>
        <v>109.48275862068967</v>
      </c>
      <c r="F49" s="270">
        <f t="shared" ca="1" si="12"/>
        <v>111.40350877192982</v>
      </c>
    </row>
    <row r="50" spans="1:8" ht="25.5" x14ac:dyDescent="0.25">
      <c r="A50" s="219" t="s">
        <v>54</v>
      </c>
      <c r="B50" s="269">
        <f ca="1">ROUND(ДОХОДЫ!N19/1000,1)</f>
        <v>24.5</v>
      </c>
      <c r="C50" s="283">
        <f ca="1">ROUND(ДОХОДЫ!D19/1000,1)</f>
        <v>24.3</v>
      </c>
      <c r="D50" s="283">
        <f ca="1">ROUND(ДОХОДЫ!I19/1000,1)</f>
        <v>26.5</v>
      </c>
      <c r="E50" s="270">
        <f t="shared" ca="1" si="11"/>
        <v>109.05349794238683</v>
      </c>
      <c r="F50" s="270">
        <f t="shared" ca="1" si="12"/>
        <v>108.16326530612245</v>
      </c>
    </row>
    <row r="51" spans="1:8" x14ac:dyDescent="0.25">
      <c r="A51" s="219" t="s">
        <v>60</v>
      </c>
      <c r="B51" s="269">
        <f ca="1">ROUND(ДОХОДЫ!N21/1000,1)</f>
        <v>2.2000000000000002</v>
      </c>
      <c r="C51" s="283">
        <f ca="1">ROUND(ДОХОДЫ!D21/1000,1)</f>
        <v>2.7</v>
      </c>
      <c r="D51" s="283">
        <f ca="1">ROUND(ДОХОДЫ!I21/1000,1)</f>
        <v>2.5</v>
      </c>
      <c r="E51" s="270">
        <f t="shared" ca="1" si="11"/>
        <v>92.592592592592581</v>
      </c>
      <c r="F51" s="270">
        <f t="shared" ca="1" si="12"/>
        <v>113.63636363636363</v>
      </c>
    </row>
    <row r="52" spans="1:8" x14ac:dyDescent="0.25">
      <c r="A52" s="219" t="s">
        <v>239</v>
      </c>
      <c r="B52" s="269">
        <f ca="1">ROUND(ДОХОДЫ!N23/1000,1)</f>
        <v>9.5</v>
      </c>
      <c r="C52" s="283">
        <f ca="1">ROUND(ДОХОДЫ!D23/1000,1)</f>
        <v>25.6</v>
      </c>
      <c r="D52" s="283">
        <f ca="1">ROUND(ДОХОДЫ!I23/1000,1)</f>
        <v>27.9</v>
      </c>
      <c r="E52" s="270">
        <f t="shared" ca="1" si="11"/>
        <v>108.984375</v>
      </c>
      <c r="F52" s="270">
        <f t="shared" ca="1" si="12"/>
        <v>293.68421052631578</v>
      </c>
    </row>
    <row r="53" spans="1:8" ht="38.25" x14ac:dyDescent="0.25">
      <c r="A53" s="219" t="s">
        <v>240</v>
      </c>
      <c r="B53" s="269">
        <f ca="1">ROUND(ДОХОДЫ!N25/1000,1)</f>
        <v>31.7</v>
      </c>
      <c r="C53" s="283">
        <f ca="1">ROUND(ДОХОДЫ!D25/1000,1)</f>
        <v>43.9</v>
      </c>
      <c r="D53" s="283">
        <f ca="1">ROUND(ДОХОДЫ!I25/1000,1)</f>
        <v>24.5</v>
      </c>
      <c r="E53" s="270">
        <f t="shared" ca="1" si="11"/>
        <v>55.808656036446472</v>
      </c>
      <c r="F53" s="270">
        <f t="shared" ca="1" si="12"/>
        <v>77.287066246056781</v>
      </c>
    </row>
    <row r="54" spans="1:8" ht="25.5" x14ac:dyDescent="0.25">
      <c r="A54" s="219" t="s">
        <v>94</v>
      </c>
      <c r="B54" s="269">
        <f ca="1">ROUND(ДОХОДЫ!N26/1000,1)</f>
        <v>0.5</v>
      </c>
      <c r="C54" s="283">
        <f ca="1">ROUND(ДОХОДЫ!D26/1000,1)</f>
        <v>0.7</v>
      </c>
      <c r="D54" s="283">
        <f ca="1">ROUND(ДОХОДЫ!I26/1000,1)</f>
        <v>0.4</v>
      </c>
      <c r="E54" s="270">
        <f t="shared" ca="1" si="11"/>
        <v>57.142857142857146</v>
      </c>
      <c r="F54" s="270">
        <f t="shared" ca="1" si="12"/>
        <v>80</v>
      </c>
    </row>
    <row r="55" spans="1:8" ht="25.5" x14ac:dyDescent="0.25">
      <c r="A55" s="219" t="s">
        <v>241</v>
      </c>
      <c r="B55" s="269">
        <f ca="1">ROUND(ДОХОДЫ!N27/1000,1)</f>
        <v>1.7</v>
      </c>
      <c r="C55" s="283">
        <f ca="1">ROUND(ДОХОДЫ!D27/1000,1)</f>
        <v>0.2</v>
      </c>
      <c r="D55" s="283">
        <f ca="1">ROUND(ДОХОДЫ!I27/1000,1)</f>
        <v>0.5</v>
      </c>
      <c r="E55" s="270">
        <f t="shared" ca="1" si="11"/>
        <v>250</v>
      </c>
      <c r="F55" s="270">
        <f t="shared" ca="1" si="12"/>
        <v>29.411764705882355</v>
      </c>
    </row>
    <row r="56" spans="1:8" ht="25.5" x14ac:dyDescent="0.25">
      <c r="A56" s="219" t="s">
        <v>242</v>
      </c>
      <c r="B56" s="269">
        <f ca="1">ROUND(ДОХОДЫ!N28/1000,1)</f>
        <v>42.2</v>
      </c>
      <c r="C56" s="283">
        <f ca="1">ROUND(ДОХОДЫ!D28/1000,1)</f>
        <v>8</v>
      </c>
      <c r="D56" s="283">
        <f ca="1">ROUND(ДОХОДЫ!I28/1000,1)</f>
        <v>25.4</v>
      </c>
      <c r="E56" s="270">
        <f t="shared" ca="1" si="11"/>
        <v>317.5</v>
      </c>
      <c r="F56" s="270">
        <f t="shared" ca="1" si="12"/>
        <v>60.189573459715639</v>
      </c>
    </row>
    <row r="57" spans="1:8" x14ac:dyDescent="0.25">
      <c r="A57" s="219" t="s">
        <v>243</v>
      </c>
      <c r="B57" s="269">
        <f ca="1">ROUND(ДОХОДЫ!N29/1000,1)</f>
        <v>10.5</v>
      </c>
      <c r="C57" s="283">
        <f ca="1">ROUND(ДОХОДЫ!D29/1000,1)</f>
        <v>1.5</v>
      </c>
      <c r="D57" s="283">
        <f ca="1">ROUND(ДОХОДЫ!I29/1000,1)</f>
        <v>4</v>
      </c>
      <c r="E57" s="270">
        <f t="shared" ca="1" si="11"/>
        <v>266.66666666666669</v>
      </c>
      <c r="F57" s="270">
        <f t="shared" ca="1" si="12"/>
        <v>38.095238095238095</v>
      </c>
    </row>
    <row r="58" spans="1:8" x14ac:dyDescent="0.25">
      <c r="A58" s="219" t="s">
        <v>244</v>
      </c>
      <c r="B58" s="269">
        <f ca="1">ROUND(ДОХОДЫ!N30/1000,1)</f>
        <v>0</v>
      </c>
      <c r="C58" s="283">
        <f ca="1">ROUND(ДОХОДЫ!D30/1000,1)</f>
        <v>0</v>
      </c>
      <c r="D58" s="283">
        <f ca="1">ROUND(ДОХОДЫ!I30/1000,1)</f>
        <v>3.6</v>
      </c>
      <c r="E58" s="270" t="str">
        <f t="shared" ca="1" si="11"/>
        <v>-</v>
      </c>
      <c r="F58" s="270" t="str">
        <f t="shared" ca="1" si="12"/>
        <v>-</v>
      </c>
    </row>
    <row r="59" spans="1:8" x14ac:dyDescent="0.25">
      <c r="A59" s="274" t="s">
        <v>466</v>
      </c>
      <c r="B59" s="275">
        <f ca="1">ROUND(ДОХОДЫ!N11/1000,1)</f>
        <v>692.7</v>
      </c>
      <c r="C59" s="275">
        <f ca="1">ROUND(ДОХОДЫ!D11/1000,1)</f>
        <v>891.5</v>
      </c>
      <c r="D59" s="275">
        <f ca="1">ROUND(ДОХОДЫ!I11/1000,1)</f>
        <v>654.9</v>
      </c>
      <c r="E59" s="276"/>
      <c r="F59" s="276"/>
    </row>
    <row r="60" spans="1:8" x14ac:dyDescent="0.25">
      <c r="A60" s="274"/>
      <c r="B60" s="275">
        <f ca="1">B43-B59</f>
        <v>0.10000000000002274</v>
      </c>
      <c r="C60" s="275">
        <f t="shared" ref="C60:D60" ca="1" si="13">C43-C59</f>
        <v>0</v>
      </c>
      <c r="D60" s="275">
        <f t="shared" ca="1" si="13"/>
        <v>0.10000000000002274</v>
      </c>
      <c r="E60" s="276"/>
      <c r="F60" s="276"/>
    </row>
    <row r="62" spans="1:8" ht="38.25" x14ac:dyDescent="0.25">
      <c r="A62" s="279" t="s">
        <v>441</v>
      </c>
      <c r="B62" s="279" t="str">
        <f>B42</f>
        <v>факт за январь-сентябрь 2024 года</v>
      </c>
      <c r="C62" s="279" t="str">
        <f t="shared" ref="C62:F62" si="14">C42</f>
        <v>План на 2025 год</v>
      </c>
      <c r="D62" s="279" t="str">
        <f t="shared" si="14"/>
        <v>факт за январь-сентябрь 2025 года</v>
      </c>
      <c r="E62" s="279" t="str">
        <f t="shared" si="14"/>
        <v>% исполнения плана</v>
      </c>
      <c r="F62" s="279" t="str">
        <f t="shared" si="14"/>
        <v>Динамика, %</v>
      </c>
    </row>
    <row r="63" spans="1:8" s="3" customFormat="1" x14ac:dyDescent="0.25">
      <c r="A63" s="279" t="s">
        <v>470</v>
      </c>
      <c r="B63" s="279">
        <f ca="1">B44</f>
        <v>20.7</v>
      </c>
      <c r="C63" s="279">
        <f t="shared" ref="C63:D63" ca="1" si="15">C44</f>
        <v>25</v>
      </c>
      <c r="D63" s="279">
        <f t="shared" ca="1" si="15"/>
        <v>10.8</v>
      </c>
      <c r="E63" s="270">
        <f t="shared" ref="E63" ca="1" si="16">IFERROR(D63*100/C63,"-")</f>
        <v>43.2</v>
      </c>
      <c r="F63" s="270">
        <f t="shared" ref="F63" ca="1" si="17">IFERROR(D63*100/B63,"-")</f>
        <v>52.173913043478265</v>
      </c>
      <c r="G63" s="169"/>
      <c r="H63" s="169"/>
    </row>
    <row r="64" spans="1:8" x14ac:dyDescent="0.25">
      <c r="A64" s="281" t="s">
        <v>29</v>
      </c>
      <c r="B64" s="279">
        <f ca="1">B45</f>
        <v>422.2</v>
      </c>
      <c r="C64" s="279">
        <f t="shared" ref="C64:D64" ca="1" si="18">C45</f>
        <v>630.6</v>
      </c>
      <c r="D64" s="279">
        <f t="shared" ca="1" si="18"/>
        <v>402.1</v>
      </c>
      <c r="E64" s="270">
        <f t="shared" ref="E64:E70" ca="1" si="19">IFERROR(D64*100/C64,"-")</f>
        <v>63.764668569616234</v>
      </c>
      <c r="F64" s="270">
        <f t="shared" ref="F64:F70" ca="1" si="20">IFERROR(D64*100/B64,"-")</f>
        <v>95.239223117006162</v>
      </c>
    </row>
    <row r="65" spans="1:6" x14ac:dyDescent="0.25">
      <c r="A65" s="279" t="s">
        <v>437</v>
      </c>
      <c r="B65" s="279">
        <f ca="1">SUM(B47:B50)</f>
        <v>145.39999999999998</v>
      </c>
      <c r="C65" s="279">
        <f t="shared" ref="C65:D65" ca="1" si="21">SUM(C47:C50)</f>
        <v>143.5</v>
      </c>
      <c r="D65" s="279">
        <f t="shared" ca="1" si="21"/>
        <v>146</v>
      </c>
      <c r="E65" s="270">
        <f t="shared" ca="1" si="19"/>
        <v>101.74216027874564</v>
      </c>
      <c r="F65" s="270">
        <f t="shared" ca="1" si="20"/>
        <v>100.41265474552959</v>
      </c>
    </row>
    <row r="66" spans="1:6" x14ac:dyDescent="0.25">
      <c r="A66" s="279" t="s">
        <v>439</v>
      </c>
      <c r="B66" s="279">
        <f ca="1">B46+B51+B52</f>
        <v>17.899999999999999</v>
      </c>
      <c r="C66" s="279">
        <f t="shared" ref="C66:D66" ca="1" si="22">C46+C51+C52</f>
        <v>38.1</v>
      </c>
      <c r="D66" s="279">
        <f t="shared" ca="1" si="22"/>
        <v>37.700000000000003</v>
      </c>
      <c r="E66" s="270">
        <f t="shared" ca="1" si="19"/>
        <v>98.950131233595812</v>
      </c>
      <c r="F66" s="270">
        <f t="shared" ca="1" si="20"/>
        <v>210.61452513966483</v>
      </c>
    </row>
    <row r="67" spans="1:6" x14ac:dyDescent="0.25">
      <c r="A67" s="279" t="s">
        <v>471</v>
      </c>
      <c r="B67" s="279">
        <f ca="1">B53</f>
        <v>31.7</v>
      </c>
      <c r="C67" s="279">
        <f t="shared" ref="C67:D67" ca="1" si="23">C53</f>
        <v>43.9</v>
      </c>
      <c r="D67" s="279">
        <f t="shared" ca="1" si="23"/>
        <v>24.5</v>
      </c>
      <c r="E67" s="270">
        <f t="shared" ca="1" si="19"/>
        <v>55.808656036446472</v>
      </c>
      <c r="F67" s="270">
        <f t="shared" ca="1" si="20"/>
        <v>77.287066246056781</v>
      </c>
    </row>
    <row r="68" spans="1:6" x14ac:dyDescent="0.25">
      <c r="A68" s="279" t="s">
        <v>472</v>
      </c>
      <c r="B68" s="279">
        <f ca="1">B56</f>
        <v>42.2</v>
      </c>
      <c r="C68" s="279">
        <f t="shared" ref="C68:D68" ca="1" si="24">C56</f>
        <v>8</v>
      </c>
      <c r="D68" s="279">
        <f t="shared" ca="1" si="24"/>
        <v>25.4</v>
      </c>
      <c r="E68" s="270">
        <f t="shared" ca="1" si="19"/>
        <v>317.5</v>
      </c>
      <c r="F68" s="270">
        <f t="shared" ca="1" si="20"/>
        <v>60.189573459715639</v>
      </c>
    </row>
    <row r="69" spans="1:6" x14ac:dyDescent="0.25">
      <c r="A69" s="279" t="s">
        <v>473</v>
      </c>
      <c r="B69" s="279">
        <f ca="1">B54+B55+B58+B57</f>
        <v>12.7</v>
      </c>
      <c r="C69" s="279">
        <f t="shared" ref="C69:D69" ca="1" si="25">C54+C55+C58+C57</f>
        <v>2.4</v>
      </c>
      <c r="D69" s="279">
        <f t="shared" ca="1" si="25"/>
        <v>8.5</v>
      </c>
      <c r="E69" s="270">
        <f t="shared" ca="1" si="19"/>
        <v>354.16666666666669</v>
      </c>
      <c r="F69" s="270">
        <f t="shared" ca="1" si="20"/>
        <v>66.929133858267718</v>
      </c>
    </row>
    <row r="70" spans="1:6" x14ac:dyDescent="0.25">
      <c r="A70" s="277" t="s">
        <v>474</v>
      </c>
      <c r="B70" s="277">
        <f ca="1">SUM(B63:B69)</f>
        <v>692.80000000000007</v>
      </c>
      <c r="C70" s="277">
        <f t="shared" ref="C70:D70" ca="1" si="26">SUM(C63:C69)</f>
        <v>891.5</v>
      </c>
      <c r="D70" s="277">
        <f t="shared" ca="1" si="26"/>
        <v>655.00000000000011</v>
      </c>
      <c r="E70" s="270">
        <f t="shared" ca="1" si="19"/>
        <v>73.47167694896244</v>
      </c>
      <c r="F70" s="270">
        <f t="shared" ca="1" si="20"/>
        <v>94.54387990762126</v>
      </c>
    </row>
  </sheetData>
  <mergeCells count="2">
    <mergeCell ref="A1:F1"/>
    <mergeCell ref="A40:F40"/>
  </mergeCells>
  <phoneticPr fontId="13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zoomScale="90" zoomScaleNormal="90" workbookViewId="0">
      <selection activeCell="D3" sqref="D3"/>
    </sheetView>
  </sheetViews>
  <sheetFormatPr defaultColWidth="8.85546875" defaultRowHeight="15" x14ac:dyDescent="0.25"/>
  <cols>
    <col min="1" max="1" width="41.5703125" style="169" customWidth="1"/>
    <col min="2" max="10" width="13.85546875" style="188" customWidth="1"/>
    <col min="11" max="11" width="8.85546875" style="169"/>
    <col min="12" max="16384" width="8.85546875" style="3"/>
  </cols>
  <sheetData>
    <row r="1" spans="1:11" x14ac:dyDescent="0.25">
      <c r="A1" s="284" t="s">
        <v>452</v>
      </c>
      <c r="B1" s="284"/>
      <c r="C1" s="284"/>
      <c r="D1" s="284"/>
      <c r="E1" s="284"/>
      <c r="F1" s="284"/>
    </row>
    <row r="2" spans="1:11" x14ac:dyDescent="0.25">
      <c r="A2" s="285"/>
      <c r="B2" s="285"/>
      <c r="C2" s="285"/>
      <c r="D2" s="285"/>
      <c r="E2" s="285"/>
      <c r="F2" s="285" t="s">
        <v>428</v>
      </c>
    </row>
    <row r="3" spans="1:11" s="214" customFormat="1" ht="65.25" customHeight="1" x14ac:dyDescent="0.25">
      <c r="A3" s="286" t="s">
        <v>452</v>
      </c>
      <c r="B3" s="286" t="str">
        <f>'на сайт'!B8</f>
        <v>факт за январь-сентябрь 2024 года</v>
      </c>
      <c r="C3" s="286" t="str">
        <f>'на сайт'!C8</f>
        <v>План на 2025 год</v>
      </c>
      <c r="D3" s="286" t="str">
        <f>'на сайт'!D8</f>
        <v>факт за январь-сентябрь 2025 года</v>
      </c>
      <c r="E3" s="286" t="str">
        <f>'на сайт'!E8</f>
        <v>% исполнения плана</v>
      </c>
      <c r="F3" s="286" t="str">
        <f>'на сайт'!F8</f>
        <v>Динамика, %</v>
      </c>
      <c r="G3" s="287"/>
      <c r="H3" s="287"/>
      <c r="I3" s="287"/>
      <c r="J3" s="287"/>
      <c r="K3" s="287"/>
    </row>
    <row r="4" spans="1:11" ht="34.5" customHeight="1" x14ac:dyDescent="0.25">
      <c r="A4" s="288" t="s">
        <v>255</v>
      </c>
      <c r="B4" s="289">
        <f>SUM(B5:B17)</f>
        <v>2872.5</v>
      </c>
      <c r="C4" s="289">
        <f>SUM(C5:C17)</f>
        <v>4707.5</v>
      </c>
      <c r="D4" s="289">
        <f>SUM(D5:D17)</f>
        <v>3296.2000000000003</v>
      </c>
      <c r="E4" s="290">
        <f>IFERROR(D4*100/C4,"-")</f>
        <v>70.020180562931486</v>
      </c>
      <c r="F4" s="290">
        <f>D4/B4*100</f>
        <v>114.75021758050478</v>
      </c>
    </row>
    <row r="5" spans="1:11" ht="34.5" customHeight="1" x14ac:dyDescent="0.25">
      <c r="A5" s="291" t="s">
        <v>23</v>
      </c>
      <c r="B5" s="292"/>
      <c r="C5" s="292"/>
      <c r="D5" s="292"/>
      <c r="E5" s="292"/>
      <c r="F5" s="293"/>
    </row>
    <row r="6" spans="1:11" ht="34.5" customHeight="1" x14ac:dyDescent="0.25">
      <c r="A6" s="294" t="s">
        <v>257</v>
      </c>
      <c r="B6" s="289">
        <f>ROUND(РАСХОДЫ!M10/1000,1)</f>
        <v>251.6</v>
      </c>
      <c r="C6" s="289">
        <f>ROUND(РАСХОДЫ!C10/1000,1)</f>
        <v>465.8</v>
      </c>
      <c r="D6" s="289">
        <f>ROUND(РАСХОДЫ!H10/1000,1)</f>
        <v>309.60000000000002</v>
      </c>
      <c r="E6" s="290">
        <f t="shared" ref="E6:E17" si="0">IFERROR(D6*100/C6,"-")</f>
        <v>66.466294547015892</v>
      </c>
      <c r="F6" s="290">
        <f t="shared" ref="F6:F17" si="1">D6/B6*100</f>
        <v>123.05246422893484</v>
      </c>
    </row>
    <row r="7" spans="1:11" ht="34.5" customHeight="1" x14ac:dyDescent="0.25">
      <c r="A7" s="294" t="s">
        <v>292</v>
      </c>
      <c r="B7" s="289">
        <f>ROUND(РАСХОДЫ!M11/1000,1)</f>
        <v>4.5</v>
      </c>
      <c r="C7" s="289">
        <f>ROUND(РАСХОДЫ!C11/1000,1)</f>
        <v>9.1999999999999993</v>
      </c>
      <c r="D7" s="289">
        <f>ROUND(РАСХОДЫ!H11/1000,1)</f>
        <v>5.4</v>
      </c>
      <c r="E7" s="290">
        <f t="shared" si="0"/>
        <v>58.695652173913047</v>
      </c>
      <c r="F7" s="290">
        <f t="shared" si="1"/>
        <v>120.00000000000001</v>
      </c>
    </row>
    <row r="8" spans="1:11" ht="24.75" x14ac:dyDescent="0.25">
      <c r="A8" s="294" t="s">
        <v>295</v>
      </c>
      <c r="B8" s="289">
        <f>ROUND(РАСХОДЫ!M12/1000,1)</f>
        <v>33</v>
      </c>
      <c r="C8" s="289">
        <f>ROUND(РАСХОДЫ!C12/1000,1)</f>
        <v>50.3</v>
      </c>
      <c r="D8" s="289">
        <f>ROUND(РАСХОДЫ!H12/1000,1)</f>
        <v>34.799999999999997</v>
      </c>
      <c r="E8" s="290">
        <f t="shared" si="0"/>
        <v>69.184890656063615</v>
      </c>
      <c r="F8" s="290">
        <f t="shared" si="1"/>
        <v>105.45454545454544</v>
      </c>
    </row>
    <row r="9" spans="1:11" x14ac:dyDescent="0.25">
      <c r="A9" s="294" t="s">
        <v>301</v>
      </c>
      <c r="B9" s="289">
        <f>ROUND(РАСХОДЫ!M13/1000,1)</f>
        <v>90.5</v>
      </c>
      <c r="C9" s="289">
        <f>ROUND(РАСХОДЫ!C13/1000,1)</f>
        <v>233.5</v>
      </c>
      <c r="D9" s="289">
        <f>ROUND(РАСХОДЫ!H13/1000,1)</f>
        <v>127.5</v>
      </c>
      <c r="E9" s="290">
        <f t="shared" si="0"/>
        <v>54.603854389721626</v>
      </c>
      <c r="F9" s="290">
        <f t="shared" si="1"/>
        <v>140.88397790055248</v>
      </c>
    </row>
    <row r="10" spans="1:11" x14ac:dyDescent="0.25">
      <c r="A10" s="294" t="s">
        <v>310</v>
      </c>
      <c r="B10" s="289">
        <f>ROUND(РАСХОДЫ!M14/1000,1)</f>
        <v>296.89999999999998</v>
      </c>
      <c r="C10" s="289">
        <f>ROUND(РАСХОДЫ!C14/1000,1)</f>
        <v>433.2</v>
      </c>
      <c r="D10" s="289">
        <f>ROUND(РАСХОДЫ!H14/1000,1)</f>
        <v>208</v>
      </c>
      <c r="E10" s="290">
        <f t="shared" si="0"/>
        <v>48.014773776546633</v>
      </c>
      <c r="F10" s="290">
        <f t="shared" si="1"/>
        <v>70.057258336140109</v>
      </c>
    </row>
    <row r="11" spans="1:11" x14ac:dyDescent="0.25">
      <c r="A11" s="294" t="s">
        <v>318</v>
      </c>
      <c r="B11" s="289">
        <f>ROUND(РАСХОДЫ!M15/1000,1)</f>
        <v>1671.2</v>
      </c>
      <c r="C11" s="289">
        <f>ROUND(РАСХОДЫ!C15/1000,1)</f>
        <v>2490.9</v>
      </c>
      <c r="D11" s="289">
        <f>ROUND(РАСХОДЫ!H15/1000,1)</f>
        <v>1849.5</v>
      </c>
      <c r="E11" s="290">
        <f t="shared" si="0"/>
        <v>74.250270986390461</v>
      </c>
      <c r="F11" s="290">
        <f t="shared" si="1"/>
        <v>110.6689803733844</v>
      </c>
    </row>
    <row r="12" spans="1:11" x14ac:dyDescent="0.25">
      <c r="A12" s="294" t="s">
        <v>330</v>
      </c>
      <c r="B12" s="289">
        <f>ROUND(РАСХОДЫ!M16/1000,1)</f>
        <v>164.4</v>
      </c>
      <c r="C12" s="289">
        <f>ROUND(РАСХОДЫ!C16/1000,1)</f>
        <v>281.2</v>
      </c>
      <c r="D12" s="289">
        <f>ROUND(РАСХОДЫ!H16/1000,1)</f>
        <v>211.9</v>
      </c>
      <c r="E12" s="290">
        <f t="shared" si="0"/>
        <v>75.355618776671406</v>
      </c>
      <c r="F12" s="290">
        <f t="shared" si="1"/>
        <v>128.89294403892944</v>
      </c>
    </row>
    <row r="13" spans="1:11" x14ac:dyDescent="0.25">
      <c r="A13" s="294" t="s">
        <v>333</v>
      </c>
      <c r="B13" s="289">
        <f>ROUND(РАСХОДЫ!M17/1000,1)</f>
        <v>20.3</v>
      </c>
      <c r="C13" s="289">
        <f>ROUND(РАСХОДЫ!C17/1000,1)</f>
        <v>81.5</v>
      </c>
      <c r="D13" s="289">
        <f>ROUND(РАСХОДЫ!H17/1000,1)</f>
        <v>38</v>
      </c>
      <c r="E13" s="290">
        <f t="shared" si="0"/>
        <v>46.625766871165645</v>
      </c>
      <c r="F13" s="290">
        <f t="shared" si="1"/>
        <v>187.19211822660097</v>
      </c>
    </row>
    <row r="14" spans="1:11" x14ac:dyDescent="0.25">
      <c r="A14" s="294" t="s">
        <v>335</v>
      </c>
      <c r="B14" s="289">
        <f>ROUND(РАСХОДЫ!M18/1000,1)</f>
        <v>205.1</v>
      </c>
      <c r="C14" s="289">
        <f>ROUND(РАСХОДЫ!C18/1000,1)</f>
        <v>284.7</v>
      </c>
      <c r="D14" s="289">
        <f>ROUND(РАСХОДЫ!H18/1000,1)</f>
        <v>213.1</v>
      </c>
      <c r="E14" s="290">
        <f t="shared" si="0"/>
        <v>74.850720056199506</v>
      </c>
      <c r="F14" s="290">
        <f t="shared" si="1"/>
        <v>103.90053632374452</v>
      </c>
    </row>
    <row r="15" spans="1:11" x14ac:dyDescent="0.25">
      <c r="A15" s="294" t="s">
        <v>347</v>
      </c>
      <c r="B15" s="289">
        <f>ROUND(РАСХОДЫ!M19/1000,1)</f>
        <v>103.6</v>
      </c>
      <c r="C15" s="289">
        <f>ROUND(РАСХОДЫ!C19/1000,1)</f>
        <v>352.2</v>
      </c>
      <c r="D15" s="289">
        <f>ROUND(РАСХОДЫ!H19/1000,1)</f>
        <v>278.89999999999998</v>
      </c>
      <c r="E15" s="290">
        <f t="shared" si="0"/>
        <v>79.187961385576372</v>
      </c>
      <c r="F15" s="290">
        <f t="shared" si="1"/>
        <v>269.20849420849419</v>
      </c>
    </row>
    <row r="16" spans="1:11" ht="24.75" x14ac:dyDescent="0.25">
      <c r="A16" s="294" t="s">
        <v>353</v>
      </c>
      <c r="B16" s="289">
        <f>ROUND(РАСХОДЫ!M20/1000,1)</f>
        <v>0.9</v>
      </c>
      <c r="C16" s="289">
        <f>ROUND(РАСХОДЫ!C20/1000,1)</f>
        <v>0.4</v>
      </c>
      <c r="D16" s="289">
        <f>ROUND(РАСХОДЫ!H20/1000,1)</f>
        <v>0.2</v>
      </c>
      <c r="E16" s="290">
        <f t="shared" si="0"/>
        <v>50</v>
      </c>
      <c r="F16" s="290">
        <f t="shared" si="1"/>
        <v>22.222222222222225</v>
      </c>
    </row>
    <row r="17" spans="1:7" x14ac:dyDescent="0.25">
      <c r="A17" s="294" t="s">
        <v>273</v>
      </c>
      <c r="B17" s="289">
        <f>ROUND(РАСХОДЫ!M21/1000,1)</f>
        <v>30.5</v>
      </c>
      <c r="C17" s="289">
        <f>ROUND(РАСХОДЫ!C21/1000,1)</f>
        <v>24.6</v>
      </c>
      <c r="D17" s="289">
        <f>ROUND(РАСХОДЫ!H21/1000,1)</f>
        <v>19.3</v>
      </c>
      <c r="E17" s="290">
        <f t="shared" si="0"/>
        <v>78.455284552845526</v>
      </c>
      <c r="F17" s="290">
        <f t="shared" si="1"/>
        <v>63.278688524590166</v>
      </c>
    </row>
    <row r="20" spans="1:7" ht="60" x14ac:dyDescent="0.25">
      <c r="A20" s="286" t="s">
        <v>458</v>
      </c>
      <c r="B20" s="286" t="s">
        <v>448</v>
      </c>
      <c r="C20" s="286" t="s">
        <v>446</v>
      </c>
      <c r="D20" s="286" t="s">
        <v>447</v>
      </c>
      <c r="E20" s="286" t="s">
        <v>459</v>
      </c>
      <c r="F20" s="286" t="s">
        <v>460</v>
      </c>
      <c r="G20" s="286" t="s">
        <v>424</v>
      </c>
    </row>
    <row r="21" spans="1:7" x14ac:dyDescent="0.25">
      <c r="A21" s="288" t="s">
        <v>255</v>
      </c>
      <c r="B21" s="289">
        <f>SUM(B23:B27)</f>
        <v>2164.6</v>
      </c>
      <c r="C21" s="289">
        <f t="shared" ref="C21" si="2">SUM(C23:C27)</f>
        <v>3490.4999999999995</v>
      </c>
      <c r="D21" s="295">
        <f>SUM(D23:D27)</f>
        <v>2591.4</v>
      </c>
      <c r="E21" s="289">
        <f>B21/B4*100</f>
        <v>75.355961705831149</v>
      </c>
      <c r="F21" s="289">
        <f>D21/D4*100</f>
        <v>78.617802317820519</v>
      </c>
      <c r="G21" s="289">
        <f>D21/B21*100</f>
        <v>119.71726877945117</v>
      </c>
    </row>
    <row r="22" spans="1:7" x14ac:dyDescent="0.25">
      <c r="A22" s="291" t="s">
        <v>23</v>
      </c>
      <c r="B22" s="292"/>
      <c r="C22" s="292"/>
      <c r="D22" s="292"/>
      <c r="E22" s="292"/>
      <c r="F22" s="292"/>
      <c r="G22" s="293"/>
    </row>
    <row r="23" spans="1:7" x14ac:dyDescent="0.25">
      <c r="A23" s="294" t="s">
        <v>318</v>
      </c>
      <c r="B23" s="289">
        <f t="shared" ref="B23:D27" si="3">B11</f>
        <v>1671.2</v>
      </c>
      <c r="C23" s="289">
        <f t="shared" si="3"/>
        <v>2490.9</v>
      </c>
      <c r="D23" s="295">
        <f t="shared" si="3"/>
        <v>1849.5</v>
      </c>
      <c r="E23" s="290">
        <f>B23/B4*100</f>
        <v>58.179286335944305</v>
      </c>
      <c r="F23" s="290">
        <f>D23/D4*100</f>
        <v>56.110066136763535</v>
      </c>
      <c r="G23" s="289">
        <f>D23/B23*100</f>
        <v>110.6689803733844</v>
      </c>
    </row>
    <row r="24" spans="1:7" x14ac:dyDescent="0.25">
      <c r="A24" s="294" t="s">
        <v>330</v>
      </c>
      <c r="B24" s="289">
        <f t="shared" si="3"/>
        <v>164.4</v>
      </c>
      <c r="C24" s="289">
        <f t="shared" si="3"/>
        <v>281.2</v>
      </c>
      <c r="D24" s="295">
        <f t="shared" si="3"/>
        <v>211.9</v>
      </c>
      <c r="E24" s="290">
        <f>B24/B4*100</f>
        <v>5.7232375979112273</v>
      </c>
      <c r="F24" s="290">
        <f>D24/D4*100</f>
        <v>6.428614768521328</v>
      </c>
      <c r="G24" s="289">
        <f>D24/B24*100</f>
        <v>128.89294403892944</v>
      </c>
    </row>
    <row r="25" spans="1:7" x14ac:dyDescent="0.25">
      <c r="A25" s="294" t="s">
        <v>333</v>
      </c>
      <c r="B25" s="289">
        <f t="shared" si="3"/>
        <v>20.3</v>
      </c>
      <c r="C25" s="289">
        <f t="shared" si="3"/>
        <v>81.5</v>
      </c>
      <c r="D25" s="295">
        <f t="shared" si="3"/>
        <v>38</v>
      </c>
      <c r="E25" s="290">
        <f>B25/B4*100</f>
        <v>0.70670147954743257</v>
      </c>
      <c r="F25" s="290">
        <f>D25/D4*100</f>
        <v>1.1528426673138765</v>
      </c>
      <c r="G25" s="289">
        <f>D25/B25*100</f>
        <v>187.19211822660097</v>
      </c>
    </row>
    <row r="26" spans="1:7" x14ac:dyDescent="0.25">
      <c r="A26" s="294" t="s">
        <v>335</v>
      </c>
      <c r="B26" s="289">
        <f t="shared" si="3"/>
        <v>205.1</v>
      </c>
      <c r="C26" s="289">
        <f t="shared" si="3"/>
        <v>284.7</v>
      </c>
      <c r="D26" s="295">
        <f t="shared" si="3"/>
        <v>213.1</v>
      </c>
      <c r="E26" s="290">
        <f>B26/B4*100</f>
        <v>7.1401218450826809</v>
      </c>
      <c r="F26" s="290">
        <f>D26/D4*100</f>
        <v>6.4650203264365018</v>
      </c>
      <c r="G26" s="289">
        <f>D26/B26*100</f>
        <v>103.90053632374452</v>
      </c>
    </row>
    <row r="27" spans="1:7" x14ac:dyDescent="0.25">
      <c r="A27" s="294" t="s">
        <v>347</v>
      </c>
      <c r="B27" s="289">
        <f t="shared" si="3"/>
        <v>103.6</v>
      </c>
      <c r="C27" s="289">
        <f t="shared" si="3"/>
        <v>352.2</v>
      </c>
      <c r="D27" s="295">
        <f t="shared" si="3"/>
        <v>278.89999999999998</v>
      </c>
      <c r="E27" s="290">
        <f>B27/B4*100</f>
        <v>3.6066144473455179</v>
      </c>
      <c r="F27" s="290">
        <f>D27/D4*100</f>
        <v>8.4612584187852669</v>
      </c>
      <c r="G27" s="289">
        <f>D27/B27*100</f>
        <v>269.20849420849419</v>
      </c>
    </row>
    <row r="30" spans="1:7" x14ac:dyDescent="0.25">
      <c r="A30" s="296"/>
      <c r="B30" s="297">
        <f>B32</f>
        <v>2164.6</v>
      </c>
      <c r="C30" s="297">
        <f>C32</f>
        <v>2591.4</v>
      </c>
      <c r="D30" s="298"/>
    </row>
    <row r="31" spans="1:7" ht="39.75" customHeight="1" x14ac:dyDescent="0.25">
      <c r="A31" s="299" t="s">
        <v>458</v>
      </c>
      <c r="B31" s="300" t="str">
        <f>'на сайт'!B50</f>
        <v>факт за январь-сентябрь 2024 года</v>
      </c>
      <c r="C31" s="300" t="str">
        <f>'на сайт'!D50</f>
        <v>факт за январь-сентябрь 2025 года</v>
      </c>
      <c r="D31" s="286" t="s">
        <v>424</v>
      </c>
      <c r="E31" s="301"/>
    </row>
    <row r="32" spans="1:7" ht="15.75" customHeight="1" x14ac:dyDescent="0.25">
      <c r="A32" s="302" t="s">
        <v>1046</v>
      </c>
      <c r="B32" s="303">
        <f>B21</f>
        <v>2164.6</v>
      </c>
      <c r="C32" s="303">
        <f>D21</f>
        <v>2591.4</v>
      </c>
      <c r="D32" s="304">
        <f>G21</f>
        <v>119.71726877945117</v>
      </c>
      <c r="E32" s="301"/>
    </row>
    <row r="33" spans="1:11" x14ac:dyDescent="0.25">
      <c r="A33" s="302" t="s">
        <v>318</v>
      </c>
      <c r="B33" s="303">
        <f>B23</f>
        <v>1671.2</v>
      </c>
      <c r="C33" s="303">
        <f>D23</f>
        <v>1849.5</v>
      </c>
      <c r="D33" s="304">
        <f>G23-100</f>
        <v>10.6689803733844</v>
      </c>
      <c r="E33" s="301"/>
    </row>
    <row r="34" spans="1:11" x14ac:dyDescent="0.25">
      <c r="A34" s="302" t="s">
        <v>330</v>
      </c>
      <c r="B34" s="303">
        <f t="shared" ref="B34:B37" si="4">B24</f>
        <v>164.4</v>
      </c>
      <c r="C34" s="303">
        <f>D24</f>
        <v>211.9</v>
      </c>
      <c r="D34" s="304">
        <f>G24-100</f>
        <v>28.892944038929443</v>
      </c>
      <c r="E34" s="301"/>
      <c r="G34" s="169"/>
    </row>
    <row r="35" spans="1:11" x14ac:dyDescent="0.25">
      <c r="A35" s="302" t="s">
        <v>333</v>
      </c>
      <c r="B35" s="303">
        <f t="shared" si="4"/>
        <v>20.3</v>
      </c>
      <c r="C35" s="303">
        <f>D25</f>
        <v>38</v>
      </c>
      <c r="D35" s="304">
        <f>G25-100</f>
        <v>87.192118226600968</v>
      </c>
      <c r="E35" s="301"/>
    </row>
    <row r="36" spans="1:11" x14ac:dyDescent="0.25">
      <c r="A36" s="302" t="s">
        <v>335</v>
      </c>
      <c r="B36" s="303">
        <f t="shared" si="4"/>
        <v>205.1</v>
      </c>
      <c r="C36" s="303">
        <f>D26</f>
        <v>213.1</v>
      </c>
      <c r="D36" s="304">
        <f>G26-100</f>
        <v>3.9005363237445181</v>
      </c>
      <c r="E36" s="301"/>
    </row>
    <row r="37" spans="1:11" x14ac:dyDescent="0.25">
      <c r="A37" s="302" t="s">
        <v>347</v>
      </c>
      <c r="B37" s="303">
        <f t="shared" si="4"/>
        <v>103.6</v>
      </c>
      <c r="C37" s="303">
        <f>D27</f>
        <v>278.89999999999998</v>
      </c>
      <c r="D37" s="304">
        <f>G27-100</f>
        <v>169.20849420849419</v>
      </c>
      <c r="E37" s="301"/>
    </row>
    <row r="38" spans="1:11" x14ac:dyDescent="0.25">
      <c r="F38" s="169"/>
    </row>
    <row r="40" spans="1:11" s="214" customFormat="1" ht="65.25" customHeight="1" x14ac:dyDescent="0.25">
      <c r="A40" s="305" t="s">
        <v>476</v>
      </c>
      <c r="B40" s="305" t="str">
        <f>B3</f>
        <v>факт за январь-сентябрь 2024 года</v>
      </c>
      <c r="C40" s="305" t="str">
        <f t="shared" ref="C40:F40" si="5">C3</f>
        <v>План на 2025 год</v>
      </c>
      <c r="D40" s="305" t="str">
        <f t="shared" si="5"/>
        <v>факт за январь-сентябрь 2025 года</v>
      </c>
      <c r="E40" s="305" t="str">
        <f t="shared" si="5"/>
        <v>% исполнения плана</v>
      </c>
      <c r="F40" s="305" t="str">
        <f t="shared" si="5"/>
        <v>Динамика, %</v>
      </c>
      <c r="G40" s="287"/>
      <c r="H40" s="287"/>
      <c r="I40" s="287"/>
      <c r="J40" s="287"/>
      <c r="K40" s="287"/>
    </row>
    <row r="41" spans="1:11" ht="34.5" customHeight="1" x14ac:dyDescent="0.25">
      <c r="A41" s="306" t="s">
        <v>255</v>
      </c>
      <c r="B41" s="307">
        <f>SUM(B42:B54)</f>
        <v>2327.1</v>
      </c>
      <c r="C41" s="307">
        <f>SUM(C42:C54)</f>
        <v>3661.9</v>
      </c>
      <c r="D41" s="307">
        <f>SUM(D42:D54)</f>
        <v>2657.7000000000003</v>
      </c>
      <c r="E41" s="308">
        <f t="shared" ref="E41" si="6">IFERROR(D41*100/C41,"-")</f>
        <v>72.577077473442742</v>
      </c>
      <c r="F41" s="308">
        <f t="shared" ref="F41" si="7">IFERROR(D41*100/B41,"-")</f>
        <v>114.20652314038934</v>
      </c>
    </row>
    <row r="42" spans="1:11" ht="34.5" customHeight="1" x14ac:dyDescent="0.25">
      <c r="A42" s="309" t="s">
        <v>23</v>
      </c>
      <c r="B42" s="310"/>
      <c r="C42" s="310"/>
      <c r="D42" s="310"/>
      <c r="E42" s="308" t="str">
        <f t="shared" ref="E42:E54" si="8">IFERROR(D42*100/C42,"-")</f>
        <v>-</v>
      </c>
      <c r="F42" s="308" t="str">
        <f t="shared" ref="F42:F54" si="9">IFERROR(D42*100/B42,"-")</f>
        <v>-</v>
      </c>
    </row>
    <row r="43" spans="1:11" ht="34.5" customHeight="1" x14ac:dyDescent="0.25">
      <c r="A43" s="311" t="s">
        <v>257</v>
      </c>
      <c r="B43" s="307">
        <f>ROUND(РАСХОДЫ!N10/1000,1)</f>
        <v>145.80000000000001</v>
      </c>
      <c r="C43" s="307">
        <f>ROUND(РАСХОДЫ!D10/1000,1)</f>
        <v>292.3</v>
      </c>
      <c r="D43" s="307">
        <f>ROUND(РАСХОДЫ!I10/1000,1)</f>
        <v>187.9</v>
      </c>
      <c r="E43" s="308">
        <f t="shared" si="8"/>
        <v>64.283270612384527</v>
      </c>
      <c r="F43" s="308">
        <f t="shared" si="9"/>
        <v>128.87517146776406</v>
      </c>
    </row>
    <row r="44" spans="1:11" ht="34.5" customHeight="1" x14ac:dyDescent="0.25">
      <c r="A44" s="311" t="s">
        <v>292</v>
      </c>
      <c r="B44" s="307">
        <f>ROUND(РАСХОДЫ!N11/1000,1)</f>
        <v>0.3</v>
      </c>
      <c r="C44" s="307">
        <f>ROUND(РАСХОДЫ!D11/1000,1)</f>
        <v>0.4</v>
      </c>
      <c r="D44" s="307">
        <f>ROUND(РАСХОДЫ!I11/1000,1)</f>
        <v>0</v>
      </c>
      <c r="E44" s="308">
        <f t="shared" si="8"/>
        <v>0</v>
      </c>
      <c r="F44" s="308">
        <f t="shared" si="9"/>
        <v>0</v>
      </c>
    </row>
    <row r="45" spans="1:11" ht="24" x14ac:dyDescent="0.25">
      <c r="A45" s="311" t="s">
        <v>295</v>
      </c>
      <c r="B45" s="307">
        <f>ROUND(РАСХОДЫ!N12/1000,1)</f>
        <v>21.3</v>
      </c>
      <c r="C45" s="307">
        <f>ROUND(РАСХОДЫ!D12/1000,1)</f>
        <v>38.200000000000003</v>
      </c>
      <c r="D45" s="307">
        <f>ROUND(РАСХОДЫ!I12/1000,1)</f>
        <v>27.1</v>
      </c>
      <c r="E45" s="308">
        <f t="shared" si="8"/>
        <v>70.942408376963343</v>
      </c>
      <c r="F45" s="308">
        <f t="shared" si="9"/>
        <v>127.2300469483568</v>
      </c>
    </row>
    <row r="46" spans="1:11" x14ac:dyDescent="0.25">
      <c r="A46" s="311" t="s">
        <v>301</v>
      </c>
      <c r="B46" s="307">
        <f>ROUND(РАСХОДЫ!N13/1000,1)</f>
        <v>25.5</v>
      </c>
      <c r="C46" s="307">
        <f>ROUND(РАСХОДЫ!D13/1000,1)</f>
        <v>46.4</v>
      </c>
      <c r="D46" s="307">
        <f>ROUND(РАСХОДЫ!I13/1000,1)</f>
        <v>26.3</v>
      </c>
      <c r="E46" s="308">
        <f t="shared" si="8"/>
        <v>56.681034482758619</v>
      </c>
      <c r="F46" s="308">
        <f t="shared" si="9"/>
        <v>103.13725490196079</v>
      </c>
    </row>
    <row r="47" spans="1:11" x14ac:dyDescent="0.25">
      <c r="A47" s="311" t="s">
        <v>310</v>
      </c>
      <c r="B47" s="307">
        <f>ROUND(РАСХОДЫ!N14/1000,1)</f>
        <v>96.8</v>
      </c>
      <c r="C47" s="307">
        <f>ROUND(РАСХОДЫ!D14/1000,1)</f>
        <v>55.7</v>
      </c>
      <c r="D47" s="307">
        <f>ROUND(РАСХОДЫ!I14/1000,1)</f>
        <v>27.5</v>
      </c>
      <c r="E47" s="308">
        <f t="shared" si="8"/>
        <v>49.371633752244165</v>
      </c>
      <c r="F47" s="308">
        <f t="shared" si="9"/>
        <v>28.40909090909091</v>
      </c>
    </row>
    <row r="48" spans="1:11" x14ac:dyDescent="0.25">
      <c r="A48" s="311" t="s">
        <v>318</v>
      </c>
      <c r="B48" s="307">
        <f>ROUND(РАСХОДЫ!N15/1000,1)</f>
        <v>1670.6</v>
      </c>
      <c r="C48" s="307">
        <f>ROUND(РАСХОДЫ!D15/1000,1)</f>
        <v>2489.5</v>
      </c>
      <c r="D48" s="307">
        <f>ROUND(РАСХОДЫ!I15/1000,1)</f>
        <v>1848.9</v>
      </c>
      <c r="E48" s="308">
        <f t="shared" si="8"/>
        <v>74.267925286202043</v>
      </c>
      <c r="F48" s="308">
        <f t="shared" si="9"/>
        <v>110.67281216329464</v>
      </c>
    </row>
    <row r="49" spans="1:12" x14ac:dyDescent="0.25">
      <c r="A49" s="311" t="s">
        <v>330</v>
      </c>
      <c r="B49" s="307">
        <f>ROUND(РАСХОДЫ!N16/1000,1)</f>
        <v>25</v>
      </c>
      <c r="C49" s="307">
        <f>ROUND(РАСХОДЫ!D16/1000,1)</f>
        <v>33.1</v>
      </c>
      <c r="D49" s="307">
        <f>ROUND(РАСХОДЫ!I16/1000,1)</f>
        <v>23.1</v>
      </c>
      <c r="E49" s="308">
        <f t="shared" si="8"/>
        <v>69.78851963746223</v>
      </c>
      <c r="F49" s="308">
        <f t="shared" si="9"/>
        <v>92.4</v>
      </c>
    </row>
    <row r="50" spans="1:12" x14ac:dyDescent="0.25">
      <c r="A50" s="311" t="s">
        <v>333</v>
      </c>
      <c r="B50" s="307">
        <f>ROUND(РАСХОДЫ!N17/1000,1)</f>
        <v>20.3</v>
      </c>
      <c r="C50" s="307">
        <f>ROUND(РАСХОДЫ!D17/1000,1)</f>
        <v>81.5</v>
      </c>
      <c r="D50" s="307">
        <f>ROUND(РАСХОДЫ!I17/1000,1)</f>
        <v>38</v>
      </c>
      <c r="E50" s="308">
        <f t="shared" si="8"/>
        <v>46.625766871165645</v>
      </c>
      <c r="F50" s="308">
        <f t="shared" si="9"/>
        <v>187.19211822660097</v>
      </c>
    </row>
    <row r="51" spans="1:12" x14ac:dyDescent="0.25">
      <c r="A51" s="311" t="s">
        <v>335</v>
      </c>
      <c r="B51" s="307">
        <f>ROUND(РАСХОДЫ!N18/1000,1)</f>
        <v>187.9</v>
      </c>
      <c r="C51" s="307">
        <f>ROUND(РАСХОДЫ!D18/1000,1)</f>
        <v>267.89999999999998</v>
      </c>
      <c r="D51" s="307">
        <f>ROUND(РАСХОДЫ!I18/1000,1)</f>
        <v>199.4</v>
      </c>
      <c r="E51" s="308">
        <f t="shared" si="8"/>
        <v>74.4307577454274</v>
      </c>
      <c r="F51" s="308">
        <f t="shared" si="9"/>
        <v>106.12027674294838</v>
      </c>
    </row>
    <row r="52" spans="1:12" x14ac:dyDescent="0.25">
      <c r="A52" s="311" t="s">
        <v>347</v>
      </c>
      <c r="B52" s="307">
        <f>ROUND(РАСХОДЫ!N19/1000,1)</f>
        <v>103.1</v>
      </c>
      <c r="C52" s="307">
        <f>ROUND(РАСХОДЫ!D19/1000,1)</f>
        <v>332.3</v>
      </c>
      <c r="D52" s="307">
        <f>ROUND(РАСХОДЫ!I19/1000,1)</f>
        <v>260.2</v>
      </c>
      <c r="E52" s="308">
        <f t="shared" si="8"/>
        <v>78.30273848931688</v>
      </c>
      <c r="F52" s="308">
        <f t="shared" si="9"/>
        <v>252.37633365664405</v>
      </c>
    </row>
    <row r="53" spans="1:12" ht="24" x14ac:dyDescent="0.25">
      <c r="A53" s="311" t="s">
        <v>353</v>
      </c>
      <c r="B53" s="307">
        <f>ROUND(РАСХОДЫ!N20/1000,1)</f>
        <v>0</v>
      </c>
      <c r="C53" s="307">
        <f>ROUND(РАСХОДЫ!D20/1000,1)</f>
        <v>0</v>
      </c>
      <c r="D53" s="307">
        <f>ROUND(РАСХОДЫ!I20/1000,1)</f>
        <v>0</v>
      </c>
      <c r="E53" s="308" t="str">
        <f t="shared" si="8"/>
        <v>-</v>
      </c>
      <c r="F53" s="308" t="str">
        <f t="shared" si="9"/>
        <v>-</v>
      </c>
    </row>
    <row r="54" spans="1:12" x14ac:dyDescent="0.25">
      <c r="A54" s="311" t="s">
        <v>273</v>
      </c>
      <c r="B54" s="307">
        <f>ROUND(РАСХОДЫ!N21/1000,1)</f>
        <v>30.5</v>
      </c>
      <c r="C54" s="307">
        <f>ROUND(РАСХОДЫ!D21/1000,1)</f>
        <v>24.6</v>
      </c>
      <c r="D54" s="307">
        <f>ROUND(РАСХОДЫ!I21/1000,1)</f>
        <v>19.3</v>
      </c>
      <c r="E54" s="308">
        <f t="shared" si="8"/>
        <v>78.455284552845526</v>
      </c>
      <c r="F54" s="308">
        <f t="shared" si="9"/>
        <v>63.278688524590166</v>
      </c>
    </row>
    <row r="56" spans="1:12" x14ac:dyDescent="0.25">
      <c r="J56" s="169"/>
      <c r="K56" s="3"/>
    </row>
    <row r="57" spans="1:12" x14ac:dyDescent="0.25">
      <c r="B57" s="169"/>
      <c r="L57" s="169"/>
    </row>
    <row r="58" spans="1:12" x14ac:dyDescent="0.25">
      <c r="B58" s="169"/>
      <c r="H58" s="301"/>
      <c r="I58" s="301"/>
      <c r="K58" s="188"/>
      <c r="L58" s="169"/>
    </row>
    <row r="59" spans="1:12" x14ac:dyDescent="0.25">
      <c r="J59" s="169"/>
      <c r="K59" s="3"/>
    </row>
    <row r="60" spans="1:12" ht="60" x14ac:dyDescent="0.25">
      <c r="A60" s="286" t="s">
        <v>461</v>
      </c>
      <c r="B60" s="286"/>
      <c r="C60" s="286" t="str">
        <f>B40</f>
        <v>факт за январь-сентябрь 2024 года</v>
      </c>
      <c r="D60" s="286" t="str">
        <f>C40</f>
        <v>План на 2025 год</v>
      </c>
      <c r="E60" s="286" t="str">
        <f>D40</f>
        <v>факт за январь-сентябрь 2025 года</v>
      </c>
      <c r="F60" s="286" t="str">
        <f>E40</f>
        <v>% исполнения плана</v>
      </c>
      <c r="G60" s="286" t="str">
        <f>F40</f>
        <v>Динамика, %</v>
      </c>
      <c r="J60" s="169"/>
      <c r="K60" s="3"/>
    </row>
    <row r="61" spans="1:12" x14ac:dyDescent="0.25">
      <c r="A61" s="288" t="s">
        <v>255</v>
      </c>
      <c r="B61" s="288"/>
      <c r="C61" s="289">
        <f>SUM(C63:C65)</f>
        <v>73.8</v>
      </c>
      <c r="D61" s="289">
        <f>SUM(D63:D65)</f>
        <v>194.4</v>
      </c>
      <c r="E61" s="289">
        <f>SUM(E63:E65)</f>
        <v>104.80000000000001</v>
      </c>
      <c r="F61" s="308" t="str">
        <f>IFERROR(#REF!*100/E61,"-")</f>
        <v>-</v>
      </c>
      <c r="G61" s="308" t="str">
        <f>IFERROR(#REF!*100/C61,"-")</f>
        <v>-</v>
      </c>
    </row>
    <row r="62" spans="1:12" x14ac:dyDescent="0.25">
      <c r="A62" s="402" t="s">
        <v>23</v>
      </c>
      <c r="B62" s="402"/>
      <c r="C62" s="402"/>
      <c r="D62" s="402"/>
      <c r="E62" s="402"/>
      <c r="F62" s="308" t="str">
        <f>IFERROR(#REF!*100/E62,"-")</f>
        <v>-</v>
      </c>
      <c r="G62" s="308" t="str">
        <f>IFERROR(#REF!*100/C62,"-")</f>
        <v>-</v>
      </c>
    </row>
    <row r="63" spans="1:12" x14ac:dyDescent="0.25">
      <c r="A63" s="294" t="s">
        <v>462</v>
      </c>
      <c r="B63" s="403" t="s">
        <v>825</v>
      </c>
      <c r="C63" s="289">
        <f>ROUND((VLOOKUP(B63,'Р 09.2024'!$D:$AE,28,0))/1000000,1)</f>
        <v>10.6</v>
      </c>
      <c r="D63" s="289">
        <f>ROUND((VLOOKUP(B63,'Р 09.2025'!$D:$Q,14,0))/1000000,1)</f>
        <v>11.8</v>
      </c>
      <c r="E63" s="289">
        <f>ROUND((VLOOKUP(B63,'Р 09.2025'!$D:$AE,28,0))/1000000,1)</f>
        <v>5.0999999999999996</v>
      </c>
      <c r="F63" s="308" t="str">
        <f>IFERROR(#REF!*100/E63,"-")</f>
        <v>-</v>
      </c>
      <c r="G63" s="308" t="str">
        <f>IFERROR(#REF!*100/C63,"-")</f>
        <v>-</v>
      </c>
    </row>
    <row r="64" spans="1:12" x14ac:dyDescent="0.25">
      <c r="A64" s="294" t="s">
        <v>967</v>
      </c>
      <c r="B64" s="403" t="s">
        <v>825</v>
      </c>
      <c r="C64" s="289">
        <f>ROUND((VLOOKUP(B64,'Р 09.2024'!$D:$AF,29,0))/1000000,1)</f>
        <v>19.899999999999999</v>
      </c>
      <c r="D64" s="289">
        <f>ROUND((VLOOKUP(B64,'Р 09.2025'!$D:$R,15,0))/1000000,1)</f>
        <v>119.7</v>
      </c>
      <c r="E64" s="289">
        <f>ROUND((VLOOKUP(B64,'Р 09.2025'!$D:$AF,29,0))/1000000,1)</f>
        <v>54.5</v>
      </c>
      <c r="F64" s="308" t="str">
        <f>IFERROR(#REF!*100/E64,"-")</f>
        <v>-</v>
      </c>
      <c r="G64" s="308" t="str">
        <f>IFERROR(#REF!*100/C64,"-")</f>
        <v>-</v>
      </c>
    </row>
    <row r="65" spans="1:7" x14ac:dyDescent="0.25">
      <c r="A65" s="294" t="s">
        <v>463</v>
      </c>
      <c r="B65" s="403" t="s">
        <v>825</v>
      </c>
      <c r="C65" s="289">
        <f>ROUND((VLOOKUP(B65,'Р 09.2024'!$D:$AG,30,0))/1000000,1)</f>
        <v>43.3</v>
      </c>
      <c r="D65" s="289">
        <f>ROUND((VLOOKUP(B65,'Р 09.2025'!$D:$S,16,0))/1000000,1)</f>
        <v>62.9</v>
      </c>
      <c r="E65" s="289">
        <f>ROUND((VLOOKUP(B65,'Р 09.2025'!$D:$AG,30,0))/1000000,1)</f>
        <v>45.2</v>
      </c>
      <c r="F65" s="289"/>
      <c r="G65" s="28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D3" sqref="D3"/>
    </sheetView>
  </sheetViews>
  <sheetFormatPr defaultRowHeight="15" x14ac:dyDescent="0.25"/>
  <cols>
    <col min="1" max="1" width="25.42578125" style="312" customWidth="1"/>
    <col min="2" max="2" width="41" style="247" customWidth="1"/>
    <col min="3" max="7" width="10.5703125" style="248" customWidth="1"/>
    <col min="8" max="8" width="9.140625" style="313"/>
    <col min="9" max="11" width="9.140625" style="212"/>
    <col min="12" max="12" width="9.140625" style="72"/>
  </cols>
  <sheetData>
    <row r="1" spans="1:12" s="3" customFormat="1" x14ac:dyDescent="0.25">
      <c r="A1" s="312"/>
      <c r="B1" s="247"/>
      <c r="C1" s="248"/>
      <c r="D1" s="248"/>
      <c r="E1" s="248"/>
      <c r="F1" s="248"/>
      <c r="G1" s="248" t="s">
        <v>434</v>
      </c>
      <c r="H1" s="313"/>
      <c r="I1" s="212"/>
      <c r="J1" s="212"/>
      <c r="K1" s="212"/>
      <c r="L1" s="72"/>
    </row>
    <row r="2" spans="1:12" s="8" customFormat="1" ht="48" x14ac:dyDescent="0.25">
      <c r="A2" s="314"/>
      <c r="B2" s="315" t="str">
        <f>'на сайт'!A8</f>
        <v xml:space="preserve">Наименование показателя </v>
      </c>
      <c r="C2" s="315" t="str">
        <f>'на сайт'!B8</f>
        <v>факт за январь-сентябрь 2024 года</v>
      </c>
      <c r="D2" s="315" t="str">
        <f>'на сайт'!C8</f>
        <v>План на 2025 год</v>
      </c>
      <c r="E2" s="315" t="str">
        <f>'на сайт'!D8</f>
        <v>факт за январь-сентябрь 2025 года</v>
      </c>
      <c r="F2" s="315" t="str">
        <f>'на сайт'!E8</f>
        <v>% исполнения плана</v>
      </c>
      <c r="G2" s="315" t="str">
        <f>'на сайт'!F8</f>
        <v>Динамика, %</v>
      </c>
      <c r="H2" s="316"/>
      <c r="I2" s="215"/>
      <c r="J2" s="215"/>
      <c r="K2" s="215"/>
      <c r="L2" s="216"/>
    </row>
    <row r="3" spans="1:12" s="4" customFormat="1" x14ac:dyDescent="0.2">
      <c r="A3" s="410" t="s">
        <v>669</v>
      </c>
      <c r="B3" s="317" t="s">
        <v>358</v>
      </c>
      <c r="C3" s="318">
        <f>(VLOOKUP(A3,'Д 09.2024'!$D:$V,19,0))/1000</f>
        <v>6547.2</v>
      </c>
      <c r="D3" s="318">
        <f>(VLOOKUP(A3,'Д 09.2025'!$D:$H,5,0))/1000</f>
        <v>10000</v>
      </c>
      <c r="E3" s="318">
        <f>(VLOOKUP(A3,'Д 09.2025'!$D:$V,19,0))/1000</f>
        <v>9640</v>
      </c>
      <c r="F3" s="319">
        <f>IFERROR(E3*100/D3,"-")</f>
        <v>96.4</v>
      </c>
      <c r="G3" s="319">
        <f>IFERROR(E3*100/C3,"-")</f>
        <v>147.23851417399806</v>
      </c>
      <c r="H3" s="248"/>
      <c r="I3" s="210"/>
      <c r="J3" s="210"/>
      <c r="K3" s="210"/>
      <c r="L3" s="211"/>
    </row>
    <row r="4" spans="1:12" s="4" customFormat="1" x14ac:dyDescent="0.2">
      <c r="A4" s="410" t="s">
        <v>1052</v>
      </c>
      <c r="B4" s="317" t="s">
        <v>445</v>
      </c>
      <c r="C4" s="318">
        <f>(VLOOKUP(A4,'Д 09.2024'!$D:$V,19,0))/1000</f>
        <v>1594.4</v>
      </c>
      <c r="D4" s="318">
        <f>(VLOOKUP(A4,'Д 09.2025'!$D:$H,5,0))/1000</f>
        <v>755.5</v>
      </c>
      <c r="E4" s="318">
        <f>(VLOOKUP(A4,'Д 09.2025'!$D:$V,19,0))/1000</f>
        <v>755.5</v>
      </c>
      <c r="F4" s="319">
        <f>IFERROR(E4*100/D4,"-")</f>
        <v>100</v>
      </c>
      <c r="G4" s="319">
        <f>IFERROR(E4*100/C4,"-")</f>
        <v>47.384596086302054</v>
      </c>
      <c r="H4" s="248"/>
      <c r="I4" s="210"/>
      <c r="J4" s="210"/>
      <c r="K4" s="210"/>
      <c r="L4" s="211"/>
    </row>
    <row r="5" spans="1:12" s="4" customFormat="1" x14ac:dyDescent="0.2">
      <c r="A5" s="410"/>
      <c r="B5" s="317" t="s">
        <v>208</v>
      </c>
      <c r="C5" s="318"/>
      <c r="D5" s="318"/>
      <c r="E5" s="318"/>
      <c r="F5" s="319" t="str">
        <f>IFERROR(E5*100/D5,"-")</f>
        <v>-</v>
      </c>
      <c r="G5" s="319" t="str">
        <f>IFERROR(E5*100/C5,"-")</f>
        <v>-</v>
      </c>
      <c r="H5" s="248"/>
      <c r="I5" s="210"/>
      <c r="J5" s="210"/>
      <c r="K5" s="210"/>
      <c r="L5" s="211"/>
    </row>
    <row r="6" spans="1:12" s="4" customFormat="1" x14ac:dyDescent="0.25">
      <c r="A6" s="312"/>
      <c r="B6" s="317" t="s">
        <v>450</v>
      </c>
      <c r="C6" s="318">
        <f>SUM(C3:C5)</f>
        <v>8141.6</v>
      </c>
      <c r="D6" s="318">
        <f>SUM(D3:D5)</f>
        <v>10755.5</v>
      </c>
      <c r="E6" s="318">
        <f t="shared" ref="E6" si="0">SUM(E3:E5)</f>
        <v>10395.5</v>
      </c>
      <c r="F6" s="319">
        <f>IFERROR(E6*100/D6,"-")</f>
        <v>96.652875273116081</v>
      </c>
      <c r="G6" s="319">
        <f>IFERROR(E6*100/C6,"-")</f>
        <v>127.68374766630637</v>
      </c>
      <c r="H6" s="248"/>
      <c r="I6" s="210"/>
      <c r="J6" s="210"/>
      <c r="K6" s="210"/>
      <c r="L6" s="211"/>
    </row>
    <row r="7" spans="1:12" s="4" customFormat="1" x14ac:dyDescent="0.2">
      <c r="A7" s="356" t="s">
        <v>899</v>
      </c>
      <c r="B7" s="317" t="s">
        <v>449</v>
      </c>
      <c r="C7" s="318">
        <f ca="1">(SUMIF('И 09.2024'!$C:$O,'поддержка поселений'!A7,'И 09.2024'!$M:$M))*(-1)/1000</f>
        <v>0</v>
      </c>
      <c r="D7" s="318">
        <f ca="1">(SUMIF('И 09.2025'!$C:$O,'поддержка поселений'!A7,'И 09.2025'!$F:$F))*(-1)/1000</f>
        <v>16000</v>
      </c>
      <c r="E7" s="318">
        <f ca="1">(SUMIF('И 09.2025'!$C:$O,'поддержка поселений'!A7,'И 09.2025'!$M:$M))*(-1)/1000</f>
        <v>0</v>
      </c>
      <c r="F7" s="319">
        <f ca="1">IFERROR(E7*100/D7,"-")</f>
        <v>0</v>
      </c>
      <c r="G7" s="319" t="str">
        <f ca="1">IFERROR(E7*100/C7,"-")</f>
        <v>-</v>
      </c>
      <c r="H7" s="248"/>
      <c r="I7" s="210"/>
      <c r="J7" s="210"/>
      <c r="K7" s="210"/>
      <c r="L7" s="211"/>
    </row>
    <row r="8" spans="1:12" s="4" customFormat="1" x14ac:dyDescent="0.25">
      <c r="A8" s="312"/>
      <c r="B8" s="247"/>
      <c r="C8" s="248"/>
      <c r="D8" s="248"/>
      <c r="E8" s="248"/>
      <c r="F8" s="248"/>
      <c r="G8" s="248"/>
      <c r="H8" s="248"/>
      <c r="I8" s="210"/>
      <c r="J8" s="210"/>
      <c r="K8" s="210"/>
      <c r="L8" s="211"/>
    </row>
    <row r="9" spans="1:12" s="4" customFormat="1" x14ac:dyDescent="0.25">
      <c r="A9" s="312"/>
      <c r="B9" s="247"/>
      <c r="C9" s="248"/>
      <c r="D9" s="248"/>
      <c r="E9" s="248"/>
      <c r="F9" s="248"/>
      <c r="G9" s="248"/>
      <c r="H9" s="248"/>
      <c r="I9" s="210"/>
      <c r="J9" s="210"/>
      <c r="K9" s="210"/>
      <c r="L9" s="211"/>
    </row>
    <row r="10" spans="1:12" s="4" customFormat="1" x14ac:dyDescent="0.25">
      <c r="A10" s="320" t="s">
        <v>225</v>
      </c>
      <c r="B10" s="321" t="s">
        <v>208</v>
      </c>
      <c r="C10" s="322">
        <f ca="1">(SUMIF('Д 09.2024'!$C:$O,'поддержка поселений'!A10,'Д 09.2024'!$L:$L))/1000</f>
        <v>0</v>
      </c>
      <c r="D10" s="322">
        <f ca="1">(SUMIF('Д 09.2025'!$C:$O,'поддержка поселений'!A10,'Д 09.2025'!$F:$F))/1000</f>
        <v>0</v>
      </c>
      <c r="E10" s="322">
        <f ca="1">SUMIF('Д 09.2025'!$C:$O,'поддержка поселений'!A10,'Д 09.2025'!$L:$L)/1000</f>
        <v>0</v>
      </c>
      <c r="F10" s="323" t="str">
        <f ca="1">IFERROR(E10*100/D10,"-")</f>
        <v>-</v>
      </c>
      <c r="G10" s="324" t="str">
        <f ca="1">IFERROR(E10*100/C10,"-")</f>
        <v>-</v>
      </c>
      <c r="H10" s="248"/>
      <c r="I10" s="210"/>
      <c r="J10" s="210"/>
      <c r="K10" s="210"/>
      <c r="L10" s="211"/>
    </row>
    <row r="11" spans="1:12" x14ac:dyDescent="0.25">
      <c r="A11" s="320" t="s">
        <v>442</v>
      </c>
      <c r="B11" s="325" t="s">
        <v>451</v>
      </c>
      <c r="C11" s="326">
        <f ca="1">(SUMIF('Д 09.2024'!$C:$O,'поддержка поселений'!A11,'Д 09.2024'!$M:$M))/1000</f>
        <v>0</v>
      </c>
      <c r="D11" s="326">
        <f ca="1">(SUMIF('Д 09.2025'!$C:$O,'поддержка поселений'!A11,'Д 09.2025'!$G:$G))/1000</f>
        <v>0</v>
      </c>
      <c r="E11" s="326">
        <f ca="1">(SUMIF('Д 09.2025'!$C:$O,'поддержка поселений'!A11,'Д 09.2025'!$M:$M))/1000</f>
        <v>0</v>
      </c>
      <c r="F11" s="327"/>
      <c r="G11" s="327"/>
    </row>
    <row r="17" ht="56.25" customHeight="1" x14ac:dyDescent="0.25"/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52"/>
  <sheetViews>
    <sheetView zoomScale="85" zoomScaleNormal="85" zoomScaleSheetLayoutView="80" workbookViewId="0">
      <pane xSplit="2" ySplit="9" topLeftCell="C25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5" outlineLevelCol="1" x14ac:dyDescent="0.25"/>
  <cols>
    <col min="1" max="1" width="22.5703125" style="346" customWidth="1"/>
    <col min="2" max="2" width="39.140625" style="169" customWidth="1"/>
    <col min="3" max="3" width="12.5703125" style="188" customWidth="1"/>
    <col min="4" max="7" width="12.5703125" style="188" customWidth="1" outlineLevel="1"/>
    <col min="8" max="8" width="12.5703125" style="188" customWidth="1"/>
    <col min="9" max="12" width="12.5703125" style="188" customWidth="1" outlineLevel="1"/>
    <col min="13" max="14" width="12.5703125" style="169" customWidth="1"/>
    <col min="15" max="17" width="12.5703125" style="169" customWidth="1" outlineLevel="1"/>
    <col min="18" max="18" width="9.140625" style="169"/>
    <col min="21" max="28" width="20.5703125" customWidth="1"/>
  </cols>
  <sheetData>
    <row r="1" spans="1:18" s="61" customFormat="1" ht="24" thickBot="1" x14ac:dyDescent="0.4">
      <c r="A1" s="341"/>
      <c r="B1" s="79"/>
      <c r="C1" s="79"/>
      <c r="D1" s="79"/>
      <c r="E1" s="79"/>
      <c r="F1" s="79"/>
      <c r="G1" s="79"/>
      <c r="H1" s="79"/>
      <c r="I1" s="79"/>
      <c r="J1" s="79"/>
      <c r="K1" s="81" t="s">
        <v>421</v>
      </c>
      <c r="L1" s="79"/>
      <c r="M1" s="80"/>
      <c r="N1" s="80"/>
      <c r="O1" s="80"/>
      <c r="P1" s="80"/>
      <c r="Q1" s="80"/>
    </row>
    <row r="2" spans="1:18" s="10" customFormat="1" x14ac:dyDescent="0.25">
      <c r="A2" s="445" t="s">
        <v>368</v>
      </c>
      <c r="B2" s="122" t="s">
        <v>362</v>
      </c>
      <c r="C2" s="123">
        <f>('Д 09.2025'!E6+'Д 09.2025'!H6)/1000</f>
        <v>4387721.9823199995</v>
      </c>
      <c r="D2" s="123">
        <f>'Д 09.2025'!O6/1000</f>
        <v>3422432.0830900003</v>
      </c>
      <c r="E2" s="127">
        <f t="shared" ref="E2:E4" si="0">F2+G2</f>
        <v>965289.89922999998</v>
      </c>
      <c r="F2" s="123">
        <f>'Д 09.2025'!P6/1000</f>
        <v>571310.44623</v>
      </c>
      <c r="G2" s="123">
        <f>'Д 09.2025'!Q6/1000</f>
        <v>393979.45299999998</v>
      </c>
      <c r="H2" s="123">
        <f>('Д 09.2025'!S6+'Д 09.2025'!V6)/1000</f>
        <v>3212153.52764</v>
      </c>
      <c r="I2" s="127">
        <f>'Д 09.2025'!AC6/1000</f>
        <v>2605855.5333099999</v>
      </c>
      <c r="J2" s="127">
        <f t="shared" ref="J2:J4" si="1">K2+L2</f>
        <v>606297.99433000002</v>
      </c>
      <c r="K2" s="123">
        <f>'Д 09.2025'!AD6/1000</f>
        <v>317796.00508999999</v>
      </c>
      <c r="L2" s="124">
        <f>'Д 09.2025'!AE6/1000</f>
        <v>288501.98924000002</v>
      </c>
      <c r="M2" s="350">
        <f>('Д 09.2024'!U6+'Д 09.2024'!V6)/1000</f>
        <v>3047713.8549500001</v>
      </c>
      <c r="N2" s="350">
        <f>'Д 09.2024'!AC6/1000</f>
        <v>2491315.3933000001</v>
      </c>
      <c r="O2" s="350">
        <f>P2+Q2</f>
        <v>556398.46164999995</v>
      </c>
      <c r="P2" s="350">
        <f>'Д 09.2024'!AD6/1000</f>
        <v>284342.1531</v>
      </c>
      <c r="Q2" s="350">
        <f>'Д 09.2024'!AE6/1000</f>
        <v>272056.30855000002</v>
      </c>
      <c r="R2" s="125"/>
    </row>
    <row r="3" spans="1:18" s="10" customFormat="1" x14ac:dyDescent="0.25">
      <c r="A3" s="446"/>
      <c r="B3" s="126" t="s">
        <v>363</v>
      </c>
      <c r="C3" s="127">
        <f t="shared" ref="C3:Q3" ca="1" si="2">C2-C10</f>
        <v>-1.7680000513792038E-2</v>
      </c>
      <c r="D3" s="127">
        <f t="shared" ca="1" si="2"/>
        <v>-1.6909999307245016E-2</v>
      </c>
      <c r="E3" s="127">
        <f t="shared" ca="1" si="2"/>
        <v>-7.700000423938036E-4</v>
      </c>
      <c r="F3" s="127">
        <f t="shared" ca="1" si="2"/>
        <v>4.6229999978095293E-2</v>
      </c>
      <c r="G3" s="127">
        <f t="shared" ca="1" si="2"/>
        <v>-4.7000000020489097E-2</v>
      </c>
      <c r="H3" s="127">
        <f t="shared" ca="1" si="2"/>
        <v>-0.10567000042647123</v>
      </c>
      <c r="I3" s="127">
        <f t="shared" ca="1" si="2"/>
        <v>0</v>
      </c>
      <c r="J3" s="127">
        <f t="shared" ca="1" si="2"/>
        <v>-0.10567000007722527</v>
      </c>
      <c r="K3" s="127">
        <f t="shared" ca="1" si="2"/>
        <v>-9.4910000043455511E-2</v>
      </c>
      <c r="L3" s="128">
        <f t="shared" ca="1" si="2"/>
        <v>-1.0759999975562096E-2</v>
      </c>
      <c r="M3" s="351">
        <f t="shared" ca="1" si="2"/>
        <v>-0.24505000002682209</v>
      </c>
      <c r="N3" s="351">
        <f t="shared" ca="1" si="2"/>
        <v>-0.20669999998062849</v>
      </c>
      <c r="O3" s="351">
        <f t="shared" ca="1" si="2"/>
        <v>-3.83500000461936E-2</v>
      </c>
      <c r="P3" s="351">
        <f t="shared" ca="1" si="2"/>
        <v>-4.6900000073947012E-2</v>
      </c>
      <c r="Q3" s="352">
        <f t="shared" ca="1" si="2"/>
        <v>8.5500000277534127E-3</v>
      </c>
      <c r="R3" s="125"/>
    </row>
    <row r="4" spans="1:18" s="10" customFormat="1" x14ac:dyDescent="0.25">
      <c r="A4" s="446"/>
      <c r="B4" s="129" t="s">
        <v>365</v>
      </c>
      <c r="C4" s="127">
        <f>('Д 09.2025'!E7+'Д 09.2025'!H7)/1000</f>
        <v>1397288.49706</v>
      </c>
      <c r="D4" s="127">
        <f>'Д 09.2025'!O7/1000</f>
        <v>891508.7</v>
      </c>
      <c r="E4" s="127">
        <f t="shared" si="0"/>
        <v>505779.79706000001</v>
      </c>
      <c r="F4" s="127">
        <f>'Д 09.2025'!P7/1000</f>
        <v>244936.69706000001</v>
      </c>
      <c r="G4" s="127">
        <f>'Д 09.2025'!Q7/1000</f>
        <v>260843.1</v>
      </c>
      <c r="H4" s="127">
        <f>('Д 09.2025'!S7+'Д 09.2025'!V7)/1000</f>
        <v>983373.09857999999</v>
      </c>
      <c r="I4" s="127">
        <f>'Д 09.2025'!AC7/1000</f>
        <v>654940.37745999999</v>
      </c>
      <c r="J4" s="127">
        <f t="shared" si="1"/>
        <v>328432.72112</v>
      </c>
      <c r="K4" s="127">
        <f>'Д 09.2025'!AD7/1000</f>
        <v>147038.71772999997</v>
      </c>
      <c r="L4" s="127">
        <f>'Д 09.2025'!AE7/1000</f>
        <v>181394.00339</v>
      </c>
      <c r="M4" s="351">
        <f>('Д 09.2024'!U7+'Д 09.2024'!V7)/1000</f>
        <v>1029265.30765</v>
      </c>
      <c r="N4" s="351">
        <f>'Д 09.2024'!AC7/1000</f>
        <v>692707.13715999993</v>
      </c>
      <c r="O4" s="351">
        <f t="shared" ref="O4" si="3">P4+Q4</f>
        <v>336558.17048999999</v>
      </c>
      <c r="P4" s="351">
        <f>'Д 09.2024'!AD7/1000</f>
        <v>169806.51853999999</v>
      </c>
      <c r="Q4" s="351">
        <f>'Д 09.2024'!AE7/1000</f>
        <v>166751.65195</v>
      </c>
      <c r="R4" s="125"/>
    </row>
    <row r="5" spans="1:18" s="10" customFormat="1" ht="15.75" thickBot="1" x14ac:dyDescent="0.3">
      <c r="A5" s="447"/>
      <c r="B5" s="130" t="s">
        <v>363</v>
      </c>
      <c r="C5" s="131">
        <f t="shared" ref="C5:Q5" ca="1" si="4">C4-C11</f>
        <v>-2.9400000348687172E-3</v>
      </c>
      <c r="D5" s="131">
        <f t="shared" ca="1" si="4"/>
        <v>0</v>
      </c>
      <c r="E5" s="131">
        <f t="shared" ca="1" si="4"/>
        <v>-2.9400000348687172E-3</v>
      </c>
      <c r="F5" s="131">
        <f t="shared" ca="1" si="4"/>
        <v>-2.9400000348687172E-3</v>
      </c>
      <c r="G5" s="131">
        <f t="shared" ca="1" si="4"/>
        <v>0</v>
      </c>
      <c r="H5" s="131">
        <f t="shared" ca="1" si="4"/>
        <v>-7.8879999928176403E-2</v>
      </c>
      <c r="I5" s="131">
        <f t="shared" ca="1" si="4"/>
        <v>0</v>
      </c>
      <c r="J5" s="131">
        <f t="shared" ca="1" si="4"/>
        <v>-7.8880000044591725E-2</v>
      </c>
      <c r="K5" s="131">
        <f ca="1">K4-K11</f>
        <v>-8.2270000042626634E-2</v>
      </c>
      <c r="L5" s="132">
        <f t="shared" ca="1" si="4"/>
        <v>3.3899999980349094E-3</v>
      </c>
      <c r="M5" s="353">
        <f t="shared" ca="1" si="4"/>
        <v>-9.2350000166334212E-2</v>
      </c>
      <c r="N5" s="353">
        <f t="shared" ca="1" si="4"/>
        <v>-6.2840000260621309E-2</v>
      </c>
      <c r="O5" s="353">
        <f t="shared" ca="1" si="4"/>
        <v>-2.9510000022128224E-2</v>
      </c>
      <c r="P5" s="353">
        <f t="shared" ca="1" si="4"/>
        <v>-8.1460000044899061E-2</v>
      </c>
      <c r="Q5" s="354">
        <f t="shared" ca="1" si="4"/>
        <v>5.1950000022770837E-2</v>
      </c>
      <c r="R5" s="125"/>
    </row>
    <row r="6" spans="1:18" s="11" customFormat="1" ht="15.75" thickBot="1" x14ac:dyDescent="0.3">
      <c r="A6" s="342"/>
      <c r="B6" s="133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5"/>
    </row>
    <row r="7" spans="1:18" s="1" customFormat="1" ht="26.25" x14ac:dyDescent="0.4">
      <c r="A7" s="343"/>
      <c r="B7" s="136"/>
      <c r="C7" s="137"/>
      <c r="D7" s="138"/>
      <c r="E7" s="138"/>
      <c r="F7" s="138"/>
      <c r="G7" s="139" t="s">
        <v>730</v>
      </c>
      <c r="H7" s="138"/>
      <c r="I7" s="138" t="str">
        <f>'на сайт'!M2</f>
        <v>ЯНВАРЬ - СЕНТЯБРЬ</v>
      </c>
      <c r="J7" s="138"/>
      <c r="K7" s="138"/>
      <c r="L7" s="140"/>
      <c r="M7" s="141" t="s">
        <v>236</v>
      </c>
      <c r="N7" s="142"/>
      <c r="O7" s="142" t="str">
        <f>'на сайт'!M2</f>
        <v>ЯНВАРЬ - СЕНТЯБРЬ</v>
      </c>
      <c r="P7" s="142"/>
      <c r="Q7" s="143"/>
      <c r="R7" s="144"/>
    </row>
    <row r="8" spans="1:18" s="2" customFormat="1" x14ac:dyDescent="0.25">
      <c r="A8" s="344"/>
      <c r="B8" s="355" t="s">
        <v>233</v>
      </c>
      <c r="C8" s="145"/>
      <c r="D8" s="146"/>
      <c r="E8" s="146" t="s">
        <v>366</v>
      </c>
      <c r="F8" s="146"/>
      <c r="G8" s="146"/>
      <c r="H8" s="147"/>
      <c r="I8" s="148"/>
      <c r="J8" s="148" t="s">
        <v>367</v>
      </c>
      <c r="K8" s="148"/>
      <c r="L8" s="149"/>
      <c r="M8" s="150"/>
      <c r="N8" s="151"/>
      <c r="O8" s="151" t="s">
        <v>367</v>
      </c>
      <c r="P8" s="151"/>
      <c r="Q8" s="152"/>
      <c r="R8" s="153"/>
    </row>
    <row r="9" spans="1:18" s="8" customFormat="1" ht="30.75" thickBot="1" x14ac:dyDescent="0.3">
      <c r="A9" s="345"/>
      <c r="B9" s="155"/>
      <c r="C9" s="156" t="s">
        <v>235</v>
      </c>
      <c r="D9" s="157" t="s">
        <v>223</v>
      </c>
      <c r="E9" s="157" t="s">
        <v>232</v>
      </c>
      <c r="F9" s="157" t="s">
        <v>230</v>
      </c>
      <c r="G9" s="157" t="s">
        <v>231</v>
      </c>
      <c r="H9" s="158" t="s">
        <v>234</v>
      </c>
      <c r="I9" s="159" t="s">
        <v>223</v>
      </c>
      <c r="J9" s="159" t="s">
        <v>232</v>
      </c>
      <c r="K9" s="159" t="s">
        <v>230</v>
      </c>
      <c r="L9" s="160" t="s">
        <v>231</v>
      </c>
      <c r="M9" s="161" t="s">
        <v>234</v>
      </c>
      <c r="N9" s="162" t="s">
        <v>223</v>
      </c>
      <c r="O9" s="162" t="s">
        <v>232</v>
      </c>
      <c r="P9" s="162" t="s">
        <v>230</v>
      </c>
      <c r="Q9" s="163" t="s">
        <v>231</v>
      </c>
      <c r="R9" s="154"/>
    </row>
    <row r="10" spans="1:18" x14ac:dyDescent="0.25">
      <c r="B10" s="165" t="s">
        <v>21</v>
      </c>
      <c r="C10" s="166">
        <f t="shared" ref="C10:C41" ca="1" si="5">D10+E10</f>
        <v>4387722</v>
      </c>
      <c r="D10" s="167">
        <f t="shared" ref="D10:L10" ca="1" si="6">D11+D31</f>
        <v>3422432.0999999996</v>
      </c>
      <c r="E10" s="167">
        <f t="shared" ca="1" si="6"/>
        <v>965289.9</v>
      </c>
      <c r="F10" s="167">
        <f t="shared" ca="1" si="6"/>
        <v>571310.4</v>
      </c>
      <c r="G10" s="167">
        <f t="shared" ca="1" si="6"/>
        <v>393979.5</v>
      </c>
      <c r="H10" s="167">
        <f t="shared" ca="1" si="6"/>
        <v>3212153.6333100004</v>
      </c>
      <c r="I10" s="167">
        <f t="shared" ca="1" si="6"/>
        <v>2605855.5333099999</v>
      </c>
      <c r="J10" s="167">
        <f ca="1">J11+J31</f>
        <v>606298.10000000009</v>
      </c>
      <c r="K10" s="167">
        <f t="shared" ca="1" si="6"/>
        <v>317796.10000000003</v>
      </c>
      <c r="L10" s="168">
        <f t="shared" ca="1" si="6"/>
        <v>288502</v>
      </c>
      <c r="M10" s="167">
        <f ca="1">N10+O10</f>
        <v>3047714.1</v>
      </c>
      <c r="N10" s="167">
        <f ca="1">N11+N31</f>
        <v>2491315.6</v>
      </c>
      <c r="O10" s="167">
        <f ca="1">P10+Q10</f>
        <v>556398.5</v>
      </c>
      <c r="P10" s="167">
        <f ca="1">P11+P31</f>
        <v>284342.20000000007</v>
      </c>
      <c r="Q10" s="168">
        <f ca="1">Q11+Q31</f>
        <v>272056.3</v>
      </c>
    </row>
    <row r="11" spans="1:18" x14ac:dyDescent="0.25">
      <c r="B11" s="170" t="s">
        <v>237</v>
      </c>
      <c r="C11" s="171">
        <f t="shared" ca="1" si="5"/>
        <v>1397288.5</v>
      </c>
      <c r="D11" s="172">
        <f ca="1">SUM(D12:D30)</f>
        <v>891508.69999999984</v>
      </c>
      <c r="E11" s="172">
        <f t="shared" ref="E11:E41" ca="1" si="7">F11+G11</f>
        <v>505779.80000000005</v>
      </c>
      <c r="F11" s="172">
        <f ca="1">SUM(F12:F30)</f>
        <v>244936.70000000004</v>
      </c>
      <c r="G11" s="172">
        <f ca="1">SUM(G12:G30)</f>
        <v>260843.1</v>
      </c>
      <c r="H11" s="172">
        <f t="shared" ref="H11:H41" ca="1" si="8">I11+J11</f>
        <v>983373.17745999992</v>
      </c>
      <c r="I11" s="172">
        <f ca="1">SUM(I12:I30)</f>
        <v>654940.37745999987</v>
      </c>
      <c r="J11" s="172">
        <f t="shared" ref="J11:J41" ca="1" si="9">K11+L11</f>
        <v>328432.80000000005</v>
      </c>
      <c r="K11" s="172">
        <f ca="1">SUM(K12:K30)</f>
        <v>147038.80000000002</v>
      </c>
      <c r="L11" s="173">
        <f ca="1">SUM(L12:L30)</f>
        <v>181394</v>
      </c>
      <c r="M11" s="172">
        <f t="shared" ref="M11:M41" ca="1" si="10">N11+O11</f>
        <v>1029265.4000000001</v>
      </c>
      <c r="N11" s="172">
        <f ca="1">SUM(N12:N30)</f>
        <v>692707.20000000019</v>
      </c>
      <c r="O11" s="172">
        <f t="shared" ref="O11:O41" ca="1" si="11">P11+Q11</f>
        <v>336558.2</v>
      </c>
      <c r="P11" s="172">
        <f ca="1">SUM(P12:P30)</f>
        <v>169806.60000000003</v>
      </c>
      <c r="Q11" s="173">
        <f ca="1">SUM(Q12:Q30)</f>
        <v>166751.59999999998</v>
      </c>
    </row>
    <row r="12" spans="1:18" x14ac:dyDescent="0.25">
      <c r="A12" s="340" t="s">
        <v>522</v>
      </c>
      <c r="B12" s="174" t="s">
        <v>26</v>
      </c>
      <c r="C12" s="175">
        <f t="shared" ca="1" si="5"/>
        <v>24976.400000000001</v>
      </c>
      <c r="D12" s="176">
        <f ca="1">ROUND((SUMIF('Д 09.2025'!$D:$Q,ДОХОДЫ!A12,'Д 09.2025'!$O:$O))/1000,1)</f>
        <v>24976.400000000001</v>
      </c>
      <c r="E12" s="176">
        <f t="shared" ca="1" si="7"/>
        <v>0</v>
      </c>
      <c r="F12" s="176">
        <f ca="1">ROUND((SUMIF('Д 09.2025'!$D:$Q,ДОХОДЫ!A12,'Д 09.2025'!$P:$P))/1000,1)</f>
        <v>0</v>
      </c>
      <c r="G12" s="176">
        <f ca="1">ROUND((SUMIF('Д 09.2025'!$D:$Q,ДОХОДЫ!A12,'Д 09.2025'!$Q:$Q))/1000,1)</f>
        <v>0</v>
      </c>
      <c r="H12" s="177">
        <f t="shared" ca="1" si="8"/>
        <v>10825.611210000001</v>
      </c>
      <c r="I12" s="177">
        <f ca="1">(SUMIF('Д 09.2025'!$D:$AF,ДОХОДЫ!A12,'Д 09.2025'!$AC:$AC))/1000</f>
        <v>10825.611210000001</v>
      </c>
      <c r="J12" s="177">
        <f t="shared" ca="1" si="9"/>
        <v>0</v>
      </c>
      <c r="K12" s="177">
        <f ca="1">ROUND((SUMIF('Д 09.2025'!$D:$AE,ДОХОДЫ!A12,'Д 09.2025'!$AD:$AD))/1000,1)</f>
        <v>0</v>
      </c>
      <c r="L12" s="178">
        <f ca="1">ROUND((SUMIF('Д 09.2025'!$D:$AE,ДОХОДЫ!A12,'Д 09.2025'!$AE:$AE))/1000,1)</f>
        <v>0</v>
      </c>
      <c r="M12" s="179">
        <f t="shared" ca="1" si="10"/>
        <v>20691.900000000001</v>
      </c>
      <c r="N12" s="179">
        <f ca="1">ROUND((SUMIF('Д 09.2024'!$D:$AE,ДОХОДЫ!A12,'Д 09.2024'!$AC:$AC))/1000,1)</f>
        <v>20691.900000000001</v>
      </c>
      <c r="O12" s="179">
        <f t="shared" ca="1" si="11"/>
        <v>0</v>
      </c>
      <c r="P12" s="179">
        <f ca="1">ROUND((SUMIF('Д 09.2024'!$D:$AE,ДОХОДЫ!A12,'Д 09.2024'!$AD:$AD))/1000,1)</f>
        <v>0</v>
      </c>
      <c r="Q12" s="180">
        <f ca="1">ROUND((SUMIF('Д 09.2024'!$D:$AE,ДОХОДЫ!A12,'Д 09.2024'!$AE:$AE))/1000,1)</f>
        <v>0</v>
      </c>
    </row>
    <row r="13" spans="1:18" x14ac:dyDescent="0.25">
      <c r="A13" s="340" t="s">
        <v>525</v>
      </c>
      <c r="B13" s="174" t="s">
        <v>29</v>
      </c>
      <c r="C13" s="175">
        <f t="shared" ca="1" si="5"/>
        <v>853729</v>
      </c>
      <c r="D13" s="176">
        <f ca="1">ROUND((SUMIF('Д 09.2025'!$D:$Q,ДОХОДЫ!A13,'Д 09.2025'!$O:$O))/1000,1)</f>
        <v>630604</v>
      </c>
      <c r="E13" s="176">
        <f t="shared" ca="1" si="7"/>
        <v>223125</v>
      </c>
      <c r="F13" s="176">
        <f ca="1">ROUND((SUMIF('Д 09.2025'!$D:$Q,ДОХОДЫ!A13,'Д 09.2025'!$P:$P))/1000,1)</f>
        <v>113029.6</v>
      </c>
      <c r="G13" s="176">
        <f ca="1">ROUND((SUMIF('Д 09.2025'!$D:$Q,ДОХОДЫ!A13,'Д 09.2025'!$Q:$Q))/1000,1)</f>
        <v>110095.4</v>
      </c>
      <c r="H13" s="177">
        <f t="shared" ca="1" si="8"/>
        <v>547207.29778999998</v>
      </c>
      <c r="I13" s="177">
        <f ca="1">(SUMIF('Д 09.2025'!$D:$AF,ДОХОДЫ!A13,'Д 09.2025'!$AC:$AC))/1000</f>
        <v>402087.79779000004</v>
      </c>
      <c r="J13" s="177">
        <f t="shared" ca="1" si="9"/>
        <v>145119.5</v>
      </c>
      <c r="K13" s="177">
        <f ca="1">ROUND((SUMIF('Д 09.2025'!$D:$AE,ДОХОДЫ!A13,'Д 09.2025'!$AD:$AD))/1000,1)</f>
        <v>70967.199999999997</v>
      </c>
      <c r="L13" s="178">
        <f ca="1">ROUND((SUMIF('Д 09.2025'!$D:$AE,ДОХОДЫ!A13,'Д 09.2025'!$AE:$AE))/1000,1)</f>
        <v>74152.3</v>
      </c>
      <c r="M13" s="179">
        <f t="shared" ca="1" si="10"/>
        <v>574321</v>
      </c>
      <c r="N13" s="179">
        <f ca="1">ROUND((SUMIF('Д 09.2024'!$D:$AE,ДОХОДЫ!A13,'Д 09.2024'!$AC:$AC))/1000,1)</f>
        <v>422216.7</v>
      </c>
      <c r="O13" s="179">
        <f ca="1">P13+Q13</f>
        <v>152104.29999999999</v>
      </c>
      <c r="P13" s="179">
        <f ca="1">ROUND((SUMIF('Д 09.2024'!$D:$AE,ДОХОДЫ!A13,'Д 09.2024'!$AD:$AD))/1000,1)</f>
        <v>75764.3</v>
      </c>
      <c r="Q13" s="180">
        <f ca="1">ROUND((SUMIF('Д 09.2024'!$D:$AE,ДОХОДЫ!A13,'Д 09.2024'!$AE:$AE))/1000,1)</f>
        <v>76340</v>
      </c>
    </row>
    <row r="14" spans="1:18" ht="33.75" x14ac:dyDescent="0.25">
      <c r="A14" s="340" t="s">
        <v>534</v>
      </c>
      <c r="B14" s="174" t="s">
        <v>238</v>
      </c>
      <c r="C14" s="175">
        <f t="shared" ca="1" si="5"/>
        <v>78070.600000000006</v>
      </c>
      <c r="D14" s="176">
        <f ca="1">ROUND((SUMIF('Д 09.2025'!$D:$Q,ДОХОДЫ!A14,'Д 09.2025'!$O:$O))/1000,1)</f>
        <v>9827.5</v>
      </c>
      <c r="E14" s="176">
        <f t="shared" ca="1" si="7"/>
        <v>68243.100000000006</v>
      </c>
      <c r="F14" s="176">
        <f ca="1">ROUND((SUMIF('Д 09.2025'!$D:$Q,ДОХОДЫ!A14,'Д 09.2025'!$P:$P))/1000,1)</f>
        <v>20926.7</v>
      </c>
      <c r="G14" s="176">
        <f ca="1">ROUND((SUMIF('Д 09.2025'!$D:$Q,ДОХОДЫ!A14,'Д 09.2025'!$Q:$Q))/1000,1)</f>
        <v>47316.4</v>
      </c>
      <c r="H14" s="177">
        <f t="shared" ca="1" si="8"/>
        <v>57682.309250000006</v>
      </c>
      <c r="I14" s="177">
        <f ca="1">(SUMIF('Д 09.2025'!$D:$AF,ДОХОДЫ!A14,'Д 09.2025'!$AC:$AC))/1000</f>
        <v>7261.0092500000001</v>
      </c>
      <c r="J14" s="177">
        <f t="shared" ca="1" si="9"/>
        <v>50421.3</v>
      </c>
      <c r="K14" s="177">
        <f ca="1">ROUND((SUMIF('Д 09.2025'!$D:$AE,ДОХОДЫ!A14,'Д 09.2025'!$AD:$AD))/1000,1)</f>
        <v>15461.7</v>
      </c>
      <c r="L14" s="178">
        <f ca="1">ROUND((SUMIF('Д 09.2025'!$D:$AE,ДОХОДЫ!A14,'Д 09.2025'!$AE:$AE))/1000,1)</f>
        <v>34959.599999999999</v>
      </c>
      <c r="M14" s="179">
        <f t="shared" ca="1" si="10"/>
        <v>49272.1</v>
      </c>
      <c r="N14" s="179">
        <f ca="1">ROUND((SUMIF('Д 09.2024'!$D:$AE,ДОХОДЫ!A14,'Д 09.2024'!$AC:$AC))/1000,1)</f>
        <v>6204.5</v>
      </c>
      <c r="O14" s="179">
        <f t="shared" ca="1" si="11"/>
        <v>43067.6</v>
      </c>
      <c r="P14" s="179">
        <f ca="1">ROUND((SUMIF('Д 09.2024'!$D:$AE,ДОХОДЫ!A14,'Д 09.2024'!$AD:$AD))/1000,1)</f>
        <v>13209.6</v>
      </c>
      <c r="Q14" s="180">
        <f ca="1">ROUND((SUMIF('Д 09.2024'!$D:$AE,ДОХОДЫ!A14,'Д 09.2024'!$AE:$AE))/1000,1)</f>
        <v>29858</v>
      </c>
    </row>
    <row r="15" spans="1:18" s="3" customFormat="1" x14ac:dyDescent="0.25">
      <c r="A15" s="356" t="s">
        <v>1058</v>
      </c>
      <c r="B15" s="174" t="s">
        <v>1057</v>
      </c>
      <c r="C15" s="175">
        <f t="shared" ca="1" si="5"/>
        <v>0</v>
      </c>
      <c r="D15" s="176">
        <f ca="1">ROUND((SUMIF('Д 09.2025'!$D:$Q,ДОХОДЫ!A15,'Д 09.2025'!$O:$O))/1000,1)</f>
        <v>0</v>
      </c>
      <c r="E15" s="176">
        <f t="shared" ca="1" si="7"/>
        <v>0</v>
      </c>
      <c r="F15" s="176">
        <f ca="1">ROUND((SUMIF('Д 09.2025'!$D:$Q,ДОХОДЫ!A15,'Д 09.2025'!$P:$P))/1000,1)</f>
        <v>0</v>
      </c>
      <c r="G15" s="176">
        <f ca="1">ROUND((SUMIF('Д 09.2025'!$D:$Q,ДОХОДЫ!A15,'Д 09.2025'!$Q:$Q))/1000,1)</f>
        <v>0</v>
      </c>
      <c r="H15" s="177">
        <f t="shared" ca="1" si="8"/>
        <v>273.39999999999998</v>
      </c>
      <c r="I15" s="177">
        <f ca="1">(SUMIF('Д 09.2025'!$D:$AF,ДОХОДЫ!A15,'Д 09.2025'!$AC:$AC))/1000</f>
        <v>0</v>
      </c>
      <c r="J15" s="177">
        <f t="shared" ca="1" si="9"/>
        <v>273.39999999999998</v>
      </c>
      <c r="K15" s="177">
        <f ca="1">ROUND((SUMIF('Д 09.2025'!$D:$AE,ДОХОДЫ!A15,'Д 09.2025'!$AD:$AD))/1000,1)</f>
        <v>273.39999999999998</v>
      </c>
      <c r="L15" s="178">
        <f ca="1">ROUND((SUMIF('Д 09.2025'!$D:$AE,ДОХОДЫ!A15,'Д 09.2025'!$AE:$AE))/1000,1)</f>
        <v>0</v>
      </c>
      <c r="M15" s="179">
        <f t="shared" ca="1" si="10"/>
        <v>0</v>
      </c>
      <c r="N15" s="179">
        <f ca="1">ROUND((SUMIF('Д 09.2024'!$D:$AE,ДОХОДЫ!A15,'Д 09.2024'!$AC:$AC))/1000,1)</f>
        <v>0</v>
      </c>
      <c r="O15" s="179">
        <f t="shared" ca="1" si="11"/>
        <v>0</v>
      </c>
      <c r="P15" s="179">
        <f ca="1">ROUND((SUMIF('Д 09.2024'!$D:$AE,ДОХОДЫ!A15,'Д 09.2024'!$AD:$AD))/1000,1)</f>
        <v>0</v>
      </c>
      <c r="Q15" s="180">
        <f ca="1">ROUND((SUMIF('Д 09.2024'!$D:$AE,ДОХОДЫ!A15,'Д 09.2024'!$AE:$AE))/1000,1)</f>
        <v>0</v>
      </c>
      <c r="R15" s="169"/>
    </row>
    <row r="16" spans="1:18" ht="22.5" x14ac:dyDescent="0.25">
      <c r="A16" s="340" t="s">
        <v>544</v>
      </c>
      <c r="B16" s="174" t="s">
        <v>48</v>
      </c>
      <c r="C16" s="175">
        <f t="shared" ca="1" si="5"/>
        <v>95885.8</v>
      </c>
      <c r="D16" s="176">
        <f ca="1">ROUND((SUMIF('Д 09.2025'!$D:$Q,ДОХОДЫ!A16,'Д 09.2025'!$O:$O))/1000,1)</f>
        <v>95885.8</v>
      </c>
      <c r="E16" s="176">
        <f t="shared" ca="1" si="7"/>
        <v>0</v>
      </c>
      <c r="F16" s="176">
        <f ca="1">ROUND((SUMIF('Д 09.2025'!$D:$Q,ДОХОДЫ!A16,'Д 09.2025'!$P:$P))/1000,1)</f>
        <v>0</v>
      </c>
      <c r="G16" s="176">
        <f ca="1">ROUND((SUMIF('Д 09.2025'!$D:$Q,ДОХОДЫ!A16,'Д 09.2025'!$Q:$Q))/1000,1)</f>
        <v>0</v>
      </c>
      <c r="H16" s="177">
        <f t="shared" ca="1" si="8"/>
        <v>94036.215319999988</v>
      </c>
      <c r="I16" s="177">
        <f ca="1">(SUMIF('Д 09.2025'!$D:$AF,ДОХОДЫ!A16,'Д 09.2025'!$AC:$AC))/1000</f>
        <v>94036.215319999988</v>
      </c>
      <c r="J16" s="177">
        <f t="shared" ca="1" si="9"/>
        <v>0</v>
      </c>
      <c r="K16" s="177">
        <f ca="1">ROUND((SUMIF('Д 09.2025'!$D:$AE,ДОХОДЫ!A16,'Д 09.2025'!$AD:$AD))/1000,1)</f>
        <v>0</v>
      </c>
      <c r="L16" s="178">
        <f ca="1">ROUND((SUMIF('Д 09.2025'!$D:$AE,ДОХОДЫ!A16,'Д 09.2025'!$AE:$AE))/1000,1)</f>
        <v>0</v>
      </c>
      <c r="M16" s="179">
        <f t="shared" ca="1" si="10"/>
        <v>98010.2</v>
      </c>
      <c r="N16" s="179">
        <f ca="1">ROUND((SUMIF('Д 09.2024'!$D:$AE,ДОХОДЫ!A16,'Д 09.2024'!$AC:$AC))/1000,1)</f>
        <v>98010.2</v>
      </c>
      <c r="O16" s="179">
        <f t="shared" ca="1" si="11"/>
        <v>0</v>
      </c>
      <c r="P16" s="179">
        <f ca="1">ROUND((SUMIF('Д 09.2024'!$D:$AE,ДОХОДЫ!A16,'Д 09.2024'!$AD:$AD))/1000,1)</f>
        <v>0</v>
      </c>
      <c r="Q16" s="180">
        <f ca="1">ROUND((SUMIF('Д 09.2024'!$D:$AE,ДОХОДЫ!A16,'Д 09.2024'!$AE:$AE))/1000,1)</f>
        <v>0</v>
      </c>
    </row>
    <row r="17" spans="1:18" ht="22.5" x14ac:dyDescent="0.25">
      <c r="A17" s="340" t="s">
        <v>549</v>
      </c>
      <c r="B17" s="174" t="s">
        <v>52</v>
      </c>
      <c r="C17" s="175">
        <f t="shared" ca="1" si="5"/>
        <v>50</v>
      </c>
      <c r="D17" s="176">
        <f ca="1">ROUND((SUMIF('Д 09.2025'!$D:$Q,ДОХОДЫ!A17,'Д 09.2025'!$O:$O))/1000,1)</f>
        <v>50</v>
      </c>
      <c r="E17" s="176">
        <f t="shared" ca="1" si="7"/>
        <v>0</v>
      </c>
      <c r="F17" s="176">
        <f ca="1">ROUND((SUMIF('Д 09.2025'!$D:$Q,ДОХОДЫ!A17,'Д 09.2025'!$P:$P))/1000,1)</f>
        <v>0</v>
      </c>
      <c r="G17" s="176">
        <f ca="1">ROUND((SUMIF('Д 09.2025'!$D:$Q,ДОХОДЫ!A17,'Д 09.2025'!$Q:$Q))/1000,1)</f>
        <v>0</v>
      </c>
      <c r="H17" s="177">
        <f t="shared" ca="1" si="8"/>
        <v>56.451279999999997</v>
      </c>
      <c r="I17" s="177">
        <f ca="1">(SUMIF('Д 09.2025'!$D:$AF,ДОХОДЫ!A17,'Д 09.2025'!$AC:$AC))/1000</f>
        <v>56.451279999999997</v>
      </c>
      <c r="J17" s="177">
        <f t="shared" ca="1" si="9"/>
        <v>0</v>
      </c>
      <c r="K17" s="177">
        <f ca="1">ROUND((SUMIF('Д 09.2025'!$D:$AE,ДОХОДЫ!A17,'Д 09.2025'!$AD:$AD))/1000,1)</f>
        <v>0</v>
      </c>
      <c r="L17" s="178">
        <f ca="1">ROUND((SUMIF('Д 09.2025'!$D:$AE,ДОХОДЫ!A17,'Д 09.2025'!$AE:$AE))/1000,1)</f>
        <v>0</v>
      </c>
      <c r="M17" s="179">
        <f t="shared" ca="1" si="10"/>
        <v>102.1</v>
      </c>
      <c r="N17" s="179">
        <f ca="1">ROUND((SUMIF('Д 09.2024'!$D:$AE,ДОХОДЫ!A17,'Д 09.2024'!$AC:$AC))/1000,1)</f>
        <v>102.1</v>
      </c>
      <c r="O17" s="179">
        <f t="shared" ca="1" si="11"/>
        <v>0</v>
      </c>
      <c r="P17" s="179">
        <f ca="1">ROUND((SUMIF('Д 09.2024'!$D:$AE,ДОХОДЫ!A17,'Д 09.2024'!$AD:$AD))/1000,1)</f>
        <v>0</v>
      </c>
      <c r="Q17" s="180">
        <f ca="1">ROUND((SUMIF('Д 09.2024'!$D:$AE,ДОХОДЫ!A17,'Д 09.2024'!$AE:$AE))/1000,1)</f>
        <v>0</v>
      </c>
    </row>
    <row r="18" spans="1:18" x14ac:dyDescent="0.25">
      <c r="A18" s="340" t="s">
        <v>551</v>
      </c>
      <c r="B18" s="174" t="s">
        <v>53</v>
      </c>
      <c r="C18" s="175">
        <f t="shared" ca="1" si="5"/>
        <v>46899.8</v>
      </c>
      <c r="D18" s="176">
        <f ca="1">ROUND((SUMIF('Д 09.2025'!$D:$Q,ДОХОДЫ!A18,'Д 09.2025'!$O:$O))/1000,1)</f>
        <v>23235.5</v>
      </c>
      <c r="E18" s="176">
        <f t="shared" ca="1" si="7"/>
        <v>23664.3</v>
      </c>
      <c r="F18" s="176">
        <f ca="1">ROUND((SUMIF('Д 09.2025'!$D:$Q,ДОХОДЫ!A18,'Д 09.2025'!$P:$P))/1000,1)</f>
        <v>13306</v>
      </c>
      <c r="G18" s="176">
        <f ca="1">ROUND((SUMIF('Д 09.2025'!$D:$Q,ДОХОДЫ!A18,'Д 09.2025'!$Q:$Q))/1000,1)</f>
        <v>10358.299999999999</v>
      </c>
      <c r="H18" s="177">
        <f t="shared" ca="1" si="8"/>
        <v>50806.843200000003</v>
      </c>
      <c r="I18" s="177">
        <f ca="1">(SUMIF('Д 09.2025'!$D:$AF,ДОХОДЫ!A18,'Д 09.2025'!$AC:$AC))/1000</f>
        <v>25403.443199999998</v>
      </c>
      <c r="J18" s="177">
        <f t="shared" ca="1" si="9"/>
        <v>25403.4</v>
      </c>
      <c r="K18" s="177">
        <f ca="1">ROUND((SUMIF('Д 09.2025'!$D:$AE,ДОХОДЫ!A18,'Д 09.2025'!$AD:$AD))/1000,1)</f>
        <v>13270.1</v>
      </c>
      <c r="L18" s="178">
        <f ca="1">ROUND((SUMIF('Д 09.2025'!$D:$AE,ДОХОДЫ!A18,'Д 09.2025'!$AE:$AE))/1000,1)</f>
        <v>12133.3</v>
      </c>
      <c r="M18" s="179">
        <f t="shared" ca="1" si="10"/>
        <v>45512.6</v>
      </c>
      <c r="N18" s="179">
        <f ca="1">ROUND((SUMIF('Д 09.2024'!$D:$AE,ДОХОДЫ!A18,'Д 09.2024'!$AC:$AC))/1000,1)</f>
        <v>22756.3</v>
      </c>
      <c r="O18" s="179">
        <f t="shared" ca="1" si="11"/>
        <v>22756.3</v>
      </c>
      <c r="P18" s="179">
        <f ca="1">ROUND((SUMIF('Д 09.2024'!$D:$AE,ДОХОДЫ!A18,'Д 09.2024'!$AD:$AD))/1000,1)</f>
        <v>12552.8</v>
      </c>
      <c r="Q18" s="180">
        <f ca="1">ROUND((SUMIF('Д 09.2024'!$D:$AE,ДОХОДЫ!A18,'Д 09.2024'!$AE:$AE))/1000,1)</f>
        <v>10203.5</v>
      </c>
    </row>
    <row r="19" spans="1:18" ht="22.5" x14ac:dyDescent="0.25">
      <c r="A19" s="340" t="s">
        <v>553</v>
      </c>
      <c r="B19" s="174" t="s">
        <v>54</v>
      </c>
      <c r="C19" s="175">
        <f t="shared" ca="1" si="5"/>
        <v>24287.7</v>
      </c>
      <c r="D19" s="176">
        <f ca="1">ROUND((SUMIF('Д 09.2025'!$D:$Q,ДОХОДЫ!A19,'Д 09.2025'!$O:$O))/1000,1)</f>
        <v>24287.7</v>
      </c>
      <c r="E19" s="176">
        <f t="shared" ca="1" si="7"/>
        <v>0</v>
      </c>
      <c r="F19" s="176">
        <f ca="1">ROUND((SUMIF('Д 09.2025'!$D:$Q,ДОХОДЫ!A19,'Д 09.2025'!$P:$P))/1000,1)</f>
        <v>0</v>
      </c>
      <c r="G19" s="176">
        <f ca="1">ROUND((SUMIF('Д 09.2025'!$D:$Q,ДОХОДЫ!A19,'Д 09.2025'!$Q:$Q))/1000,1)</f>
        <v>0</v>
      </c>
      <c r="H19" s="177">
        <f t="shared" ca="1" si="8"/>
        <v>26528.434929999999</v>
      </c>
      <c r="I19" s="177">
        <f ca="1">(SUMIF('Д 09.2025'!$D:$AF,ДОХОДЫ!A19,'Д 09.2025'!$AC:$AC))/1000</f>
        <v>26528.434929999999</v>
      </c>
      <c r="J19" s="177">
        <f t="shared" ca="1" si="9"/>
        <v>0</v>
      </c>
      <c r="K19" s="177">
        <f ca="1">ROUND((SUMIF('Д 09.2025'!$D:$AE,ДОХОДЫ!A19,'Д 09.2025'!$AD:$AD))/1000,1)</f>
        <v>0</v>
      </c>
      <c r="L19" s="178">
        <f ca="1">ROUND((SUMIF('Д 09.2025'!$D:$AE,ДОХОДЫ!A19,'Д 09.2025'!$AE:$AE))/1000,1)</f>
        <v>0</v>
      </c>
      <c r="M19" s="179">
        <f t="shared" ca="1" si="10"/>
        <v>24462.6</v>
      </c>
      <c r="N19" s="179">
        <f ca="1">ROUND((SUMIF('Д 09.2024'!$D:$AE,ДОХОДЫ!A19,'Д 09.2024'!$AC:$AC))/1000,1)</f>
        <v>24462.6</v>
      </c>
      <c r="O19" s="179">
        <f t="shared" ca="1" si="11"/>
        <v>0</v>
      </c>
      <c r="P19" s="179">
        <f ca="1">ROUND((SUMIF('Д 09.2024'!$D:$AE,ДОХОДЫ!A19,'Д 09.2024'!$AD:$AD))/1000,1)</f>
        <v>0</v>
      </c>
      <c r="Q19" s="180">
        <f ca="1">ROUND((SUMIF('Д 09.2024'!$D:$AE,ДОХОДЫ!A19,'Д 09.2024'!$AE:$AE))/1000,1)</f>
        <v>0</v>
      </c>
    </row>
    <row r="20" spans="1:18" x14ac:dyDescent="0.25">
      <c r="A20" s="340" t="s">
        <v>556</v>
      </c>
      <c r="B20" s="174" t="s">
        <v>57</v>
      </c>
      <c r="C20" s="175">
        <f t="shared" ca="1" si="5"/>
        <v>52416.2</v>
      </c>
      <c r="D20" s="176">
        <f ca="1">ROUND((SUMIF('Д 09.2025'!$D:$Q,ДОХОДЫ!A20,'Д 09.2025'!$O:$O))/1000,1)</f>
        <v>0</v>
      </c>
      <c r="E20" s="176">
        <f t="shared" ca="1" si="7"/>
        <v>52416.2</v>
      </c>
      <c r="F20" s="176">
        <f ca="1">ROUND((SUMIF('Д 09.2025'!$D:$Q,ДОХОДЫ!A20,'Д 09.2025'!$P:$P))/1000,1)</f>
        <v>31982.6</v>
      </c>
      <c r="G20" s="176">
        <f ca="1">ROUND((SUMIF('Д 09.2025'!$D:$Q,ДОХОДЫ!A20,'Д 09.2025'!$Q:$Q))/1000,1)</f>
        <v>20433.599999999999</v>
      </c>
      <c r="H20" s="177">
        <f t="shared" ca="1" si="8"/>
        <v>20824.2</v>
      </c>
      <c r="I20" s="177">
        <f ca="1">(SUMIF('Д 09.2025'!$D:$AF,ДОХОДЫ!A20,'Д 09.2025'!$AC:$AC))/1000</f>
        <v>0</v>
      </c>
      <c r="J20" s="177">
        <f t="shared" ca="1" si="9"/>
        <v>20824.2</v>
      </c>
      <c r="K20" s="177">
        <f ca="1">ROUND((SUMIF('Д 09.2025'!$D:$AE,ДОХОДЫ!A20,'Д 09.2025'!$AD:$AD))/1000,1)</f>
        <v>11986.5</v>
      </c>
      <c r="L20" s="178">
        <f ca="1">ROUND((SUMIF('Д 09.2025'!$D:$AE,ДОХОДЫ!A20,'Д 09.2025'!$AE:$AE))/1000,1)</f>
        <v>8837.7000000000007</v>
      </c>
      <c r="M20" s="179">
        <f t="shared" ca="1" si="10"/>
        <v>17098.900000000001</v>
      </c>
      <c r="N20" s="179">
        <f ca="1">ROUND((SUMIF('Д 09.2024'!$D:$AE,ДОХОДЫ!A20,'Д 09.2024'!$AC:$AC))/1000,1)</f>
        <v>0</v>
      </c>
      <c r="O20" s="179">
        <f t="shared" ca="1" si="11"/>
        <v>17098.900000000001</v>
      </c>
      <c r="P20" s="179">
        <f ca="1">ROUND((SUMIF('Д 09.2024'!$D:$AE,ДОХОДЫ!A20,'Д 09.2024'!$AD:$AD))/1000,1)</f>
        <v>11292.4</v>
      </c>
      <c r="Q20" s="180">
        <f ca="1">ROUND((SUMIF('Д 09.2024'!$D:$AE,ДОХОДЫ!A20,'Д 09.2024'!$AE:$AE))/1000,1)</f>
        <v>5806.5</v>
      </c>
    </row>
    <row r="21" spans="1:18" x14ac:dyDescent="0.25">
      <c r="A21" s="340" t="s">
        <v>559</v>
      </c>
      <c r="B21" s="174" t="s">
        <v>60</v>
      </c>
      <c r="C21" s="175">
        <f t="shared" ca="1" si="5"/>
        <v>2683.2</v>
      </c>
      <c r="D21" s="176">
        <f ca="1">ROUND((SUMIF('Д 09.2025'!$D:$Q,ДОХОДЫ!A21,'Д 09.2025'!$O:$O))/1000,1)</f>
        <v>2683.2</v>
      </c>
      <c r="E21" s="176">
        <f t="shared" ca="1" si="7"/>
        <v>0</v>
      </c>
      <c r="F21" s="176">
        <f ca="1">ROUND((SUMIF('Д 09.2025'!$D:$Q,ДОХОДЫ!A21,'Д 09.2025'!$P:$P))/1000,1)</f>
        <v>0</v>
      </c>
      <c r="G21" s="176">
        <f ca="1">ROUND((SUMIF('Д 09.2025'!$D:$Q,ДОХОДЫ!A21,'Д 09.2025'!$Q:$Q))/1000,1)</f>
        <v>0</v>
      </c>
      <c r="H21" s="177">
        <f t="shared" ca="1" si="8"/>
        <v>2487.8493699999999</v>
      </c>
      <c r="I21" s="177">
        <f ca="1">(SUMIF('Д 09.2025'!$D:$AF,ДОХОДЫ!A21,'Д 09.2025'!$AC:$AC))/1000</f>
        <v>2487.8493699999999</v>
      </c>
      <c r="J21" s="177">
        <f t="shared" ca="1" si="9"/>
        <v>0</v>
      </c>
      <c r="K21" s="177">
        <f ca="1">ROUND((SUMIF('Д 09.2025'!$D:$AE,ДОХОДЫ!A21,'Д 09.2025'!$AD:$AD))/1000,1)</f>
        <v>0</v>
      </c>
      <c r="L21" s="178">
        <f ca="1">ROUND((SUMIF('Д 09.2025'!$D:$AE,ДОХОДЫ!A21,'Д 09.2025'!$AE:$AE))/1000,1)</f>
        <v>0</v>
      </c>
      <c r="M21" s="179">
        <f t="shared" ca="1" si="10"/>
        <v>2155.9</v>
      </c>
      <c r="N21" s="179">
        <f ca="1">ROUND((SUMIF('Д 09.2024'!$D:$AE,ДОХОДЫ!A21,'Д 09.2024'!$AC:$AC))/1000,1)</f>
        <v>2155.9</v>
      </c>
      <c r="O21" s="179">
        <f t="shared" ca="1" si="11"/>
        <v>0</v>
      </c>
      <c r="P21" s="179">
        <f ca="1">ROUND((SUMIF('Д 09.2024'!$D:$AE,ДОХОДЫ!A21,'Д 09.2024'!$AD:$AD))/1000,1)</f>
        <v>0</v>
      </c>
      <c r="Q21" s="180">
        <f ca="1">ROUND((SUMIF('Д 09.2024'!$D:$AE,ДОХОДЫ!A21,'Д 09.2024'!$AE:$AE))/1000,1)</f>
        <v>0</v>
      </c>
    </row>
    <row r="22" spans="1:18" x14ac:dyDescent="0.25">
      <c r="A22" s="340" t="s">
        <v>561</v>
      </c>
      <c r="B22" s="174" t="s">
        <v>62</v>
      </c>
      <c r="C22" s="175">
        <f t="shared" ca="1" si="5"/>
        <v>91716.5</v>
      </c>
      <c r="D22" s="176">
        <f ca="1">ROUND((SUMIF('Д 09.2025'!$D:$Q,ДОХОДЫ!A22,'Д 09.2025'!$O:$O))/1000,1)</f>
        <v>0</v>
      </c>
      <c r="E22" s="176">
        <f t="shared" ca="1" si="7"/>
        <v>91716.5</v>
      </c>
      <c r="F22" s="176">
        <f ca="1">ROUND((SUMIF('Д 09.2025'!$D:$Q,ДОХОДЫ!A22,'Д 09.2025'!$P:$P))/1000,1)</f>
        <v>26115.200000000001</v>
      </c>
      <c r="G22" s="176">
        <f ca="1">ROUND((SUMIF('Д 09.2025'!$D:$Q,ДОХОДЫ!A22,'Д 09.2025'!$Q:$Q))/1000,1)</f>
        <v>65601.3</v>
      </c>
      <c r="H22" s="177">
        <f t="shared" ca="1" si="8"/>
        <v>56839.4</v>
      </c>
      <c r="I22" s="177">
        <f ca="1">(SUMIF('Д 09.2025'!$D:$AF,ДОХОДЫ!A22,'Д 09.2025'!$AC:$AC))/1000</f>
        <v>0</v>
      </c>
      <c r="J22" s="177">
        <f t="shared" ca="1" si="9"/>
        <v>56839.4</v>
      </c>
      <c r="K22" s="177">
        <f ca="1">ROUND((SUMIF('Д 09.2025'!$D:$AE,ДОХОДЫ!A22,'Д 09.2025'!$AD:$AD))/1000,1)</f>
        <v>12035.4</v>
      </c>
      <c r="L22" s="178">
        <f ca="1">ROUND((SUMIF('Д 09.2025'!$D:$AE,ДОХОДЫ!A22,'Д 09.2025'!$AE:$AE))/1000,1)</f>
        <v>44804</v>
      </c>
      <c r="M22" s="179">
        <f t="shared" ca="1" si="10"/>
        <v>51411.100000000006</v>
      </c>
      <c r="N22" s="179">
        <f ca="1">ROUND((SUMIF('Д 09.2024'!$D:$AE,ДОХОДЫ!A22,'Д 09.2024'!$AC:$AC))/1000,1)</f>
        <v>0</v>
      </c>
      <c r="O22" s="179">
        <f t="shared" ca="1" si="11"/>
        <v>51411.100000000006</v>
      </c>
      <c r="P22" s="179">
        <f ca="1">ROUND((SUMIF('Д 09.2024'!$D:$AE,ДОХОДЫ!A22,'Д 09.2024'!$AD:$AD))/1000,1)</f>
        <v>14180.2</v>
      </c>
      <c r="Q22" s="180">
        <f ca="1">ROUND((SUMIF('Д 09.2024'!$D:$AE,ДОХОДЫ!A22,'Д 09.2024'!$AE:$AE))/1000,1)</f>
        <v>37230.9</v>
      </c>
    </row>
    <row r="23" spans="1:18" x14ac:dyDescent="0.25">
      <c r="A23" s="340" t="s">
        <v>568</v>
      </c>
      <c r="B23" s="174" t="s">
        <v>239</v>
      </c>
      <c r="C23" s="175">
        <f t="shared" ca="1" si="5"/>
        <v>25570.1</v>
      </c>
      <c r="D23" s="176">
        <f ca="1">ROUND((SUMIF('Д 09.2025'!$D:$Q,ДОХОДЫ!A23,'Д 09.2025'!$O:$O))/1000,1)</f>
        <v>25570.1</v>
      </c>
      <c r="E23" s="176">
        <f t="shared" ca="1" si="7"/>
        <v>0</v>
      </c>
      <c r="F23" s="176">
        <f ca="1">ROUND((SUMIF('Д 09.2025'!$D:$Q,ДОХОДЫ!A23,'Д 09.2025'!$P:$P))/1000,1)</f>
        <v>0</v>
      </c>
      <c r="G23" s="176">
        <f ca="1">ROUND((SUMIF('Д 09.2025'!$D:$Q,ДОХОДЫ!A23,'Д 09.2025'!$Q:$Q))/1000,1)</f>
        <v>0</v>
      </c>
      <c r="H23" s="177">
        <f t="shared" ca="1" si="8"/>
        <v>27852.029690000003</v>
      </c>
      <c r="I23" s="177">
        <f ca="1">(SUMIF('Д 09.2025'!$D:$AF,ДОХОДЫ!A23,'Д 09.2025'!$AC:$AC))/1000</f>
        <v>27852.029690000003</v>
      </c>
      <c r="J23" s="177">
        <f t="shared" ca="1" si="9"/>
        <v>0</v>
      </c>
      <c r="K23" s="177">
        <f ca="1">ROUND((SUMIF('Д 09.2025'!$D:$AE,ДОХОДЫ!A23,'Д 09.2025'!$AD:$AD))/1000,1)</f>
        <v>0</v>
      </c>
      <c r="L23" s="178">
        <f ca="1">ROUND((SUMIF('Д 09.2025'!$D:$AE,ДОХОДЫ!A23,'Д 09.2025'!$AE:$AE))/1000,1)</f>
        <v>0</v>
      </c>
      <c r="M23" s="179">
        <f t="shared" ca="1" si="10"/>
        <v>9548.7999999999993</v>
      </c>
      <c r="N23" s="179">
        <f ca="1">ROUND((SUMIF('Д 09.2024'!$D:$AE,ДОХОДЫ!A23,'Д 09.2024'!$AC:$AC))/1000,1)</f>
        <v>9548.7999999999993</v>
      </c>
      <c r="O23" s="179">
        <f t="shared" ca="1" si="11"/>
        <v>0</v>
      </c>
      <c r="P23" s="179">
        <f ca="1">ROUND((SUMIF('Д 09.2024'!$D:$AE,ДОХОДЫ!A23,'Д 09.2024'!$AD:$AD))/1000,1)</f>
        <v>0</v>
      </c>
      <c r="Q23" s="180">
        <f ca="1">ROUND((SUMIF('Д 09.2024'!$D:$AE,ДОХОДЫ!A23,'Д 09.2024'!$AE:$AE))/1000,1)</f>
        <v>0</v>
      </c>
    </row>
    <row r="24" spans="1:18" s="3" customFormat="1" ht="22.5" x14ac:dyDescent="0.25">
      <c r="A24" s="340" t="s">
        <v>726</v>
      </c>
      <c r="B24" s="174" t="s">
        <v>443</v>
      </c>
      <c r="C24" s="175">
        <f t="shared" ca="1" si="5"/>
        <v>0</v>
      </c>
      <c r="D24" s="176">
        <f ca="1">ROUND((SUMIF('Д 09.2025'!$D:$Q,ДОХОДЫ!A24,'Д 09.2025'!$O:$O))/1000,1)</f>
        <v>0</v>
      </c>
      <c r="E24" s="176">
        <f t="shared" ca="1" si="7"/>
        <v>0</v>
      </c>
      <c r="F24" s="176">
        <f ca="1">ROUND((SUMIF('Д 09.2025'!$D:$Q,ДОХОДЫ!A24,'Д 09.2025'!$P:$P))/1000,1)</f>
        <v>0</v>
      </c>
      <c r="G24" s="176">
        <f ca="1">ROUND((SUMIF('Д 09.2025'!$D:$Q,ДОХОДЫ!A24,'Д 09.2025'!$Q:$Q))/1000,1)</f>
        <v>0</v>
      </c>
      <c r="H24" s="177">
        <f t="shared" ca="1" si="8"/>
        <v>-0.1</v>
      </c>
      <c r="I24" s="177">
        <f ca="1">(SUMIF('Д 09.2025'!$D:$AF,ДОХОДЫ!A24,'Д 09.2025'!$AC:$AC))/1000</f>
        <v>0</v>
      </c>
      <c r="J24" s="177">
        <f t="shared" ca="1" si="9"/>
        <v>-0.1</v>
      </c>
      <c r="K24" s="177">
        <f ca="1">ROUND((SUMIF('Д 09.2025'!$D:$AE,ДОХОДЫ!A24,'Д 09.2025'!$AD:$AD))/1000,1)</f>
        <v>0</v>
      </c>
      <c r="L24" s="178">
        <f ca="1">ROUND((SUMIF('Д 09.2025'!$D:$AE,ДОХОДЫ!A24,'Д 09.2025'!$AE:$AE))/1000,1)</f>
        <v>-0.1</v>
      </c>
      <c r="M24" s="179">
        <f t="shared" ca="1" si="10"/>
        <v>-0.30000000000000004</v>
      </c>
      <c r="N24" s="179">
        <f ca="1">ROUND((SUMIF('Д 09.2024'!$D:$AE,ДОХОДЫ!A24,'Д 09.2024'!$AC:$AC))/1000,1)</f>
        <v>0</v>
      </c>
      <c r="O24" s="179">
        <f t="shared" ca="1" si="11"/>
        <v>-0.30000000000000004</v>
      </c>
      <c r="P24" s="179">
        <f ca="1">ROUND((SUMIF('Д 09.2024'!$D:$AE,ДОХОДЫ!A24,'Д 09.2024'!$AD:$AD))/1000,1)</f>
        <v>-0.1</v>
      </c>
      <c r="Q24" s="180">
        <f ca="1">ROUND((SUMIF('Д 09.2024'!$D:$AE,ДОХОДЫ!A24,'Д 09.2024'!$AE:$AE))/1000,1)</f>
        <v>-0.2</v>
      </c>
      <c r="R24" s="169"/>
    </row>
    <row r="25" spans="1:18" ht="33.75" x14ac:dyDescent="0.25">
      <c r="A25" s="340" t="s">
        <v>571</v>
      </c>
      <c r="B25" s="174" t="s">
        <v>240</v>
      </c>
      <c r="C25" s="175">
        <f t="shared" ca="1" si="5"/>
        <v>75020.600000000006</v>
      </c>
      <c r="D25" s="176">
        <f ca="1">ROUND((SUMIF('Д 09.2025'!$D:$Q,ДОХОДЫ!A25,'Д 09.2025'!$O:$O))/1000,1)</f>
        <v>43931.7</v>
      </c>
      <c r="E25" s="176">
        <f t="shared" ca="1" si="7"/>
        <v>31088.9</v>
      </c>
      <c r="F25" s="176">
        <f ca="1">ROUND((SUMIF('Д 09.2025'!$D:$Q,ДОХОДЫ!A25,'Д 09.2025'!$P:$P))/1000,1)</f>
        <v>24721.9</v>
      </c>
      <c r="G25" s="176">
        <f ca="1">ROUND((SUMIF('Д 09.2025'!$D:$Q,ДОХОДЫ!A25,'Д 09.2025'!$Q:$Q))/1000,1)</f>
        <v>6367</v>
      </c>
      <c r="H25" s="177">
        <f t="shared" ca="1" si="8"/>
        <v>41333.140070000001</v>
      </c>
      <c r="I25" s="177">
        <f ca="1">(SUMIF('Д 09.2025'!$D:$AF,ДОХОДЫ!A25,'Д 09.2025'!$AC:$AC))/1000</f>
        <v>24501.140070000001</v>
      </c>
      <c r="J25" s="177">
        <f t="shared" ca="1" si="9"/>
        <v>16832</v>
      </c>
      <c r="K25" s="177">
        <f ca="1">ROUND((SUMIF('Д 09.2025'!$D:$AE,ДОХОДЫ!A25,'Д 09.2025'!$AD:$AD))/1000,1)</f>
        <v>12116.7</v>
      </c>
      <c r="L25" s="178">
        <f ca="1">ROUND((SUMIF('Д 09.2025'!$D:$AE,ДОХОДЫ!A25,'Д 09.2025'!$AE:$AE))/1000,1)</f>
        <v>4715.3</v>
      </c>
      <c r="M25" s="179">
        <f t="shared" ca="1" si="10"/>
        <v>56233.100000000006</v>
      </c>
      <c r="N25" s="179">
        <f ca="1">ROUND((SUMIF('Д 09.2024'!$D:$AE,ДОХОДЫ!A25,'Д 09.2024'!$AC:$AC))/1000,1)</f>
        <v>31730.2</v>
      </c>
      <c r="O25" s="179">
        <f t="shared" ca="1" si="11"/>
        <v>24502.9</v>
      </c>
      <c r="P25" s="179">
        <f ca="1">ROUND((SUMIF('Д 09.2024'!$D:$AE,ДОХОДЫ!A25,'Д 09.2024'!$AD:$AD))/1000,1)</f>
        <v>20080</v>
      </c>
      <c r="Q25" s="180">
        <f ca="1">ROUND((SUMIF('Д 09.2024'!$D:$AE,ДОХОДЫ!A25,'Д 09.2024'!$AE:$AE))/1000,1)</f>
        <v>4422.8999999999996</v>
      </c>
    </row>
    <row r="26" spans="1:18" ht="22.5" x14ac:dyDescent="0.25">
      <c r="A26" s="340" t="s">
        <v>592</v>
      </c>
      <c r="B26" s="174" t="s">
        <v>94</v>
      </c>
      <c r="C26" s="175">
        <f t="shared" ca="1" si="5"/>
        <v>692</v>
      </c>
      <c r="D26" s="176">
        <f ca="1">ROUND((SUMIF('Д 09.2025'!$D:$Q,ДОХОДЫ!A26,'Д 09.2025'!$O:$O))/1000,1)</f>
        <v>692</v>
      </c>
      <c r="E26" s="176">
        <f t="shared" ca="1" si="7"/>
        <v>0</v>
      </c>
      <c r="F26" s="176">
        <f ca="1">ROUND((SUMIF('Д 09.2025'!$D:$Q,ДОХОДЫ!A26,'Д 09.2025'!$P:$P))/1000,1)</f>
        <v>0</v>
      </c>
      <c r="G26" s="176">
        <f ca="1">ROUND((SUMIF('Д 09.2025'!$D:$Q,ДОХОДЫ!A26,'Д 09.2025'!$Q:$Q))/1000,1)</f>
        <v>0</v>
      </c>
      <c r="H26" s="177">
        <f t="shared" ca="1" si="8"/>
        <v>386.52550000000002</v>
      </c>
      <c r="I26" s="177">
        <f ca="1">(SUMIF('Д 09.2025'!$D:$AF,ДОХОДЫ!A26,'Д 09.2025'!$AC:$AC))/1000</f>
        <v>386.52550000000002</v>
      </c>
      <c r="J26" s="177">
        <f t="shared" ca="1" si="9"/>
        <v>0</v>
      </c>
      <c r="K26" s="177">
        <f ca="1">ROUND((SUMIF('Д 09.2025'!$D:$AE,ДОХОДЫ!A26,'Д 09.2025'!$AD:$AD))/1000,1)</f>
        <v>0</v>
      </c>
      <c r="L26" s="178">
        <f ca="1">ROUND((SUMIF('Д 09.2025'!$D:$AE,ДОХОДЫ!A26,'Д 09.2025'!$AE:$AE))/1000,1)</f>
        <v>0</v>
      </c>
      <c r="M26" s="179">
        <f t="shared" ca="1" si="10"/>
        <v>466.9</v>
      </c>
      <c r="N26" s="179">
        <f ca="1">ROUND((SUMIF('Д 09.2024'!$D:$AE,ДОХОДЫ!A26,'Д 09.2024'!$AC:$AC))/1000,1)</f>
        <v>466.9</v>
      </c>
      <c r="O26" s="179">
        <f t="shared" ca="1" si="11"/>
        <v>0</v>
      </c>
      <c r="P26" s="179">
        <f ca="1">ROUND((SUMIF('Д 09.2024'!$D:$AE,ДОХОДЫ!A26,'Д 09.2024'!$AD:$AD))/1000,1)</f>
        <v>0</v>
      </c>
      <c r="Q26" s="180">
        <f ca="1">ROUND((SUMIF('Д 09.2024'!$D:$AE,ДОХОДЫ!A26,'Д 09.2024'!$AE:$AE))/1000,1)</f>
        <v>0</v>
      </c>
    </row>
    <row r="27" spans="1:18" ht="22.5" x14ac:dyDescent="0.25">
      <c r="A27" s="340" t="s">
        <v>598</v>
      </c>
      <c r="B27" s="174" t="s">
        <v>241</v>
      </c>
      <c r="C27" s="175">
        <f t="shared" ca="1" si="5"/>
        <v>6292.1</v>
      </c>
      <c r="D27" s="176">
        <f ca="1">ROUND((SUMIF('Д 09.2025'!$D:$Q,ДОХОДЫ!A27,'Д 09.2025'!$O:$O))/1000,1)</f>
        <v>203.1</v>
      </c>
      <c r="E27" s="176">
        <f t="shared" ca="1" si="7"/>
        <v>6089</v>
      </c>
      <c r="F27" s="176">
        <f ca="1">ROUND((SUMIF('Д 09.2025'!$D:$Q,ДОХОДЫ!A27,'Д 09.2025'!$P:$P))/1000,1)</f>
        <v>5745</v>
      </c>
      <c r="G27" s="176">
        <f ca="1">ROUND((SUMIF('Д 09.2025'!$D:$Q,ДОХОДЫ!A27,'Д 09.2025'!$Q:$Q))/1000,1)</f>
        <v>344</v>
      </c>
      <c r="H27" s="177">
        <f t="shared" ca="1" si="8"/>
        <v>5872.1178</v>
      </c>
      <c r="I27" s="177">
        <f ca="1">(SUMIF('Д 09.2025'!$D:$AF,ДОХОДЫ!A27,'Д 09.2025'!$AC:$AC))/1000</f>
        <v>527.81780000000003</v>
      </c>
      <c r="J27" s="177">
        <f t="shared" ca="1" si="9"/>
        <v>5344.3</v>
      </c>
      <c r="K27" s="177">
        <f ca="1">ROUND((SUMIF('Д 09.2025'!$D:$AE,ДОХОДЫ!A27,'Д 09.2025'!$AD:$AD))/1000,1)</f>
        <v>3771.1</v>
      </c>
      <c r="L27" s="178">
        <f ca="1">ROUND((SUMIF('Д 09.2025'!$D:$AE,ДОХОДЫ!A27,'Д 09.2025'!$AE:$AE))/1000,1)</f>
        <v>1573.2</v>
      </c>
      <c r="M27" s="179">
        <f t="shared" ca="1" si="10"/>
        <v>14789</v>
      </c>
      <c r="N27" s="179">
        <f ca="1">ROUND((SUMIF('Д 09.2024'!$D:$AE,ДОХОДЫ!A27,'Д 09.2024'!$AC:$AC))/1000,1)</f>
        <v>1730.4</v>
      </c>
      <c r="O27" s="179">
        <f t="shared" ca="1" si="11"/>
        <v>13058.6</v>
      </c>
      <c r="P27" s="179">
        <f ca="1">ROUND((SUMIF('Д 09.2024'!$D:$AE,ДОХОДЫ!A27,'Д 09.2024'!$AD:$AD))/1000,1)</f>
        <v>11575.1</v>
      </c>
      <c r="Q27" s="180">
        <f ca="1">ROUND((SUMIF('Д 09.2024'!$D:$AE,ДОХОДЫ!A27,'Д 09.2024'!$AE:$AE))/1000,1)</f>
        <v>1483.5</v>
      </c>
    </row>
    <row r="28" spans="1:18" ht="22.5" x14ac:dyDescent="0.25">
      <c r="A28" s="340" t="s">
        <v>604</v>
      </c>
      <c r="B28" s="174" t="s">
        <v>242</v>
      </c>
      <c r="C28" s="175">
        <f t="shared" ca="1" si="5"/>
        <v>17124.7</v>
      </c>
      <c r="D28" s="176">
        <f ca="1">ROUND((SUMIF('Д 09.2025'!$D:$Q,ДОХОДЫ!A28,'Д 09.2025'!$O:$O))/1000,1)</f>
        <v>8015</v>
      </c>
      <c r="E28" s="176">
        <f t="shared" ca="1" si="7"/>
        <v>9109.7000000000007</v>
      </c>
      <c r="F28" s="176">
        <f ca="1">ROUND((SUMIF('Д 09.2025'!$D:$Q,ДОХОДЫ!A28,'Д 09.2025'!$P:$P))/1000,1)</f>
        <v>9109.7000000000007</v>
      </c>
      <c r="G28" s="176">
        <f ca="1">ROUND((SUMIF('Д 09.2025'!$D:$Q,ДОХОДЫ!A28,'Д 09.2025'!$Q:$Q))/1000,1)</f>
        <v>0</v>
      </c>
      <c r="H28" s="177">
        <f t="shared" ca="1" si="8"/>
        <v>32524.196329999999</v>
      </c>
      <c r="I28" s="177">
        <f ca="1">(SUMIF('Д 09.2025'!$D:$AF,ДОХОДЫ!A28,'Д 09.2025'!$AC:$AC))/1000</f>
        <v>25418.296329999997</v>
      </c>
      <c r="J28" s="177">
        <f t="shared" ca="1" si="9"/>
        <v>7105.9</v>
      </c>
      <c r="K28" s="177">
        <f ca="1">ROUND((SUMIF('Д 09.2025'!$D:$AE,ДОХОДЫ!A28,'Д 09.2025'!$AD:$AD))/1000,1)</f>
        <v>7105.7</v>
      </c>
      <c r="L28" s="178">
        <f ca="1">ROUND((SUMIF('Д 09.2025'!$D:$AE,ДОХОДЫ!A28,'Д 09.2025'!$AE:$AE))/1000,1)</f>
        <v>0.2</v>
      </c>
      <c r="M28" s="179">
        <f t="shared" ca="1" si="10"/>
        <v>54350.100000000006</v>
      </c>
      <c r="N28" s="179">
        <f ca="1">ROUND((SUMIF('Д 09.2024'!$D:$AE,ДОХОДЫ!A28,'Д 09.2024'!$AC:$AC))/1000,1)</f>
        <v>42173.4</v>
      </c>
      <c r="O28" s="179">
        <f t="shared" ca="1" si="11"/>
        <v>12176.7</v>
      </c>
      <c r="P28" s="179">
        <f ca="1">ROUND((SUMIF('Д 09.2024'!$D:$AE,ДОХОДЫ!A28,'Д 09.2024'!$AD:$AD))/1000,1)</f>
        <v>11022.1</v>
      </c>
      <c r="Q28" s="180">
        <f ca="1">ROUND((SUMIF('Д 09.2024'!$D:$AE,ДОХОДЫ!A28,'Д 09.2024'!$AE:$AE))/1000,1)</f>
        <v>1154.5999999999999</v>
      </c>
    </row>
    <row r="29" spans="1:18" x14ac:dyDescent="0.25">
      <c r="A29" s="340" t="s">
        <v>615</v>
      </c>
      <c r="B29" s="174" t="s">
        <v>243</v>
      </c>
      <c r="C29" s="175">
        <f t="shared" ca="1" si="5"/>
        <v>1873.8000000000002</v>
      </c>
      <c r="D29" s="176">
        <f ca="1">ROUND((SUMIF('Д 09.2025'!$D:$Q,ДОХОДЫ!A29,'Д 09.2025'!$O:$O))/1000,1)</f>
        <v>1546.7</v>
      </c>
      <c r="E29" s="176">
        <f t="shared" ca="1" si="7"/>
        <v>327.10000000000002</v>
      </c>
      <c r="F29" s="176">
        <f ca="1">ROUND((SUMIF('Д 09.2025'!$D:$Q,ДОХОДЫ!A29,'Д 09.2025'!$P:$P))/1000,1)</f>
        <v>0</v>
      </c>
      <c r="G29" s="176">
        <f ca="1">ROUND((SUMIF('Д 09.2025'!$D:$Q,ДОХОДЫ!A29,'Д 09.2025'!$Q:$Q))/1000,1)</f>
        <v>327.10000000000002</v>
      </c>
      <c r="H29" s="177">
        <f t="shared" ca="1" si="8"/>
        <v>4400.9277300000003</v>
      </c>
      <c r="I29" s="177">
        <f ca="1">(SUMIF('Д 09.2025'!$D:$AF,ДОХОДЫ!A29,'Д 09.2025'!$AC:$AC))/1000</f>
        <v>4016.6277300000002</v>
      </c>
      <c r="J29" s="177">
        <f t="shared" ca="1" si="9"/>
        <v>384.3</v>
      </c>
      <c r="K29" s="177">
        <f ca="1">ROUND((SUMIF('Д 09.2025'!$D:$AE,ДОХОДЫ!A29,'Д 09.2025'!$AD:$AD))/1000,1)</f>
        <v>51</v>
      </c>
      <c r="L29" s="178">
        <f ca="1">ROUND((SUMIF('Д 09.2025'!$D:$AE,ДОХОДЫ!A29,'Д 09.2025'!$AE:$AE))/1000,1)</f>
        <v>333.3</v>
      </c>
      <c r="M29" s="179">
        <f t="shared" ca="1" si="10"/>
        <v>10783.4</v>
      </c>
      <c r="N29" s="179">
        <f ca="1">ROUND((SUMIF('Д 09.2024'!$D:$AE,ДОХОДЫ!A29,'Д 09.2024'!$AC:$AC))/1000,1)</f>
        <v>10457.299999999999</v>
      </c>
      <c r="O29" s="179">
        <f t="shared" ca="1" si="11"/>
        <v>326.10000000000002</v>
      </c>
      <c r="P29" s="179">
        <f ca="1">ROUND((SUMIF('Д 09.2024'!$D:$AE,ДОХОДЫ!A29,'Д 09.2024'!$AD:$AD))/1000,1)</f>
        <v>213.5</v>
      </c>
      <c r="Q29" s="180">
        <f ca="1">ROUND((SUMIF('Д 09.2024'!$D:$AE,ДОХОДЫ!A29,'Д 09.2024'!$AE:$AE))/1000,1)</f>
        <v>112.6</v>
      </c>
    </row>
    <row r="30" spans="1:18" x14ac:dyDescent="0.25">
      <c r="A30" s="340" t="s">
        <v>657</v>
      </c>
      <c r="B30" s="174" t="s">
        <v>244</v>
      </c>
      <c r="C30" s="175">
        <f t="shared" ca="1" si="5"/>
        <v>0</v>
      </c>
      <c r="D30" s="176">
        <f ca="1">ROUND((SUMIF('Д 09.2025'!$D:$Q,ДОХОДЫ!A30,'Д 09.2025'!$O:$O))/1000,1)</f>
        <v>0</v>
      </c>
      <c r="E30" s="176">
        <f t="shared" ca="1" si="7"/>
        <v>0</v>
      </c>
      <c r="F30" s="176">
        <f ca="1">ROUND((SUMIF('Д 09.2025'!$D:$Q,ДОХОДЫ!A30,'Д 09.2025'!$P:$P))/1000,1)</f>
        <v>0</v>
      </c>
      <c r="G30" s="176">
        <f ca="1">ROUND((SUMIF('Д 09.2025'!$D:$Q,ДОХОДЫ!A30,'Д 09.2025'!$Q:$Q))/1000,1)</f>
        <v>0</v>
      </c>
      <c r="H30" s="177">
        <f t="shared" ca="1" si="8"/>
        <v>3436.3279900000002</v>
      </c>
      <c r="I30" s="177">
        <f ca="1">(SUMIF('Д 09.2025'!$D:$AF,ДОХОДЫ!A30,'Д 09.2025'!$AC:$AC))/1000</f>
        <v>3551.1279900000004</v>
      </c>
      <c r="J30" s="177">
        <f t="shared" ca="1" si="9"/>
        <v>-114.8</v>
      </c>
      <c r="K30" s="177">
        <f ca="1">ROUND((SUMIF('Д 09.2025'!$D:$AE,ДОХОДЫ!A30,'Д 09.2025'!$AD:$AD))/1000,1)</f>
        <v>0</v>
      </c>
      <c r="L30" s="178">
        <f ca="1">ROUND((SUMIF('Д 09.2025'!$D:$AE,ДОХОДЫ!A30,'Д 09.2025'!$AE:$AE))/1000,1)</f>
        <v>-114.8</v>
      </c>
      <c r="M30" s="179">
        <f t="shared" ca="1" si="10"/>
        <v>56.000000000000014</v>
      </c>
      <c r="N30" s="179">
        <f ca="1">ROUND((SUMIF('Д 09.2024'!$D:$AE,ДОХОДЫ!A30,'Д 09.2024'!$AC:$AC))/1000,1)</f>
        <v>0</v>
      </c>
      <c r="O30" s="179">
        <f t="shared" ca="1" si="11"/>
        <v>56.000000000000014</v>
      </c>
      <c r="P30" s="179">
        <f ca="1">ROUND((SUMIF('Д 09.2024'!$D:$AE,ДОХОДЫ!A30,'Д 09.2024'!$AD:$AD))/1000,1)</f>
        <v>-83.3</v>
      </c>
      <c r="Q30" s="180">
        <f ca="1">ROUND((SUMIF('Д 09.2024'!$D:$AE,ДОХОДЫ!A30,'Д 09.2024'!$AE:$AE))/1000,1)</f>
        <v>139.30000000000001</v>
      </c>
    </row>
    <row r="31" spans="1:18" s="6" customFormat="1" x14ac:dyDescent="0.25">
      <c r="A31" s="340" t="s">
        <v>661</v>
      </c>
      <c r="B31" s="170" t="s">
        <v>245</v>
      </c>
      <c r="C31" s="171">
        <f t="shared" ca="1" si="5"/>
        <v>2990433.5</v>
      </c>
      <c r="D31" s="172">
        <f ca="1">D32+D37+D38+D39+D40+D41</f>
        <v>2530923.4</v>
      </c>
      <c r="E31" s="172">
        <f t="shared" ca="1" si="7"/>
        <v>459510.1</v>
      </c>
      <c r="F31" s="172">
        <f ca="1">F32+F37+F38+F39+F40+F41</f>
        <v>326373.7</v>
      </c>
      <c r="G31" s="172">
        <f ca="1">G32+G37+G38+G39+G40+G41</f>
        <v>133136.4</v>
      </c>
      <c r="H31" s="172">
        <f ca="1">I31+J31</f>
        <v>2228780.4558500005</v>
      </c>
      <c r="I31" s="172">
        <f ca="1">I32+I38+I39+I40+I41</f>
        <v>1950915.1558500002</v>
      </c>
      <c r="J31" s="172">
        <f t="shared" ca="1" si="9"/>
        <v>277865.30000000005</v>
      </c>
      <c r="K31" s="172">
        <f ca="1">K32+K38+K39+K40+K41</f>
        <v>170757.30000000002</v>
      </c>
      <c r="L31" s="173">
        <f ca="1">L32+L38+L39+L40+L41</f>
        <v>107108</v>
      </c>
      <c r="M31" s="172">
        <f t="shared" ca="1" si="10"/>
        <v>2018448.7</v>
      </c>
      <c r="N31" s="172">
        <f ca="1">N32+N37+N38+N39+N40+N41</f>
        <v>1798608.4</v>
      </c>
      <c r="O31" s="172">
        <f t="shared" ca="1" si="11"/>
        <v>219840.30000000002</v>
      </c>
      <c r="P31" s="172">
        <f ca="1">P32+P37+P38+P39+P40+P41</f>
        <v>114535.6</v>
      </c>
      <c r="Q31" s="172">
        <f ca="1">Q32+Q37+Q38+Q39+Q40+Q41</f>
        <v>105304.70000000001</v>
      </c>
      <c r="R31" s="181"/>
    </row>
    <row r="32" spans="1:18" s="6" customFormat="1" ht="33.75" x14ac:dyDescent="0.25">
      <c r="A32" s="340" t="s">
        <v>662</v>
      </c>
      <c r="B32" s="170" t="s">
        <v>246</v>
      </c>
      <c r="C32" s="171">
        <f t="shared" ca="1" si="5"/>
        <v>2990548.0999999996</v>
      </c>
      <c r="D32" s="172">
        <f ca="1">D33+D34+D35+D36</f>
        <v>2530923.4</v>
      </c>
      <c r="E32" s="172">
        <f t="shared" ca="1" si="7"/>
        <v>459624.69999999995</v>
      </c>
      <c r="F32" s="172">
        <f ca="1">F33+F34+F35+F36</f>
        <v>328249</v>
      </c>
      <c r="G32" s="172">
        <f ca="1">G33+G34+G35+G36</f>
        <v>131375.69999999998</v>
      </c>
      <c r="H32" s="172">
        <f t="shared" ca="1" si="8"/>
        <v>2222909.0669800001</v>
      </c>
      <c r="I32" s="172">
        <f ca="1">I33+I34+I35+I36</f>
        <v>1944517.3669800002</v>
      </c>
      <c r="J32" s="172">
        <f t="shared" ca="1" si="9"/>
        <v>278391.7</v>
      </c>
      <c r="K32" s="172">
        <f ca="1">K33+K34+K35+K36</f>
        <v>172632.6</v>
      </c>
      <c r="L32" s="173">
        <f ca="1">L33+L34+L35+L36</f>
        <v>105759.1</v>
      </c>
      <c r="M32" s="172">
        <f t="shared" ca="1" si="10"/>
        <v>2017361.8</v>
      </c>
      <c r="N32" s="172">
        <f ca="1">N33+N34+N35+N36</f>
        <v>1787931.5</v>
      </c>
      <c r="O32" s="172">
        <f t="shared" ca="1" si="11"/>
        <v>229430.30000000002</v>
      </c>
      <c r="P32" s="172">
        <f ca="1">P33+P34+P35+P36</f>
        <v>125206</v>
      </c>
      <c r="Q32" s="172">
        <f ca="1">Q33+Q34+Q35+Q36</f>
        <v>104224.30000000002</v>
      </c>
      <c r="R32" s="181"/>
    </row>
    <row r="33" spans="1:18" ht="22.5" x14ac:dyDescent="0.25">
      <c r="A33" s="340" t="s">
        <v>663</v>
      </c>
      <c r="B33" s="174" t="s">
        <v>247</v>
      </c>
      <c r="C33" s="175">
        <f t="shared" ca="1" si="5"/>
        <v>373254.9</v>
      </c>
      <c r="D33" s="176">
        <f ca="1">ROUND((SUMIF('Д 09.2025'!$D:$Q,ДОХОДЫ!A33,'Д 09.2025'!$O:$O))/1000,1)</f>
        <v>257781.9</v>
      </c>
      <c r="E33" s="176">
        <f t="shared" ca="1" si="7"/>
        <v>115473</v>
      </c>
      <c r="F33" s="176">
        <f ca="1">ROUND((SUMIF('Д 09.2025'!$D:$Q,ДОХОДЫ!A33,'Д 09.2025'!$P:$P))/1000,1)</f>
        <v>41308.5</v>
      </c>
      <c r="G33" s="176">
        <f ca="1">ROUND((SUMIF('Д 09.2025'!$D:$Q,ДОХОДЫ!A33,'Д 09.2025'!$Q:$Q))/1000,1)</f>
        <v>74164.5</v>
      </c>
      <c r="H33" s="177">
        <f t="shared" ca="1" si="8"/>
        <v>298769.59999999998</v>
      </c>
      <c r="I33" s="177">
        <f ca="1">(SUMIF('Д 09.2025'!$D:$AF,ДОХОДЫ!A33,'Д 09.2025'!$AC:$AC))/1000</f>
        <v>196455.1</v>
      </c>
      <c r="J33" s="177">
        <f t="shared" ca="1" si="9"/>
        <v>102314.5</v>
      </c>
      <c r="K33" s="177">
        <f ca="1">ROUND((SUMIF('Д 09.2025'!$D:$AE,ДОХОДЫ!A33,'Д 09.2025'!$AD:$AD))/1000,1)</f>
        <v>41308.5</v>
      </c>
      <c r="L33" s="178">
        <f ca="1">ROUND((SUMIF('Д 09.2025'!$D:$AE,ДОХОДЫ!A33,'Д 09.2025'!$AE:$AE))/1000,1)</f>
        <v>61006</v>
      </c>
      <c r="M33" s="179">
        <f t="shared" ca="1" si="10"/>
        <v>272940.79999999999</v>
      </c>
      <c r="N33" s="179">
        <f ca="1">ROUND((SUMIF('Д 09.2024'!$D:$AE,ДОХОДЫ!A33,'Д 09.2024'!$AC:$AC))/1000,1)</f>
        <v>189587.1</v>
      </c>
      <c r="O33" s="179">
        <f t="shared" ca="1" si="11"/>
        <v>83353.7</v>
      </c>
      <c r="P33" s="179">
        <f ca="1">ROUND((SUMIF('Д 09.2024'!$D:$AE,ДОХОДЫ!A33,'Д 09.2024'!$AD:$AD))/1000,1)</f>
        <v>30981.3</v>
      </c>
      <c r="Q33" s="180">
        <f ca="1">ROUND((SUMIF('Д 09.2024'!$D:$AE,ДОХОДЫ!A33,'Д 09.2024'!$AE:$AE))/1000,1)</f>
        <v>52372.4</v>
      </c>
    </row>
    <row r="34" spans="1:18" ht="33.75" x14ac:dyDescent="0.25">
      <c r="A34" s="340" t="s">
        <v>670</v>
      </c>
      <c r="B34" s="174" t="s">
        <v>248</v>
      </c>
      <c r="C34" s="175">
        <f t="shared" ca="1" si="5"/>
        <v>594484.19999999995</v>
      </c>
      <c r="D34" s="176">
        <f ca="1">ROUND((SUMIF('Д 09.2025'!$D:$Q,ДОХОДЫ!A34,'Д 09.2025'!$O:$O))/1000,1)</f>
        <v>275049.7</v>
      </c>
      <c r="E34" s="176">
        <f t="shared" ca="1" si="7"/>
        <v>319434.5</v>
      </c>
      <c r="F34" s="176">
        <f ca="1">ROUND((SUMIF('Д 09.2025'!$D:$Q,ДОХОДЫ!A34,'Д 09.2025'!$P:$P))/1000,1)</f>
        <v>283887.8</v>
      </c>
      <c r="G34" s="176">
        <f ca="1">ROUND((SUMIF('Д 09.2025'!$D:$Q,ДОХОДЫ!A34,'Д 09.2025'!$Q:$Q))/1000,1)</f>
        <v>35546.699999999997</v>
      </c>
      <c r="H34" s="177">
        <f t="shared" ca="1" si="8"/>
        <v>383030.54136999999</v>
      </c>
      <c r="I34" s="177">
        <f ca="1">(SUMIF('Д 09.2025'!$D:$AF,ДОХОДЫ!A34,'Д 09.2025'!$AC:$AC))/1000</f>
        <v>228352.44137000002</v>
      </c>
      <c r="J34" s="177">
        <f t="shared" ca="1" si="9"/>
        <v>154678.1</v>
      </c>
      <c r="K34" s="177">
        <f ca="1">ROUND((SUMIF('Д 09.2025'!$D:$AE,ДОХОДЫ!A34,'Д 09.2025'!$AD:$AD))/1000,1)</f>
        <v>129535.9</v>
      </c>
      <c r="L34" s="178">
        <f ca="1">ROUND((SUMIF('Д 09.2025'!$D:$AE,ДОХОДЫ!A34,'Д 09.2025'!$AE:$AE))/1000,1)</f>
        <v>25142.2</v>
      </c>
      <c r="M34" s="179">
        <f t="shared" ca="1" si="10"/>
        <v>425693.4</v>
      </c>
      <c r="N34" s="179">
        <f ca="1">ROUND((SUMIF('Д 09.2024'!$D:$AE,ДОХОДЫ!A34,'Д 09.2024'!$AC:$AC))/1000,1)</f>
        <v>318470.2</v>
      </c>
      <c r="O34" s="179">
        <f t="shared" ca="1" si="11"/>
        <v>107223.2</v>
      </c>
      <c r="P34" s="179">
        <f ca="1">ROUND((SUMIF('Д 09.2024'!$D:$AE,ДОХОДЫ!A34,'Д 09.2024'!$AD:$AD))/1000,1)</f>
        <v>87037</v>
      </c>
      <c r="Q34" s="180">
        <f ca="1">ROUND((SUMIF('Д 09.2024'!$D:$AE,ДОХОДЫ!A34,'Д 09.2024'!$AE:$AE))/1000,1)</f>
        <v>20186.2</v>
      </c>
    </row>
    <row r="35" spans="1:18" ht="22.5" x14ac:dyDescent="0.25">
      <c r="A35" s="340" t="s">
        <v>691</v>
      </c>
      <c r="B35" s="174" t="s">
        <v>249</v>
      </c>
      <c r="C35" s="175">
        <f t="shared" ca="1" si="5"/>
        <v>1959831.9</v>
      </c>
      <c r="D35" s="176">
        <f ca="1">ROUND((SUMIF('Д 09.2025'!$D:$Q,ДОХОДЫ!A35,'Д 09.2025'!$O:$O))/1000,1)</f>
        <v>1952544</v>
      </c>
      <c r="E35" s="176">
        <f t="shared" ca="1" si="7"/>
        <v>7287.9</v>
      </c>
      <c r="F35" s="176">
        <f ca="1">ROUND((SUMIF('Д 09.2025'!$D:$Q,ДОХОДЫ!A35,'Д 09.2025'!$P:$P))/1000,1)</f>
        <v>3052.7</v>
      </c>
      <c r="G35" s="176">
        <f ca="1">ROUND((SUMIF('Д 09.2025'!$D:$Q,ДОХОДЫ!A35,'Д 09.2025'!$Q:$Q))/1000,1)</f>
        <v>4235.2</v>
      </c>
      <c r="H35" s="177">
        <f t="shared" ca="1" si="8"/>
        <v>1484125.2071700001</v>
      </c>
      <c r="I35" s="177">
        <f ca="1">(SUMIF('Д 09.2025'!$D:$AF,ДОХОДЫ!A35,'Д 09.2025'!$AC:$AC))/1000</f>
        <v>1479650.0071700001</v>
      </c>
      <c r="J35" s="177">
        <f t="shared" ca="1" si="9"/>
        <v>4475.2</v>
      </c>
      <c r="K35" s="177">
        <f ca="1">ROUND((SUMIF('Д 09.2025'!$D:$AE,ДОХОДЫ!A35,'Д 09.2025'!$AD:$AD))/1000,1)</f>
        <v>1788.2</v>
      </c>
      <c r="L35" s="178">
        <f ca="1">ROUND((SUMIF('Д 09.2025'!$D:$AE,ДОХОДЫ!A35,'Д 09.2025'!$AE:$AE))/1000,1)</f>
        <v>2687</v>
      </c>
      <c r="M35" s="179">
        <f t="shared" ca="1" si="10"/>
        <v>1262492</v>
      </c>
      <c r="N35" s="179">
        <f ca="1">ROUND((SUMIF('Д 09.2024'!$D:$AE,ДОХОДЫ!A35,'Д 09.2024'!$AC:$AC))/1000,1)</f>
        <v>1258750.5</v>
      </c>
      <c r="O35" s="179">
        <f t="shared" ca="1" si="11"/>
        <v>3741.5</v>
      </c>
      <c r="P35" s="179">
        <f ca="1">ROUND((SUMIF('Д 09.2024'!$D:$AE,ДОХОДЫ!A35,'Д 09.2024'!$AD:$AD))/1000,1)</f>
        <v>1566.9</v>
      </c>
      <c r="Q35" s="180">
        <f ca="1">ROUND((SUMIF('Д 09.2024'!$D:$AE,ДОХОДЫ!A35,'Д 09.2024'!$AE:$AE))/1000,1)</f>
        <v>2174.6</v>
      </c>
    </row>
    <row r="36" spans="1:18" x14ac:dyDescent="0.25">
      <c r="A36" s="340" t="s">
        <v>711</v>
      </c>
      <c r="B36" s="174" t="s">
        <v>208</v>
      </c>
      <c r="C36" s="175">
        <f t="shared" ca="1" si="5"/>
        <v>62977.100000000006</v>
      </c>
      <c r="D36" s="176">
        <f ca="1">ROUND((SUMIF('Д 09.2025'!$D:$Q,ДОХОДЫ!A36,'Д 09.2025'!$O:$O))/1000,1)</f>
        <v>45547.8</v>
      </c>
      <c r="E36" s="176">
        <f t="shared" ca="1" si="7"/>
        <v>17429.3</v>
      </c>
      <c r="F36" s="176">
        <f ca="1">ROUND((SUMIF('Д 09.2025'!$D:$Q,ДОХОДЫ!A36,'Д 09.2025'!$P:$P))/1000,1)</f>
        <v>0</v>
      </c>
      <c r="G36" s="176">
        <f ca="1">ROUND((SUMIF('Д 09.2025'!$D:$Q,ДОХОДЫ!A36,'Д 09.2025'!$Q:$Q))/1000,1)</f>
        <v>17429.3</v>
      </c>
      <c r="H36" s="177">
        <f t="shared" ca="1" si="8"/>
        <v>56983.718439999997</v>
      </c>
      <c r="I36" s="177">
        <f ca="1">(SUMIF('Д 09.2025'!$D:$AF,ДОХОДЫ!A36,'Д 09.2025'!$AC:$AC))/1000</f>
        <v>40059.818439999995</v>
      </c>
      <c r="J36" s="177">
        <f t="shared" ca="1" si="9"/>
        <v>16923.900000000001</v>
      </c>
      <c r="K36" s="177">
        <f ca="1">ROUND((SUMIF('Д 09.2025'!$D:$AE,ДОХОДЫ!A36,'Д 09.2025'!$AD:$AD))/1000,1)</f>
        <v>0</v>
      </c>
      <c r="L36" s="178">
        <f ca="1">ROUND((SUMIF('Д 09.2025'!$D:$AE,ДОХОДЫ!A36,'Д 09.2025'!$AE:$AE))/1000,1)</f>
        <v>16923.900000000001</v>
      </c>
      <c r="M36" s="179">
        <f t="shared" ca="1" si="10"/>
        <v>56235.600000000006</v>
      </c>
      <c r="N36" s="179">
        <f ca="1">ROUND((SUMIF('Д 09.2024'!$D:$AE,ДОХОДЫ!A36,'Д 09.2024'!$AC:$AC))/1000,1)</f>
        <v>21123.7</v>
      </c>
      <c r="O36" s="179">
        <f t="shared" ca="1" si="11"/>
        <v>35111.9</v>
      </c>
      <c r="P36" s="179">
        <f ca="1">ROUND((SUMIF('Д 09.2024'!$D:$AE,ДОХОДЫ!A36,'Д 09.2024'!$AD:$AD))/1000,1)</f>
        <v>5620.8</v>
      </c>
      <c r="Q36" s="180">
        <f ca="1">ROUND((SUMIF('Д 09.2024'!$D:$AE,ДОХОДЫ!A36,'Д 09.2024'!$AE:$AE))/1000,1)</f>
        <v>29491.1</v>
      </c>
    </row>
    <row r="37" spans="1:18" s="3" customFormat="1" ht="22.5" x14ac:dyDescent="0.25">
      <c r="A37" s="340" t="s">
        <v>727</v>
      </c>
      <c r="B37" s="174" t="s">
        <v>444</v>
      </c>
      <c r="C37" s="175">
        <f t="shared" ca="1" si="5"/>
        <v>0</v>
      </c>
      <c r="D37" s="176">
        <f ca="1">ROUND((SUMIF('Д 09.2025'!$D:$Q,ДОХОДЫ!A37,'Д 09.2025'!$O:$O))/1000,1)</f>
        <v>0</v>
      </c>
      <c r="E37" s="176">
        <f t="shared" ca="1" si="7"/>
        <v>0</v>
      </c>
      <c r="F37" s="176">
        <f ca="1">ROUND((SUMIF('Д 09.2025'!$D:$Q,ДОХОДЫ!A37,'Д 09.2025'!$P:$P))/1000,1)</f>
        <v>0</v>
      </c>
      <c r="G37" s="176">
        <f ca="1">ROUND((SUMIF('Д 09.2025'!$D:$Q,ДОХОДЫ!A37,'Д 09.2025'!$Q:$Q))/1000,1)</f>
        <v>0</v>
      </c>
      <c r="H37" s="177">
        <f t="shared" ca="1" si="8"/>
        <v>0</v>
      </c>
      <c r="I37" s="177">
        <f ca="1">(SUMIF('Д 09.2025'!$D:$AF,ДОХОДЫ!A37,'Д 09.2025'!$AC:$AC))/1000</f>
        <v>0</v>
      </c>
      <c r="J37" s="177">
        <f t="shared" ca="1" si="9"/>
        <v>0</v>
      </c>
      <c r="K37" s="177">
        <f ca="1">ROUND((SUMIF('Д 09.2025'!$D:$AE,ДОХОДЫ!A37,'Д 09.2025'!$AD:$AD))/1000,1)</f>
        <v>0</v>
      </c>
      <c r="L37" s="178">
        <f ca="1">ROUND((SUMIF('Д 09.2025'!$D:$AE,ДОХОДЫ!A37,'Д 09.2025'!$AE:$AE))/1000,1)</f>
        <v>0</v>
      </c>
      <c r="M37" s="179">
        <f t="shared" ca="1" si="10"/>
        <v>0</v>
      </c>
      <c r="N37" s="179">
        <f ca="1">ROUND((SUMIF('Д 09.2024'!$D:$AE,ДОХОДЫ!A37,'Д 09.2024'!$AC:$AC))/1000,1)</f>
        <v>0</v>
      </c>
      <c r="O37" s="179">
        <f t="shared" ca="1" si="11"/>
        <v>0</v>
      </c>
      <c r="P37" s="179">
        <f ca="1">ROUND((SUMIF('Д 09.2024'!$D:$AE,ДОХОДЫ!A37,'Д 09.2024'!$AD:$AD))/1000,1)</f>
        <v>0</v>
      </c>
      <c r="Q37" s="180">
        <f ca="1">ROUND((SUMIF('Д 09.2024'!$D:$AE,ДОХОДЫ!A37,'Д 09.2024'!$AE:$AE))/1000,1)</f>
        <v>0</v>
      </c>
      <c r="R37" s="169"/>
    </row>
    <row r="38" spans="1:18" x14ac:dyDescent="0.25">
      <c r="A38" s="340" t="s">
        <v>714</v>
      </c>
      <c r="B38" s="174" t="s">
        <v>250</v>
      </c>
      <c r="C38" s="175">
        <f t="shared" ca="1" si="5"/>
        <v>1810.7</v>
      </c>
      <c r="D38" s="176">
        <f ca="1">ROUND((SUMIF('Д 09.2025'!$D:$Q,ДОХОДЫ!A38,'Д 09.2025'!$O:$O))/1000,1)</f>
        <v>0</v>
      </c>
      <c r="E38" s="176">
        <f t="shared" ca="1" si="7"/>
        <v>1810.7</v>
      </c>
      <c r="F38" s="176">
        <f ca="1">ROUND((SUMIF('Д 09.2025'!$D:$Q,ДОХОДЫ!A38,'Д 09.2025'!$P:$P))/1000,1)</f>
        <v>50</v>
      </c>
      <c r="G38" s="176">
        <f ca="1">ROUND((SUMIF('Д 09.2025'!$D:$Q,ДОХОДЫ!A38,'Д 09.2025'!$Q:$Q))/1000,1)</f>
        <v>1760.7</v>
      </c>
      <c r="H38" s="177">
        <f t="shared" ca="1" si="8"/>
        <v>1251.2</v>
      </c>
      <c r="I38" s="177">
        <f ca="1">(SUMIF('Д 09.2025'!$D:$AF,ДОХОДЫ!A38,'Д 09.2025'!$AC:$AC))/1000</f>
        <v>0</v>
      </c>
      <c r="J38" s="177">
        <f t="shared" ca="1" si="9"/>
        <v>1251.2</v>
      </c>
      <c r="K38" s="177">
        <f ca="1">ROUND((SUMIF('Д 09.2025'!$D:$AE,ДОХОДЫ!A38,'Д 09.2025'!$AD:$AD))/1000,1)</f>
        <v>50</v>
      </c>
      <c r="L38" s="178">
        <f ca="1">ROUND((SUMIF('Д 09.2025'!$D:$AE,ДОХОДЫ!A38,'Д 09.2025'!$AE:$AE))/1000,1)</f>
        <v>1201.2</v>
      </c>
      <c r="M38" s="179">
        <f t="shared" ca="1" si="10"/>
        <v>1805.6</v>
      </c>
      <c r="N38" s="179">
        <f ca="1">ROUND((SUMIF('Д 09.2024'!$D:$AE,ДОХОДЫ!A38,'Д 09.2024'!$AC:$AC))/1000,1)</f>
        <v>726.6</v>
      </c>
      <c r="O38" s="179">
        <f t="shared" ca="1" si="11"/>
        <v>1079</v>
      </c>
      <c r="P38" s="179">
        <f ca="1">ROUND((SUMIF('Д 09.2024'!$D:$AE,ДОХОДЫ!A38,'Д 09.2024'!$AD:$AD))/1000,1)</f>
        <v>0</v>
      </c>
      <c r="Q38" s="180">
        <f ca="1">ROUND((SUMIF('Д 09.2024'!$D:$AE,ДОХОДЫ!A38,'Д 09.2024'!$AE:$AE))/1000,1)</f>
        <v>1079</v>
      </c>
    </row>
    <row r="39" spans="1:18" ht="56.25" x14ac:dyDescent="0.25">
      <c r="A39" s="340" t="s">
        <v>715</v>
      </c>
      <c r="B39" s="174" t="s">
        <v>251</v>
      </c>
      <c r="C39" s="175">
        <f t="shared" ca="1" si="5"/>
        <v>0</v>
      </c>
      <c r="D39" s="176">
        <f ca="1">ROUND((SUMIF('Д 09.2025'!$D:$Q,ДОХОДЫ!A39,'Д 09.2025'!$O:$O))/1000,1)</f>
        <v>0</v>
      </c>
      <c r="E39" s="176">
        <f t="shared" ca="1" si="7"/>
        <v>0</v>
      </c>
      <c r="F39" s="176">
        <f ca="1">ROUND((SUMIF('Д 09.2025'!$D:$Q,ДОХОДЫ!A39,'Д 09.2025'!$P:$P))/1000,1)</f>
        <v>0</v>
      </c>
      <c r="G39" s="176">
        <f ca="1">ROUND((SUMIF('Д 09.2025'!$D:$Q,ДОХОДЫ!A39,'Д 09.2025'!$Q:$Q))/1000,1)</f>
        <v>0</v>
      </c>
      <c r="H39" s="177">
        <f t="shared" ca="1" si="8"/>
        <v>33613.103940000001</v>
      </c>
      <c r="I39" s="177">
        <f ca="1">(SUMIF('Д 09.2025'!$D:$AF,ДОХОДЫ!A39,'Д 09.2025'!$AC:$AC))/1000</f>
        <v>33465.403940000004</v>
      </c>
      <c r="J39" s="177">
        <f t="shared" ca="1" si="9"/>
        <v>147.69999999999999</v>
      </c>
      <c r="K39" s="177">
        <f ca="1">ROUND((SUMIF('Д 09.2025'!$D:$AE,ДОХОДЫ!A39,'Д 09.2025'!$AD:$AD))/1000,1)</f>
        <v>0</v>
      </c>
      <c r="L39" s="178">
        <f ca="1">ROUND((SUMIF('Д 09.2025'!$D:$AE,ДОХОДЫ!A39,'Д 09.2025'!$AE:$AE))/1000,1)</f>
        <v>147.69999999999999</v>
      </c>
      <c r="M39" s="179">
        <f t="shared" ca="1" si="10"/>
        <v>27718.300000000003</v>
      </c>
      <c r="N39" s="179">
        <f ca="1">ROUND((SUMIF('Д 09.2024'!$D:$AE,ДОХОДЫ!A39,'Д 09.2024'!$AC:$AC))/1000,1)</f>
        <v>27716.9</v>
      </c>
      <c r="O39" s="179">
        <f t="shared" ca="1" si="11"/>
        <v>1.4</v>
      </c>
      <c r="P39" s="179">
        <f ca="1">ROUND((SUMIF('Д 09.2024'!$D:$AE,ДОХОДЫ!A39,'Д 09.2024'!$AD:$AD))/1000,1)</f>
        <v>0</v>
      </c>
      <c r="Q39" s="180">
        <f ca="1">ROUND((SUMIF('Д 09.2024'!$D:$AE,ДОХОДЫ!A39,'Д 09.2024'!$AE:$AE))/1000,1)</f>
        <v>1.4</v>
      </c>
    </row>
    <row r="40" spans="1:18" ht="33.75" x14ac:dyDescent="0.25">
      <c r="A40" s="340" t="s">
        <v>721</v>
      </c>
      <c r="B40" s="174" t="s">
        <v>252</v>
      </c>
      <c r="C40" s="175">
        <f t="shared" ca="1" si="5"/>
        <v>-1925.3</v>
      </c>
      <c r="D40" s="176">
        <f ca="1">ROUND((SUMIF('Д 09.2025'!$D:$Q,ДОХОДЫ!A40,'Д 09.2025'!$O:$O))/1000,1)</f>
        <v>0</v>
      </c>
      <c r="E40" s="176">
        <f t="shared" ca="1" si="7"/>
        <v>-1925.3</v>
      </c>
      <c r="F40" s="176">
        <f ca="1">ROUND((SUMIF('Д 09.2025'!$D:$Q,ДОХОДЫ!A40,'Д 09.2025'!$P:$P))/1000,1)</f>
        <v>-1925.3</v>
      </c>
      <c r="G40" s="176">
        <f ca="1">ROUND((SUMIF('Д 09.2025'!$D:$Q,ДОХОДЫ!A40,'Д 09.2025'!$Q:$Q))/1000,1)</f>
        <v>0</v>
      </c>
      <c r="H40" s="177">
        <f t="shared" ca="1" si="8"/>
        <v>-28992.915069999999</v>
      </c>
      <c r="I40" s="177">
        <f ca="1">(SUMIF('Д 09.2025'!$D:$AF,ДОХОДЫ!A40,'Д 09.2025'!$AC:$AC))/1000</f>
        <v>-27067.61507</v>
      </c>
      <c r="J40" s="177">
        <f t="shared" ca="1" si="9"/>
        <v>-1925.3</v>
      </c>
      <c r="K40" s="177">
        <f ca="1">ROUND((SUMIF('Д 09.2025'!$D:$AE,ДОХОДЫ!A40,'Д 09.2025'!$AD:$AD))/1000,1)</f>
        <v>-1925.3</v>
      </c>
      <c r="L40" s="178">
        <f ca="1">ROUND((SUMIF('Д 09.2025'!$D:$AE,ДОХОДЫ!A40,'Д 09.2025'!$AE:$AE))/1000,1)</f>
        <v>0</v>
      </c>
      <c r="M40" s="179">
        <f t="shared" ca="1" si="10"/>
        <v>-28437</v>
      </c>
      <c r="N40" s="179">
        <f ca="1">ROUND((SUMIF('Д 09.2024'!$D:$AE,ДОХОДЫ!A40,'Д 09.2024'!$AC:$AC))/1000,1)</f>
        <v>-17766.599999999999</v>
      </c>
      <c r="O40" s="179">
        <f t="shared" ca="1" si="11"/>
        <v>-10670.4</v>
      </c>
      <c r="P40" s="179">
        <f ca="1">ROUND((SUMIF('Д 09.2024'!$D:$AE,ДОХОДЫ!A40,'Д 09.2024'!$AD:$AD))/1000,1)</f>
        <v>-10670.4</v>
      </c>
      <c r="Q40" s="180">
        <f ca="1">ROUND((SUMIF('Д 09.2024'!$D:$AE,ДОХОДЫ!A40,'Д 09.2024'!$AE:$AE))/1000,1)</f>
        <v>0</v>
      </c>
    </row>
    <row r="41" spans="1:18" ht="34.5" thickBot="1" x14ac:dyDescent="0.3">
      <c r="A41" s="340" t="s">
        <v>728</v>
      </c>
      <c r="B41" s="182" t="s">
        <v>364</v>
      </c>
      <c r="C41" s="183">
        <f t="shared" ca="1" si="5"/>
        <v>0</v>
      </c>
      <c r="D41" s="184">
        <f ca="1">ROUND((SUMIF('Д 09.2025'!$D:$Q,ДОХОДЫ!A41,'Д 09.2025'!$O:$O))/1000,1)</f>
        <v>0</v>
      </c>
      <c r="E41" s="184">
        <f t="shared" ca="1" si="7"/>
        <v>0</v>
      </c>
      <c r="F41" s="184">
        <f ca="1">ROUND((SUMIF('Д 09.2025'!$D:$Q,ДОХОДЫ!A41,'Д 09.2025'!$P:$P))/1000,1)</f>
        <v>0</v>
      </c>
      <c r="G41" s="184">
        <f ca="1">ROUND((SUMIF('Д 09.2025'!$D:$Q,ДОХОДЫ!A41,'Д 09.2025'!$Q:$Q))/1000,1)</f>
        <v>0</v>
      </c>
      <c r="H41" s="185">
        <f t="shared" ca="1" si="8"/>
        <v>0</v>
      </c>
      <c r="I41" s="185">
        <f ca="1">(SUMIF('Д 09.2025'!$D:$AF,ДОХОДЫ!A41,'Д 09.2025'!$AC:$AC))/1000</f>
        <v>0</v>
      </c>
      <c r="J41" s="185">
        <f t="shared" ca="1" si="9"/>
        <v>0</v>
      </c>
      <c r="K41" s="185">
        <f ca="1">ROUND((SUMIF('Д 09.2025'!$D:$AE,ДОХОДЫ!A41,'Д 09.2025'!$AD:$AD))/1000,1)</f>
        <v>0</v>
      </c>
      <c r="L41" s="186">
        <f ca="1">ROUND((SUMIF('Д 09.2025'!$D:$AE,ДОХОДЫ!A41,'Д 09.2025'!$AE:$AE))/1000,1)</f>
        <v>0</v>
      </c>
      <c r="M41" s="187">
        <f t="shared" ca="1" si="10"/>
        <v>0</v>
      </c>
      <c r="N41" s="179">
        <f ca="1">ROUND((SUMIF('Д 09.2024'!$D:$AE,ДОХОДЫ!A41,'Д 09.2024'!$AC:$AC))/1000,1)</f>
        <v>0</v>
      </c>
      <c r="O41" s="179">
        <f t="shared" ca="1" si="11"/>
        <v>0</v>
      </c>
      <c r="P41" s="179">
        <f ca="1">ROUND((SUMIF('Д 09.2024'!$D:$AE,ДОХОДЫ!A41,'Д 09.2024'!$AD:$AD))/1000,1)</f>
        <v>0</v>
      </c>
      <c r="Q41" s="180">
        <f ca="1">ROUND((SUMIF('Д 09.2024'!$D:$AE,ДОХОДЫ!A41,'Д 09.2024'!$AE:$AE))/1000,1)</f>
        <v>0</v>
      </c>
    </row>
    <row r="45" spans="1:18" x14ac:dyDescent="0.25">
      <c r="C45" s="188" t="s">
        <v>1030</v>
      </c>
      <c r="D45" s="188" t="s">
        <v>923</v>
      </c>
      <c r="E45" s="188" t="s">
        <v>1029</v>
      </c>
    </row>
    <row r="46" spans="1:18" x14ac:dyDescent="0.25">
      <c r="B46" s="169" t="s">
        <v>237</v>
      </c>
      <c r="C46" s="188">
        <f ca="1">M11/1000</f>
        <v>1029.2654000000002</v>
      </c>
      <c r="D46" s="188">
        <f ca="1">C11/1000</f>
        <v>1397.2885000000001</v>
      </c>
      <c r="E46" s="188">
        <f ca="1">H11/1000</f>
        <v>983.37317745999997</v>
      </c>
    </row>
    <row r="47" spans="1:18" x14ac:dyDescent="0.25">
      <c r="B47" s="169" t="s">
        <v>245</v>
      </c>
      <c r="C47" s="188">
        <f ca="1">M31/1000</f>
        <v>2018.4486999999999</v>
      </c>
      <c r="D47" s="188">
        <f ca="1">C31/1000</f>
        <v>2990.4335000000001</v>
      </c>
      <c r="E47" s="188">
        <f ca="1">H31/1000</f>
        <v>2228.7804558500006</v>
      </c>
    </row>
    <row r="49" spans="3:18" x14ac:dyDescent="0.25">
      <c r="C49" s="169"/>
    </row>
    <row r="50" spans="3:18" x14ac:dyDescent="0.25">
      <c r="L50" s="169"/>
      <c r="R50"/>
    </row>
    <row r="51" spans="3:18" x14ac:dyDescent="0.25">
      <c r="L51" s="169"/>
      <c r="R51"/>
    </row>
    <row r="52" spans="3:18" x14ac:dyDescent="0.25">
      <c r="L52" s="169"/>
      <c r="R52"/>
    </row>
  </sheetData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8" min="1" max="2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9"/>
  <sheetViews>
    <sheetView topLeftCell="A11" zoomScale="70" zoomScaleNormal="70" workbookViewId="0">
      <selection activeCell="D3" sqref="D3"/>
    </sheetView>
  </sheetViews>
  <sheetFormatPr defaultRowHeight="15" outlineLevelCol="1" x14ac:dyDescent="0.25"/>
  <cols>
    <col min="1" max="1" width="22.28515625" style="9" customWidth="1"/>
    <col min="2" max="2" width="44.85546875" style="73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1" customFormat="1" ht="24" thickBot="1" x14ac:dyDescent="0.4">
      <c r="A1" s="79"/>
      <c r="B1" s="79"/>
      <c r="C1" s="79"/>
      <c r="D1" s="79"/>
      <c r="E1" s="79"/>
      <c r="F1" s="79"/>
      <c r="G1" s="79"/>
      <c r="H1" s="79"/>
      <c r="I1" s="79"/>
      <c r="J1" s="79"/>
      <c r="K1" s="81" t="s">
        <v>420</v>
      </c>
      <c r="L1" s="79"/>
      <c r="M1" s="80"/>
      <c r="N1" s="80"/>
      <c r="O1" s="80"/>
      <c r="P1" s="80"/>
      <c r="Q1" s="80"/>
    </row>
    <row r="2" spans="1:17" s="16" customFormat="1" x14ac:dyDescent="0.25">
      <c r="A2" s="448" t="s">
        <v>368</v>
      </c>
      <c r="B2" s="63" t="s">
        <v>362</v>
      </c>
      <c r="C2" s="14">
        <f>('Р 09.2025'!G5+'Р 09.2025'!J5)/1000</f>
        <v>4707552.1642800001</v>
      </c>
      <c r="D2" s="15">
        <f>'Р 09.2025'!Q5/1000</f>
        <v>3661829.6970600002</v>
      </c>
      <c r="E2" s="15">
        <f>F2+G2</f>
        <v>1045722.46722</v>
      </c>
      <c r="F2" s="15">
        <f>'Р 09.2025'!R5/1000</f>
        <v>616214.73867999995</v>
      </c>
      <c r="G2" s="15">
        <f>'Р 09.2025'!S5/1000</f>
        <v>429507.72854000004</v>
      </c>
      <c r="H2" s="15">
        <f>('Р 09.2025'!U5+'Р 09.2025'!X5)/1000</f>
        <v>3296260.2224499998</v>
      </c>
      <c r="I2" s="15">
        <f>'Р 09.2025'!AE5/1000</f>
        <v>2657797.7089800001</v>
      </c>
      <c r="J2" s="15">
        <f>K2+L2</f>
        <v>638462.51347000001</v>
      </c>
      <c r="K2" s="15">
        <f>'Р 09.2025'!AF5/1000</f>
        <v>345908.73287000001</v>
      </c>
      <c r="L2" s="360">
        <f>'Р 09.2025'!AG5/1000</f>
        <v>292553.7806</v>
      </c>
      <c r="M2" s="362">
        <f>('Р 09.2024'!AE5+'Р 09.2024'!AF5+'Р 09.2024'!AG5)/1000</f>
        <v>2872472.0751800002</v>
      </c>
      <c r="N2" s="15">
        <f>'Р 09.2024'!AE5/1000</f>
        <v>2327108.6022800002</v>
      </c>
      <c r="O2" s="15">
        <f>P2+Q2</f>
        <v>545363.47289999994</v>
      </c>
      <c r="P2" s="15">
        <f>'Р 09.2024'!AF5/1000</f>
        <v>283914.14948999998</v>
      </c>
      <c r="Q2" s="15">
        <f>'Р 09.2024'!AG5/1000</f>
        <v>261449.32340999998</v>
      </c>
    </row>
    <row r="3" spans="1:17" s="16" customFormat="1" ht="15.75" thickBot="1" x14ac:dyDescent="0.3">
      <c r="A3" s="449"/>
      <c r="B3" s="64" t="s">
        <v>363</v>
      </c>
      <c r="C3" s="17">
        <f t="shared" ref="C3:Q3" si="0">C2-C8</f>
        <v>2.5600000284612179E-2</v>
      </c>
      <c r="D3" s="18">
        <f t="shared" si="0"/>
        <v>-2.9399995692074299E-3</v>
      </c>
      <c r="E3" s="18">
        <f t="shared" si="0"/>
        <v>2.8540000086650252E-2</v>
      </c>
      <c r="F3" s="18">
        <f t="shared" si="0"/>
        <v>0</v>
      </c>
      <c r="G3" s="18">
        <f t="shared" si="0"/>
        <v>2.8540000028442591E-2</v>
      </c>
      <c r="H3" s="18">
        <f t="shared" si="0"/>
        <v>-0.17755000060424209</v>
      </c>
      <c r="I3" s="18">
        <f t="shared" si="0"/>
        <v>-9.1020000167191029E-2</v>
      </c>
      <c r="J3" s="18">
        <f t="shared" si="0"/>
        <v>-8.6530000087805092E-2</v>
      </c>
      <c r="K3" s="18">
        <f t="shared" si="0"/>
        <v>-6.7130000039469451E-2</v>
      </c>
      <c r="L3" s="361">
        <f t="shared" si="0"/>
        <v>-1.9399999990127981E-2</v>
      </c>
      <c r="M3" s="363">
        <f t="shared" si="0"/>
        <v>7.2900000493973494E-2</v>
      </c>
      <c r="N3" s="18">
        <f t="shared" si="0"/>
        <v>0</v>
      </c>
      <c r="O3" s="18">
        <f t="shared" si="0"/>
        <v>7.2899999911896884E-2</v>
      </c>
      <c r="P3" s="18">
        <f t="shared" si="0"/>
        <v>-5.0510000088252127E-2</v>
      </c>
      <c r="Q3" s="19">
        <f t="shared" si="0"/>
        <v>0.12341000002925284</v>
      </c>
    </row>
    <row r="4" spans="1:17" s="16" customFormat="1" ht="15.75" thickBot="1" x14ac:dyDescent="0.3">
      <c r="A4" s="20"/>
      <c r="B4" s="65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7" s="30" customFormat="1" ht="27" thickBot="1" x14ac:dyDescent="0.45">
      <c r="A5" s="22"/>
      <c r="B5" s="66"/>
      <c r="C5" s="23"/>
      <c r="D5" s="24"/>
      <c r="E5" s="24"/>
      <c r="F5" s="24"/>
      <c r="G5" s="25" t="str">
        <f>ДОХОДЫ!G7</f>
        <v>2025 год</v>
      </c>
      <c r="H5" s="25"/>
      <c r="I5" s="25" t="str">
        <f>ДОХОДЫ!I7</f>
        <v>ЯНВАРЬ - СЕНТЯБРЬ</v>
      </c>
      <c r="J5" s="24"/>
      <c r="K5" s="24"/>
      <c r="L5" s="26"/>
      <c r="M5" s="27" t="str">
        <f>ДОХОДЫ!M7</f>
        <v>2024 год</v>
      </c>
      <c r="N5" s="27"/>
      <c r="O5" s="27" t="str">
        <f>ДОХОДЫ!O7</f>
        <v>ЯНВАРЬ - СЕНТЯБРЬ</v>
      </c>
      <c r="P5" s="28"/>
      <c r="Q5" s="29"/>
    </row>
    <row r="6" spans="1:17" s="38" customFormat="1" ht="14.25" x14ac:dyDescent="0.2">
      <c r="A6" s="31"/>
      <c r="B6" s="67" t="s">
        <v>233</v>
      </c>
      <c r="C6" s="115"/>
      <c r="D6" s="116"/>
      <c r="E6" s="116" t="s">
        <v>366</v>
      </c>
      <c r="F6" s="116"/>
      <c r="G6" s="116"/>
      <c r="H6" s="32"/>
      <c r="I6" s="33"/>
      <c r="J6" s="91" t="s">
        <v>367</v>
      </c>
      <c r="K6" s="33"/>
      <c r="L6" s="34"/>
      <c r="M6" s="35"/>
      <c r="N6" s="36"/>
      <c r="O6" s="36" t="s">
        <v>367</v>
      </c>
      <c r="P6" s="36"/>
      <c r="Q6" s="37"/>
    </row>
    <row r="7" spans="1:17" s="38" customFormat="1" ht="26.25" thickBot="1" x14ac:dyDescent="0.25">
      <c r="A7" s="31"/>
      <c r="B7" s="68"/>
      <c r="C7" s="117" t="s">
        <v>235</v>
      </c>
      <c r="D7" s="118" t="s">
        <v>223</v>
      </c>
      <c r="E7" s="118" t="s">
        <v>232</v>
      </c>
      <c r="F7" s="118" t="s">
        <v>230</v>
      </c>
      <c r="G7" s="118" t="s">
        <v>231</v>
      </c>
      <c r="H7" s="12" t="s">
        <v>234</v>
      </c>
      <c r="I7" s="39" t="s">
        <v>223</v>
      </c>
      <c r="J7" s="39" t="s">
        <v>232</v>
      </c>
      <c r="K7" s="39" t="s">
        <v>230</v>
      </c>
      <c r="L7" s="40" t="s">
        <v>231</v>
      </c>
      <c r="M7" s="13" t="s">
        <v>234</v>
      </c>
      <c r="N7" s="41" t="s">
        <v>223</v>
      </c>
      <c r="O7" s="41" t="s">
        <v>232</v>
      </c>
      <c r="P7" s="41" t="s">
        <v>230</v>
      </c>
      <c r="Q7" s="42" t="s">
        <v>231</v>
      </c>
    </row>
    <row r="8" spans="1:17" s="48" customFormat="1" x14ac:dyDescent="0.25">
      <c r="A8" s="43"/>
      <c r="B8" s="69" t="s">
        <v>255</v>
      </c>
      <c r="C8" s="119">
        <f>D8+E8</f>
        <v>4707552.1386799999</v>
      </c>
      <c r="D8" s="120">
        <f>SUM(D10:D21)</f>
        <v>3661829.6999999997</v>
      </c>
      <c r="E8" s="120">
        <f t="shared" ref="E8:E21" si="1">F8+G8</f>
        <v>1045722.4386799999</v>
      </c>
      <c r="F8" s="120">
        <f t="shared" ref="F8:G8" si="2">SUM(F10:F21)</f>
        <v>616214.73867999995</v>
      </c>
      <c r="G8" s="120">
        <f t="shared" si="2"/>
        <v>429507.7</v>
      </c>
      <c r="H8" s="44">
        <f t="shared" ref="H8" si="3">I8+J8</f>
        <v>3296260.4000000004</v>
      </c>
      <c r="I8" s="44">
        <f t="shared" ref="I8" si="4">SUM(I10:I21)</f>
        <v>2657797.8000000003</v>
      </c>
      <c r="J8" s="44">
        <f t="shared" ref="J8" si="5">K8+L8</f>
        <v>638462.60000000009</v>
      </c>
      <c r="K8" s="44">
        <f t="shared" ref="K8:Q8" si="6">SUM(K10:K21)</f>
        <v>345908.80000000005</v>
      </c>
      <c r="L8" s="45">
        <f t="shared" si="6"/>
        <v>292553.8</v>
      </c>
      <c r="M8" s="46">
        <f t="shared" ref="M8" si="7">N8+O8</f>
        <v>2872472.0022799997</v>
      </c>
      <c r="N8" s="46">
        <f t="shared" ref="N8" si="8">SUM(N10:N21)</f>
        <v>2327108.6022799998</v>
      </c>
      <c r="O8" s="46">
        <f t="shared" ref="O8" si="9">P8+Q8</f>
        <v>545363.4</v>
      </c>
      <c r="P8" s="46">
        <f t="shared" si="6"/>
        <v>283914.20000000007</v>
      </c>
      <c r="Q8" s="47">
        <f t="shared" si="6"/>
        <v>261449.19999999995</v>
      </c>
    </row>
    <row r="9" spans="1:17" s="55" customFormat="1" ht="14.25" x14ac:dyDescent="0.2">
      <c r="A9" s="49"/>
      <c r="B9" s="70" t="s">
        <v>23</v>
      </c>
      <c r="C9" s="109"/>
      <c r="D9" s="111"/>
      <c r="E9" s="111"/>
      <c r="F9" s="111"/>
      <c r="G9" s="111"/>
      <c r="H9" s="50"/>
      <c r="I9" s="50"/>
      <c r="J9" s="50"/>
      <c r="K9" s="50"/>
      <c r="L9" s="51"/>
      <c r="M9" s="52">
        <f t="shared" ref="M9:M21" si="10">N9+O9</f>
        <v>0</v>
      </c>
      <c r="N9" s="53"/>
      <c r="O9" s="52">
        <f t="shared" ref="O9:O21" si="11">P9+Q9</f>
        <v>0</v>
      </c>
      <c r="P9" s="53"/>
      <c r="Q9" s="54"/>
    </row>
    <row r="10" spans="1:17" s="55" customFormat="1" ht="14.25" x14ac:dyDescent="0.2">
      <c r="A10" s="356" t="s">
        <v>777</v>
      </c>
      <c r="B10" s="70" t="s">
        <v>257</v>
      </c>
      <c r="C10" s="109">
        <f t="shared" ref="C10:C21" si="12">D10+E10</f>
        <v>465830.39582999999</v>
      </c>
      <c r="D10" s="111">
        <f>ROUND((VLOOKUP(A10,'Р 09.2025'!$D:$Q,14,0))/1000,1)</f>
        <v>292305.3</v>
      </c>
      <c r="E10" s="111">
        <f t="shared" si="1"/>
        <v>173525.09583000001</v>
      </c>
      <c r="F10" s="111">
        <f>(VLOOKUP(A10,'Р 09.2025'!$D:$R,15,0))/1000</f>
        <v>42277.49583</v>
      </c>
      <c r="G10" s="111">
        <f>ROUND((VLOOKUP(A10,'Р 09.2025'!$D:$S,16,0))/1000,1)</f>
        <v>131247.6</v>
      </c>
      <c r="H10" s="50">
        <f t="shared" ref="H10:H21" si="13">I10+J10</f>
        <v>309636.59999999998</v>
      </c>
      <c r="I10" s="50">
        <f>ROUND((VLOOKUP(A10,'Р 09.2025'!$D:$AE,28,0))/1000,1)</f>
        <v>187900.6</v>
      </c>
      <c r="J10" s="50">
        <f t="shared" ref="J10:J21" si="14">K10+L10</f>
        <v>121736</v>
      </c>
      <c r="K10" s="50">
        <f>ROUND((VLOOKUP(A10,'Р 09.2025'!$D:$AF,29,0))/1000,1)</f>
        <v>30360.9</v>
      </c>
      <c r="L10" s="51">
        <f>ROUND((VLOOKUP(A10,'Р 09.2025'!$D:$AG,30,0))/1000,1)</f>
        <v>91375.1</v>
      </c>
      <c r="M10" s="52">
        <f t="shared" si="10"/>
        <v>251630.05536000003</v>
      </c>
      <c r="N10" s="52">
        <f>(VLOOKUP(A10,'Р 09.2024'!$D:$AE,28,0))/1000</f>
        <v>145837.95536000002</v>
      </c>
      <c r="O10" s="52">
        <f t="shared" si="11"/>
        <v>105792.1</v>
      </c>
      <c r="P10" s="52">
        <f>ROUND((VLOOKUP(A10,'Р 09.2024'!$D:$AF,29,0))/1000,1)</f>
        <v>24880.400000000001</v>
      </c>
      <c r="Q10" s="56">
        <f>ROUND((VLOOKUP(A10,'Р 09.2024'!$D:$AG,30,0))/1000,1)</f>
        <v>80911.7</v>
      </c>
    </row>
    <row r="11" spans="1:17" s="55" customFormat="1" ht="14.25" x14ac:dyDescent="0.2">
      <c r="A11" s="356" t="s">
        <v>812</v>
      </c>
      <c r="B11" s="70" t="s">
        <v>292</v>
      </c>
      <c r="C11" s="109">
        <f t="shared" si="12"/>
        <v>9223.1</v>
      </c>
      <c r="D11" s="111">
        <f>ROUND((VLOOKUP(A11,'Р 09.2025'!$D:$Q,14,0))/1000,1)</f>
        <v>350</v>
      </c>
      <c r="E11" s="111">
        <f t="shared" si="1"/>
        <v>8873.1</v>
      </c>
      <c r="F11" s="111">
        <f>(VLOOKUP(A11,'Р 09.2025'!$D:$R,15,0))/1000</f>
        <v>4002.6</v>
      </c>
      <c r="G11" s="111">
        <f>ROUND((VLOOKUP(A11,'Р 09.2025'!$D:$S,16,0))/1000,1)</f>
        <v>4870.5</v>
      </c>
      <c r="H11" s="50">
        <f t="shared" si="13"/>
        <v>5394.6</v>
      </c>
      <c r="I11" s="50">
        <f>ROUND((VLOOKUP(A11,'Р 09.2025'!$D:$AE,28,0))/1000,1)</f>
        <v>25</v>
      </c>
      <c r="J11" s="50">
        <f t="shared" si="14"/>
        <v>5369.6</v>
      </c>
      <c r="K11" s="50">
        <f>ROUND((VLOOKUP(A11,'Р 09.2025'!$D:$AF,29,0))/1000,1)</f>
        <v>2388.8000000000002</v>
      </c>
      <c r="L11" s="51">
        <f>ROUND((VLOOKUP(A11,'Р 09.2025'!$D:$AG,30,0))/1000,1)</f>
        <v>2980.8</v>
      </c>
      <c r="M11" s="52">
        <f t="shared" si="10"/>
        <v>4536.5499999999993</v>
      </c>
      <c r="N11" s="52">
        <f>(VLOOKUP(A11,'Р 09.2024'!$D:$AE,28,0))/1000</f>
        <v>304.64999999999998</v>
      </c>
      <c r="O11" s="52">
        <f t="shared" si="11"/>
        <v>4231.8999999999996</v>
      </c>
      <c r="P11" s="52">
        <f>ROUND((VLOOKUP(A11,'Р 09.2024'!$D:$AF,29,0))/1000,1)</f>
        <v>1951.5</v>
      </c>
      <c r="Q11" s="56">
        <f>ROUND((VLOOKUP(A11,'Р 09.2024'!$D:$AG,30,0))/1000,1)</f>
        <v>2280.4</v>
      </c>
    </row>
    <row r="12" spans="1:17" s="55" customFormat="1" ht="24" x14ac:dyDescent="0.2">
      <c r="A12" s="356" t="s">
        <v>815</v>
      </c>
      <c r="B12" s="70" t="s">
        <v>295</v>
      </c>
      <c r="C12" s="109">
        <f t="shared" si="12"/>
        <v>50347.1</v>
      </c>
      <c r="D12" s="111">
        <f>ROUND((VLOOKUP(A12,'Р 09.2025'!$D:$Q,14,0))/1000,1)</f>
        <v>38199.1</v>
      </c>
      <c r="E12" s="111">
        <f t="shared" si="1"/>
        <v>12148</v>
      </c>
      <c r="F12" s="111">
        <f>(VLOOKUP(A12,'Р 09.2025'!$D:$R,15,0))/1000</f>
        <v>11738</v>
      </c>
      <c r="G12" s="111">
        <f>ROUND((VLOOKUP(A12,'Р 09.2025'!$D:$S,16,0))/1000,1)</f>
        <v>410</v>
      </c>
      <c r="H12" s="50">
        <f t="shared" si="13"/>
        <v>34802</v>
      </c>
      <c r="I12" s="50">
        <f>ROUND((VLOOKUP(A12,'Р 09.2025'!$D:$AE,28,0))/1000,1)</f>
        <v>27102</v>
      </c>
      <c r="J12" s="50">
        <f t="shared" si="14"/>
        <v>7700</v>
      </c>
      <c r="K12" s="50">
        <f>ROUND((VLOOKUP(A12,'Р 09.2025'!$D:$AF,29,0))/1000,1)</f>
        <v>7615.6</v>
      </c>
      <c r="L12" s="51">
        <f>ROUND((VLOOKUP(A12,'Р 09.2025'!$D:$AG,30,0))/1000,1)</f>
        <v>84.4</v>
      </c>
      <c r="M12" s="52">
        <f t="shared" si="10"/>
        <v>33012.783439999999</v>
      </c>
      <c r="N12" s="52">
        <f>(VLOOKUP(A12,'Р 09.2024'!$D:$AE,28,0))/1000</f>
        <v>21334.083440000002</v>
      </c>
      <c r="O12" s="52">
        <f t="shared" si="11"/>
        <v>11678.7</v>
      </c>
      <c r="P12" s="52">
        <f>ROUND((VLOOKUP(A12,'Р 09.2024'!$D:$AF,29,0))/1000,1)</f>
        <v>11643</v>
      </c>
      <c r="Q12" s="56">
        <f>ROUND((VLOOKUP(A12,'Р 09.2024'!$D:$AG,30,0))/1000,1)</f>
        <v>35.700000000000003</v>
      </c>
    </row>
    <row r="13" spans="1:17" s="55" customFormat="1" ht="14.25" x14ac:dyDescent="0.2">
      <c r="A13" s="356" t="s">
        <v>821</v>
      </c>
      <c r="B13" s="70" t="s">
        <v>301</v>
      </c>
      <c r="C13" s="109">
        <f t="shared" si="12"/>
        <v>233504.18479999999</v>
      </c>
      <c r="D13" s="111">
        <f>ROUND((VLOOKUP(A13,'Р 09.2025'!$D:$Q,14,0))/1000,1)</f>
        <v>46403.5</v>
      </c>
      <c r="E13" s="111">
        <f t="shared" si="1"/>
        <v>187100.68479999999</v>
      </c>
      <c r="F13" s="111">
        <f>(VLOOKUP(A13,'Р 09.2025'!$D:$R,15,0))/1000</f>
        <v>122771.3848</v>
      </c>
      <c r="G13" s="111">
        <f>ROUND((VLOOKUP(A13,'Р 09.2025'!$D:$S,16,0))/1000,1)</f>
        <v>64329.3</v>
      </c>
      <c r="H13" s="50">
        <f t="shared" si="13"/>
        <v>127528.6</v>
      </c>
      <c r="I13" s="50">
        <f>ROUND((VLOOKUP(A13,'Р 09.2025'!$D:$AE,28,0))/1000,1)</f>
        <v>26304.5</v>
      </c>
      <c r="J13" s="50">
        <f t="shared" si="14"/>
        <v>101224.1</v>
      </c>
      <c r="K13" s="50">
        <f>ROUND((VLOOKUP(A13,'Р 09.2025'!$D:$AF,29,0))/1000,1)</f>
        <v>55535.7</v>
      </c>
      <c r="L13" s="51">
        <f>ROUND((VLOOKUP(A13,'Р 09.2025'!$D:$AG,30,0))/1000,1)</f>
        <v>45688.4</v>
      </c>
      <c r="M13" s="52">
        <f t="shared" si="10"/>
        <v>90533.911240000001</v>
      </c>
      <c r="N13" s="52">
        <f>(VLOOKUP(A13,'Р 09.2024'!$D:$AE,28,0))/1000</f>
        <v>25502.911239999998</v>
      </c>
      <c r="O13" s="52">
        <f t="shared" si="11"/>
        <v>65031</v>
      </c>
      <c r="P13" s="52">
        <f>ROUND((VLOOKUP(A13,'Р 09.2024'!$D:$AF,29,0))/1000,1)</f>
        <v>21317</v>
      </c>
      <c r="Q13" s="56">
        <f>ROUND((VLOOKUP(A13,'Р 09.2024'!$D:$AG,30,0))/1000,1)</f>
        <v>43714</v>
      </c>
    </row>
    <row r="14" spans="1:17" s="55" customFormat="1" ht="14.25" x14ac:dyDescent="0.2">
      <c r="A14" s="356" t="s">
        <v>831</v>
      </c>
      <c r="B14" s="70" t="s">
        <v>310</v>
      </c>
      <c r="C14" s="109">
        <f t="shared" si="12"/>
        <v>433205.81199999998</v>
      </c>
      <c r="D14" s="111">
        <f>ROUND((VLOOKUP(A14,'Р 09.2025'!$D:$Q,14,0))/1000,1)</f>
        <v>55702.2</v>
      </c>
      <c r="E14" s="111">
        <f t="shared" si="1"/>
        <v>377503.61199999996</v>
      </c>
      <c r="F14" s="111">
        <f>(VLOOKUP(A14,'Р 09.2025'!$D:$R,15,0))/1000</f>
        <v>306206.31199999998</v>
      </c>
      <c r="G14" s="111">
        <f>ROUND((VLOOKUP(A14,'Р 09.2025'!$D:$S,16,0))/1000,1)</f>
        <v>71297.3</v>
      </c>
      <c r="H14" s="50">
        <f t="shared" si="13"/>
        <v>207966.80000000002</v>
      </c>
      <c r="I14" s="50">
        <f>ROUND((VLOOKUP(A14,'Р 09.2025'!$D:$AE,28,0))/1000,1)</f>
        <v>27523.599999999999</v>
      </c>
      <c r="J14" s="50">
        <f t="shared" si="14"/>
        <v>180443.2</v>
      </c>
      <c r="K14" s="50">
        <f>ROUND((VLOOKUP(A14,'Р 09.2025'!$D:$AF,29,0))/1000,1)</f>
        <v>141105.20000000001</v>
      </c>
      <c r="L14" s="51">
        <f>ROUND((VLOOKUP(A14,'Р 09.2025'!$D:$AG,30,0))/1000,1)</f>
        <v>39338</v>
      </c>
      <c r="M14" s="52">
        <f t="shared" si="10"/>
        <v>296931.62848999997</v>
      </c>
      <c r="N14" s="52">
        <f>(VLOOKUP(A14,'Р 09.2024'!$D:$AE,28,0))/1000</f>
        <v>96816.628489999988</v>
      </c>
      <c r="O14" s="52">
        <f t="shared" si="11"/>
        <v>200115</v>
      </c>
      <c r="P14" s="52">
        <f>ROUND((VLOOKUP(A14,'Р 09.2024'!$D:$AF,29,0))/1000,1)</f>
        <v>150235.70000000001</v>
      </c>
      <c r="Q14" s="56">
        <f>ROUND((VLOOKUP(A14,'Р 09.2024'!$D:$AG,30,0))/1000,1)</f>
        <v>49879.3</v>
      </c>
    </row>
    <row r="15" spans="1:17" s="55" customFormat="1" ht="14.25" x14ac:dyDescent="0.2">
      <c r="A15" s="356" t="s">
        <v>839</v>
      </c>
      <c r="B15" s="70" t="s">
        <v>318</v>
      </c>
      <c r="C15" s="109">
        <f t="shared" si="12"/>
        <v>2490882.2999999998</v>
      </c>
      <c r="D15" s="111">
        <f>ROUND((VLOOKUP(A15,'Р 09.2025'!$D:$Q,14,0))/1000,1)</f>
        <v>2489537</v>
      </c>
      <c r="E15" s="111">
        <f t="shared" si="1"/>
        <v>1345.3</v>
      </c>
      <c r="F15" s="111">
        <f>(VLOOKUP(A15,'Р 09.2025'!$D:$R,15,0))/1000</f>
        <v>757.3</v>
      </c>
      <c r="G15" s="111">
        <f>ROUND((VLOOKUP(A15,'Р 09.2025'!$D:$S,16,0))/1000,1)</f>
        <v>588</v>
      </c>
      <c r="H15" s="50">
        <f t="shared" si="13"/>
        <v>1849501</v>
      </c>
      <c r="I15" s="50">
        <f>ROUND((VLOOKUP(A15,'Р 09.2025'!$D:$AE,28,0))/1000,1)</f>
        <v>1848927.5</v>
      </c>
      <c r="J15" s="50">
        <f t="shared" si="14"/>
        <v>573.5</v>
      </c>
      <c r="K15" s="50">
        <f>ROUND((VLOOKUP(A15,'Р 09.2025'!$D:$AF,29,0))/1000,1)</f>
        <v>372.7</v>
      </c>
      <c r="L15" s="51">
        <f>ROUND((VLOOKUP(A15,'Р 09.2025'!$D:$AG,30,0))/1000,1)</f>
        <v>200.8</v>
      </c>
      <c r="M15" s="52">
        <f t="shared" si="10"/>
        <v>1671176.2785399999</v>
      </c>
      <c r="N15" s="52">
        <f>(VLOOKUP(A15,'Р 09.2024'!$D:$AE,28,0))/1000</f>
        <v>1670569.0785399999</v>
      </c>
      <c r="O15" s="52">
        <f t="shared" si="11"/>
        <v>607.19999999999993</v>
      </c>
      <c r="P15" s="52">
        <f>ROUND((VLOOKUP(A15,'Р 09.2024'!$D:$AF,29,0))/1000,1)</f>
        <v>491.4</v>
      </c>
      <c r="Q15" s="56">
        <f>ROUND((VLOOKUP(A15,'Р 09.2024'!$D:$AG,30,0))/1000,1)</f>
        <v>115.8</v>
      </c>
    </row>
    <row r="16" spans="1:17" s="55" customFormat="1" ht="14.25" x14ac:dyDescent="0.2">
      <c r="A16" s="356" t="s">
        <v>850</v>
      </c>
      <c r="B16" s="70" t="s">
        <v>330</v>
      </c>
      <c r="C16" s="109">
        <f t="shared" si="12"/>
        <v>281166.5</v>
      </c>
      <c r="D16" s="111">
        <f>ROUND((VLOOKUP(A16,'Р 09.2025'!$D:$Q,14,0))/1000,1)</f>
        <v>33076.6</v>
      </c>
      <c r="E16" s="111">
        <f t="shared" si="1"/>
        <v>248089.9</v>
      </c>
      <c r="F16" s="111">
        <f>(VLOOKUP(A16,'Р 09.2025'!$D:$R,15,0))/1000</f>
        <v>108838.9</v>
      </c>
      <c r="G16" s="111">
        <f>ROUND((VLOOKUP(A16,'Р 09.2025'!$D:$S,16,0))/1000,1)</f>
        <v>139251</v>
      </c>
      <c r="H16" s="50">
        <f t="shared" si="13"/>
        <v>211896.19999999998</v>
      </c>
      <c r="I16" s="50">
        <f>ROUND((VLOOKUP(A16,'Р 09.2025'!$D:$AE,28,0))/1000,1)</f>
        <v>23136.3</v>
      </c>
      <c r="J16" s="50">
        <f t="shared" si="14"/>
        <v>188759.9</v>
      </c>
      <c r="K16" s="50">
        <f>ROUND((VLOOKUP(A16,'Р 09.2025'!$D:$AF,29,0))/1000,1)</f>
        <v>89776.4</v>
      </c>
      <c r="L16" s="51">
        <f>ROUND((VLOOKUP(A16,'Р 09.2025'!$D:$AG,30,0))/1000,1)</f>
        <v>98983.5</v>
      </c>
      <c r="M16" s="52">
        <f t="shared" si="10"/>
        <v>164408.25352999999</v>
      </c>
      <c r="N16" s="52">
        <f>(VLOOKUP(A16,'Р 09.2024'!$D:$AE,28,0))/1000</f>
        <v>24965.953530000003</v>
      </c>
      <c r="O16" s="52">
        <f t="shared" si="11"/>
        <v>139442.29999999999</v>
      </c>
      <c r="P16" s="52">
        <f>ROUND((VLOOKUP(A16,'Р 09.2024'!$D:$AF,29,0))/1000,1)</f>
        <v>56601.4</v>
      </c>
      <c r="Q16" s="56">
        <f>ROUND((VLOOKUP(A16,'Р 09.2024'!$D:$AG,30,0))/1000,1)</f>
        <v>82840.899999999994</v>
      </c>
    </row>
    <row r="17" spans="1:20" s="55" customFormat="1" ht="14.25" x14ac:dyDescent="0.2">
      <c r="A17" s="356" t="s">
        <v>853</v>
      </c>
      <c r="B17" s="70" t="s">
        <v>333</v>
      </c>
      <c r="C17" s="109">
        <f t="shared" si="12"/>
        <v>81453.5</v>
      </c>
      <c r="D17" s="111">
        <f>ROUND((VLOOKUP(A17,'Р 09.2025'!$D:$Q,14,0))/1000,1)</f>
        <v>81453.5</v>
      </c>
      <c r="E17" s="111">
        <f t="shared" si="1"/>
        <v>0</v>
      </c>
      <c r="F17" s="111">
        <f>(VLOOKUP(A17,'Р 09.2025'!$D:$R,15,0))/1000</f>
        <v>0</v>
      </c>
      <c r="G17" s="111">
        <f>ROUND((VLOOKUP(A17,'Р 09.2025'!$D:$S,16,0))/1000,1)</f>
        <v>0</v>
      </c>
      <c r="H17" s="50">
        <f t="shared" si="13"/>
        <v>38023.199999999997</v>
      </c>
      <c r="I17" s="50">
        <f>ROUND((VLOOKUP(A17,'Р 09.2025'!$D:$AE,28,0))/1000,1)</f>
        <v>38023.199999999997</v>
      </c>
      <c r="J17" s="50">
        <f t="shared" si="14"/>
        <v>0</v>
      </c>
      <c r="K17" s="50">
        <f>ROUND((VLOOKUP(A17,'Р 09.2025'!$D:$AF,29,0))/1000,1)</f>
        <v>0</v>
      </c>
      <c r="L17" s="51">
        <f>ROUND((VLOOKUP(A17,'Р 09.2025'!$D:$AG,30,0))/1000,1)</f>
        <v>0</v>
      </c>
      <c r="M17" s="52">
        <f t="shared" si="10"/>
        <v>20273.853899999998</v>
      </c>
      <c r="N17" s="52">
        <f>(VLOOKUP(A17,'Р 09.2024'!$D:$AE,28,0))/1000</f>
        <v>20273.853899999998</v>
      </c>
      <c r="O17" s="52">
        <f t="shared" si="11"/>
        <v>0</v>
      </c>
      <c r="P17" s="52">
        <f>ROUND((VLOOKUP(A17,'Р 09.2024'!$D:$AF,29,0))/1000,1)</f>
        <v>0</v>
      </c>
      <c r="Q17" s="56">
        <f>ROUND((VLOOKUP(A17,'Р 09.2024'!$D:$AG,30,0))/1000,1)</f>
        <v>0</v>
      </c>
    </row>
    <row r="18" spans="1:20" s="55" customFormat="1" ht="14.25" x14ac:dyDescent="0.2">
      <c r="A18" s="356" t="s">
        <v>855</v>
      </c>
      <c r="B18" s="70" t="s">
        <v>335</v>
      </c>
      <c r="C18" s="109">
        <f t="shared" si="12"/>
        <v>284717.24605000002</v>
      </c>
      <c r="D18" s="111">
        <f>ROUND((VLOOKUP(A18,'Р 09.2025'!$D:$Q,14,0))/1000,1)</f>
        <v>267894.40000000002</v>
      </c>
      <c r="E18" s="111">
        <f t="shared" si="1"/>
        <v>16822.84605</v>
      </c>
      <c r="F18" s="111">
        <f>(VLOOKUP(A18,'Р 09.2025'!$D:$R,15,0))/1000</f>
        <v>10481.246050000002</v>
      </c>
      <c r="G18" s="111">
        <f>ROUND((VLOOKUP(A18,'Р 09.2025'!$D:$S,16,0))/1000,1)</f>
        <v>6341.6</v>
      </c>
      <c r="H18" s="50">
        <f t="shared" si="13"/>
        <v>213144.6</v>
      </c>
      <c r="I18" s="50">
        <f>ROUND((VLOOKUP(A18,'Р 09.2025'!$D:$AE,28,0))/1000,1)</f>
        <v>199424.6</v>
      </c>
      <c r="J18" s="50">
        <f t="shared" si="14"/>
        <v>13720</v>
      </c>
      <c r="K18" s="50">
        <f>ROUND((VLOOKUP(A18,'Р 09.2025'!$D:$AF,29,0))/1000,1)</f>
        <v>10012.5</v>
      </c>
      <c r="L18" s="51">
        <f>ROUND((VLOOKUP(A18,'Р 09.2025'!$D:$AG,30,0))/1000,1)</f>
        <v>3707.5</v>
      </c>
      <c r="M18" s="52">
        <f t="shared" si="10"/>
        <v>205064.701</v>
      </c>
      <c r="N18" s="52">
        <f>(VLOOKUP(A18,'Р 09.2024'!$D:$AE,28,0))/1000</f>
        <v>187914.101</v>
      </c>
      <c r="O18" s="52">
        <f t="shared" si="11"/>
        <v>17150.599999999999</v>
      </c>
      <c r="P18" s="52">
        <f>ROUND((VLOOKUP(A18,'Р 09.2024'!$D:$AF,29,0))/1000,1)</f>
        <v>15899.4</v>
      </c>
      <c r="Q18" s="56">
        <f>ROUND((VLOOKUP(A18,'Р 09.2024'!$D:$AG,30,0))/1000,1)</f>
        <v>1251.2</v>
      </c>
    </row>
    <row r="19" spans="1:20" s="55" customFormat="1" ht="14.25" x14ac:dyDescent="0.2">
      <c r="A19" s="356" t="s">
        <v>866</v>
      </c>
      <c r="B19" s="70" t="s">
        <v>347</v>
      </c>
      <c r="C19" s="109">
        <f t="shared" si="12"/>
        <v>352217.2</v>
      </c>
      <c r="D19" s="111">
        <f>ROUND((VLOOKUP(A19,'Р 09.2025'!$D:$Q,14,0))/1000,1)</f>
        <v>332282.8</v>
      </c>
      <c r="E19" s="111">
        <f t="shared" si="1"/>
        <v>19934.400000000001</v>
      </c>
      <c r="F19" s="111">
        <f>(VLOOKUP(A19,'Р 09.2025'!$D:$R,15,0))/1000</f>
        <v>8779.5</v>
      </c>
      <c r="G19" s="111">
        <f>ROUND((VLOOKUP(A19,'Р 09.2025'!$D:$S,16,0))/1000,1)</f>
        <v>11154.9</v>
      </c>
      <c r="H19" s="50">
        <f t="shared" si="13"/>
        <v>278949.5</v>
      </c>
      <c r="I19" s="50">
        <f>ROUND((VLOOKUP(A19,'Р 09.2025'!$D:$AE,28,0))/1000,1)</f>
        <v>260165.2</v>
      </c>
      <c r="J19" s="50">
        <f t="shared" si="14"/>
        <v>18784.300000000003</v>
      </c>
      <c r="K19" s="50">
        <f>ROUND((VLOOKUP(A19,'Р 09.2025'!$D:$AF,29,0))/1000,1)</f>
        <v>8589.1</v>
      </c>
      <c r="L19" s="51">
        <f>ROUND((VLOOKUP(A19,'Р 09.2025'!$D:$AG,30,0))/1000,1)</f>
        <v>10195.200000000001</v>
      </c>
      <c r="M19" s="52">
        <f t="shared" si="10"/>
        <v>103554.38678</v>
      </c>
      <c r="N19" s="52">
        <f>(VLOOKUP(A19,'Р 09.2024'!$D:$AE,28,0))/1000</f>
        <v>103137.98678000001</v>
      </c>
      <c r="O19" s="52">
        <f t="shared" si="11"/>
        <v>416.4</v>
      </c>
      <c r="P19" s="52">
        <f>ROUND((VLOOKUP(A19,'Р 09.2024'!$D:$AF,29,0))/1000,1)</f>
        <v>0</v>
      </c>
      <c r="Q19" s="56">
        <f>ROUND((VLOOKUP(A19,'Р 09.2024'!$D:$AG,30,0))/1000,1)</f>
        <v>416.4</v>
      </c>
    </row>
    <row r="20" spans="1:20" s="55" customFormat="1" ht="24" x14ac:dyDescent="0.2">
      <c r="A20" s="356" t="s">
        <v>872</v>
      </c>
      <c r="B20" s="70" t="s">
        <v>353</v>
      </c>
      <c r="C20" s="109">
        <f t="shared" si="12"/>
        <v>379.5</v>
      </c>
      <c r="D20" s="111">
        <f>ROUND((VLOOKUP(A20,'Р 09.2025'!$D:$Q,14,0))/1000,1)</f>
        <v>0</v>
      </c>
      <c r="E20" s="111">
        <f t="shared" si="1"/>
        <v>379.5</v>
      </c>
      <c r="F20" s="111">
        <f>(VLOOKUP(A20,'Р 09.2025'!$D:$R,15,0))/1000</f>
        <v>362</v>
      </c>
      <c r="G20" s="111">
        <f>ROUND((VLOOKUP(A20,'Р 09.2025'!$D:$S,16,0))/1000,1)</f>
        <v>17.5</v>
      </c>
      <c r="H20" s="50">
        <f t="shared" si="13"/>
        <v>152</v>
      </c>
      <c r="I20" s="50">
        <f>ROUND((VLOOKUP(A20,'Р 09.2025'!$D:$AE,28,0))/1000,1)</f>
        <v>0</v>
      </c>
      <c r="J20" s="50">
        <f t="shared" si="14"/>
        <v>152</v>
      </c>
      <c r="K20" s="50">
        <f>ROUND((VLOOKUP(A20,'Р 09.2025'!$D:$AF,29,0))/1000,1)</f>
        <v>151.9</v>
      </c>
      <c r="L20" s="51">
        <f>ROUND((VLOOKUP(A20,'Р 09.2025'!$D:$AG,30,0))/1000,1)</f>
        <v>0.1</v>
      </c>
      <c r="M20" s="52">
        <f t="shared" si="10"/>
        <v>898.19999999999993</v>
      </c>
      <c r="N20" s="52">
        <f>(VLOOKUP(A20,'Р 09.2024'!$D:$AE,28,0))/1000</f>
        <v>0</v>
      </c>
      <c r="O20" s="52">
        <f t="shared" si="11"/>
        <v>898.19999999999993</v>
      </c>
      <c r="P20" s="52">
        <f>ROUND((VLOOKUP(A20,'Р 09.2024'!$D:$AF,29,0))/1000,1)</f>
        <v>894.4</v>
      </c>
      <c r="Q20" s="56">
        <f>ROUND((VLOOKUP(A20,'Р 09.2024'!$D:$AG,30,0))/1000,1)</f>
        <v>3.8</v>
      </c>
    </row>
    <row r="21" spans="1:20" s="55" customFormat="1" thickBot="1" x14ac:dyDescent="0.25">
      <c r="A21" s="356" t="s">
        <v>875</v>
      </c>
      <c r="B21" s="71" t="s">
        <v>273</v>
      </c>
      <c r="C21" s="112">
        <f t="shared" si="12"/>
        <v>24625.3</v>
      </c>
      <c r="D21" s="113">
        <f>ROUND((VLOOKUP(A21,'Р 09.2025'!$D:$Q,14,0))/1000,1)</f>
        <v>24625.3</v>
      </c>
      <c r="E21" s="113">
        <f t="shared" si="1"/>
        <v>0</v>
      </c>
      <c r="F21" s="113">
        <f>(VLOOKUP(A21,'Р 09.2025'!$D:$R,15,0))/1000</f>
        <v>0</v>
      </c>
      <c r="G21" s="113">
        <f>ROUND((VLOOKUP(A21,'Р 09.2025'!$D:$S,16,0))/1000,1)</f>
        <v>0</v>
      </c>
      <c r="H21" s="57">
        <f t="shared" si="13"/>
        <v>19265.3</v>
      </c>
      <c r="I21" s="57">
        <f>ROUND((VLOOKUP(A21,'Р 09.2025'!$D:$AE,28,0))/1000,1)</f>
        <v>19265.3</v>
      </c>
      <c r="J21" s="57">
        <f t="shared" si="14"/>
        <v>0</v>
      </c>
      <c r="K21" s="57">
        <f>ROUND((VLOOKUP(A21,'Р 09.2025'!$D:$AF,29,0))/1000,1)</f>
        <v>0</v>
      </c>
      <c r="L21" s="58">
        <f>ROUND((VLOOKUP(A21,'Р 09.2025'!$D:$AG,30,0))/1000,1)</f>
        <v>0</v>
      </c>
      <c r="M21" s="59">
        <f t="shared" si="10"/>
        <v>30451.4</v>
      </c>
      <c r="N21" s="52">
        <f>(VLOOKUP(A21,'Р 09.2024'!$D:$AE,28,0))/1000</f>
        <v>30451.4</v>
      </c>
      <c r="O21" s="59">
        <f t="shared" si="11"/>
        <v>0</v>
      </c>
      <c r="P21" s="52">
        <f>ROUND((VLOOKUP(A21,'Р 09.2024'!$D:$AF,29,0))/1000,1)</f>
        <v>0</v>
      </c>
      <c r="Q21" s="56">
        <f>ROUND((VLOOKUP(A21,'Р 09.2024'!$D:$AG,30,0))/1000,1)</f>
        <v>0</v>
      </c>
    </row>
    <row r="22" spans="1:20" s="61" customFormat="1" ht="14.25" x14ac:dyDescent="0.2">
      <c r="A22" s="60"/>
      <c r="B22" s="7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</row>
    <row r="23" spans="1:20" s="61" customFormat="1" ht="14.25" x14ac:dyDescent="0.2">
      <c r="A23" s="60"/>
      <c r="B23" s="7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</row>
    <row r="24" spans="1:20" s="61" customFormat="1" ht="24" thickBot="1" x14ac:dyDescent="0.4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81" t="s">
        <v>411</v>
      </c>
      <c r="L24" s="81"/>
      <c r="M24" s="80"/>
      <c r="N24" s="80"/>
      <c r="O24" s="80"/>
      <c r="P24" s="80"/>
      <c r="Q24" s="80"/>
    </row>
    <row r="25" spans="1:20" s="61" customFormat="1" ht="14.25" x14ac:dyDescent="0.2">
      <c r="A25" s="448" t="s">
        <v>368</v>
      </c>
      <c r="B25" s="63" t="s">
        <v>362</v>
      </c>
      <c r="C25" s="192">
        <f>('И 09.2025'!E5+'И 09.2025'!H5)/1000</f>
        <v>322252.98196</v>
      </c>
      <c r="D25" s="192">
        <f>'И 09.2025'!O5/1000</f>
        <v>241820.41396999999</v>
      </c>
      <c r="E25" s="192">
        <f>F25+G25</f>
        <v>80432.56799000001</v>
      </c>
      <c r="F25" s="192">
        <f>'И 09.2025'!P5/1000</f>
        <v>44904.292450000001</v>
      </c>
      <c r="G25" s="192">
        <f>'И 09.2025'!Q5/1000</f>
        <v>35528.275540000002</v>
      </c>
      <c r="H25" s="192">
        <f>('И 09.2025'!AC5+'И 09.2025'!AD5+'И 09.2025'!AE5)/1000</f>
        <v>84106.694810000001</v>
      </c>
      <c r="I25" s="192">
        <f>'И 09.2025'!AC5/1000</f>
        <v>51942.175670000004</v>
      </c>
      <c r="J25" s="192">
        <f>K25+L25</f>
        <v>32164.51914</v>
      </c>
      <c r="K25" s="192">
        <f>'И 09.2025'!AD5/1000</f>
        <v>28112.727780000001</v>
      </c>
      <c r="L25" s="192">
        <f>'И 09.2025'!AE5/1000</f>
        <v>4051.7913599999997</v>
      </c>
      <c r="M25" s="191">
        <f>('И 09.2024'!AC5+'И 09.2024'!AD5+'И 09.2024'!AE5)/1000</f>
        <v>-175241.77977000005</v>
      </c>
      <c r="N25" s="192">
        <f>'И 09.2024'!AC5/1000</f>
        <v>-164206.79102</v>
      </c>
      <c r="O25" s="192">
        <f>P25+Q25</f>
        <v>-11034.98875</v>
      </c>
      <c r="P25" s="192">
        <f>'И 09.2024'!AD5/1000</f>
        <v>-428.00360999999998</v>
      </c>
      <c r="Q25" s="193">
        <f>'И 09.2024'!AE5/1000</f>
        <v>-10606.985140000001</v>
      </c>
      <c r="R25" s="75"/>
      <c r="S25" s="62"/>
    </row>
    <row r="26" spans="1:20" s="61" customFormat="1" ht="15.75" customHeight="1" thickBot="1" x14ac:dyDescent="0.25">
      <c r="A26" s="449"/>
      <c r="B26" s="64" t="s">
        <v>363</v>
      </c>
      <c r="C26" s="195">
        <f ca="1">C25-C31</f>
        <v>-1.803999999538064E-2</v>
      </c>
      <c r="D26" s="195">
        <f t="shared" ref="D26" ca="1" si="15">D25-D31</f>
        <v>1.396999999997206E-2</v>
      </c>
      <c r="E26" s="195">
        <f t="shared" ref="E26" ca="1" si="16">E25-E31</f>
        <v>-3.20099999953527E-2</v>
      </c>
      <c r="F26" s="195">
        <f t="shared" ref="F26" ca="1" si="17">F25-F31</f>
        <v>-7.5500000020838343E-3</v>
      </c>
      <c r="G26" s="195">
        <f t="shared" ref="G26" ca="1" si="18">G25-G31</f>
        <v>-2.4460000000544824E-2</v>
      </c>
      <c r="H26" s="195">
        <f ca="1">H25-H31</f>
        <v>-5.1899999962188303E-3</v>
      </c>
      <c r="I26" s="195">
        <f ca="1">I25-I31</f>
        <v>-2.4329999992914964E-2</v>
      </c>
      <c r="J26" s="195">
        <f t="shared" ref="J26" ca="1" si="19">J25-J31</f>
        <v>1.9140000000334112E-2</v>
      </c>
      <c r="K26" s="195">
        <f t="shared" ref="K26" ca="1" si="20">K25-K31</f>
        <v>2.7780000000348082E-2</v>
      </c>
      <c r="L26" s="196">
        <f t="shared" ref="L26" ca="1" si="21">L25-L31</f>
        <v>-8.6400000004687172E-3</v>
      </c>
      <c r="M26" s="194">
        <f ca="1">M25-M31</f>
        <v>2.0229999936418608E-2</v>
      </c>
      <c r="N26" s="195">
        <f t="shared" ref="N26" ca="1" si="22">N25-N31</f>
        <v>8.9799999841488898E-3</v>
      </c>
      <c r="O26" s="195">
        <f t="shared" ref="O26" ca="1" si="23">O25-O31</f>
        <v>1.1249999999563443E-2</v>
      </c>
      <c r="P26" s="195">
        <f t="shared" ref="P26" ca="1" si="24">P25-P31</f>
        <v>-3.6099999999805732E-3</v>
      </c>
      <c r="Q26" s="196">
        <f t="shared" ref="Q26" ca="1" si="25">Q25-Q31</f>
        <v>1.4859999999316642E-2</v>
      </c>
      <c r="R26" s="62"/>
    </row>
    <row r="27" spans="1:20" s="61" customFormat="1" thickBot="1" x14ac:dyDescent="0.25">
      <c r="A27" s="60"/>
      <c r="B27" s="72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5"/>
      <c r="N27" s="75"/>
      <c r="O27" s="75"/>
      <c r="P27" s="75"/>
      <c r="Q27" s="75"/>
    </row>
    <row r="28" spans="1:20" s="30" customFormat="1" ht="27" thickBot="1" x14ac:dyDescent="0.45">
      <c r="A28" s="22"/>
      <c r="B28" s="66" t="s">
        <v>417</v>
      </c>
      <c r="C28" s="23"/>
      <c r="D28" s="24"/>
      <c r="E28" s="24"/>
      <c r="F28" s="24"/>
      <c r="G28" s="25" t="str">
        <f>G5</f>
        <v>2025 год</v>
      </c>
      <c r="H28" s="24"/>
      <c r="I28" s="375" t="str">
        <f>I5</f>
        <v>ЯНВАРЬ - СЕНТЯБРЬ</v>
      </c>
      <c r="J28" s="24"/>
      <c r="K28" s="24"/>
      <c r="L28" s="24"/>
      <c r="M28" s="27" t="str">
        <f>M5</f>
        <v>2024 год</v>
      </c>
      <c r="N28" s="28"/>
      <c r="O28" s="374" t="str">
        <f>O5</f>
        <v>ЯНВАРЬ - СЕНТЯБРЬ</v>
      </c>
      <c r="P28" s="28"/>
      <c r="Q28" s="29"/>
    </row>
    <row r="29" spans="1:20" s="38" customFormat="1" ht="14.25" x14ac:dyDescent="0.2">
      <c r="A29" s="31"/>
      <c r="B29" s="67" t="s">
        <v>233</v>
      </c>
      <c r="C29" s="369"/>
      <c r="D29" s="370"/>
      <c r="E29" s="370" t="s">
        <v>366</v>
      </c>
      <c r="F29" s="370"/>
      <c r="G29" s="370"/>
      <c r="H29" s="371"/>
      <c r="I29" s="372"/>
      <c r="J29" s="372" t="s">
        <v>367</v>
      </c>
      <c r="K29" s="372"/>
      <c r="L29" s="373"/>
      <c r="M29" s="364"/>
      <c r="N29" s="36"/>
      <c r="O29" s="36" t="s">
        <v>367</v>
      </c>
      <c r="P29" s="36"/>
      <c r="Q29" s="37"/>
    </row>
    <row r="30" spans="1:20" s="38" customFormat="1" ht="26.25" thickBot="1" x14ac:dyDescent="0.25">
      <c r="A30" s="31"/>
      <c r="B30" s="90"/>
      <c r="C30" s="106" t="s">
        <v>235</v>
      </c>
      <c r="D30" s="107" t="s">
        <v>223</v>
      </c>
      <c r="E30" s="107" t="s">
        <v>232</v>
      </c>
      <c r="F30" s="107" t="s">
        <v>230</v>
      </c>
      <c r="G30" s="107" t="s">
        <v>231</v>
      </c>
      <c r="H30" s="96" t="s">
        <v>234</v>
      </c>
      <c r="I30" s="97" t="s">
        <v>223</v>
      </c>
      <c r="J30" s="97" t="s">
        <v>232</v>
      </c>
      <c r="K30" s="97" t="s">
        <v>230</v>
      </c>
      <c r="L30" s="98" t="s">
        <v>231</v>
      </c>
      <c r="M30" s="365" t="s">
        <v>235</v>
      </c>
      <c r="N30" s="77" t="s">
        <v>223</v>
      </c>
      <c r="O30" s="77" t="s">
        <v>232</v>
      </c>
      <c r="P30" s="77" t="s">
        <v>230</v>
      </c>
      <c r="Q30" s="85" t="s">
        <v>231</v>
      </c>
    </row>
    <row r="31" spans="1:20" s="83" customFormat="1" ht="15.75" x14ac:dyDescent="0.25">
      <c r="A31" s="82"/>
      <c r="B31" s="92" t="s">
        <v>408</v>
      </c>
      <c r="C31" s="121">
        <f ca="1">C32+C35+C38+C42</f>
        <v>322253</v>
      </c>
      <c r="D31" s="108">
        <f t="shared" ref="D31" ca="1" si="26">D32+D35+D38+D42</f>
        <v>241820.4</v>
      </c>
      <c r="E31" s="108">
        <f t="shared" ref="E31" ca="1" si="27">E32+E35+E38+E42</f>
        <v>80432.600000000006</v>
      </c>
      <c r="F31" s="108">
        <f t="shared" ref="F31" ca="1" si="28">F32+F35+F38+F42</f>
        <v>44904.3</v>
      </c>
      <c r="G31" s="108">
        <f t="shared" ref="G31" ca="1" si="29">G32+G35+G38+G42</f>
        <v>35528.300000000003</v>
      </c>
      <c r="H31" s="105">
        <f ca="1">H32+H35+H38+H42+H41</f>
        <v>84106.7</v>
      </c>
      <c r="I31" s="105">
        <f ca="1">I32+I35+I38+I42+I41</f>
        <v>51942.2</v>
      </c>
      <c r="J31" s="105">
        <f t="shared" ref="J31:L31" ca="1" si="30">J32+J35+J38+J42+J41</f>
        <v>32164.5</v>
      </c>
      <c r="K31" s="105">
        <f t="shared" ca="1" si="30"/>
        <v>28112.7</v>
      </c>
      <c r="L31" s="105">
        <f t="shared" ca="1" si="30"/>
        <v>4051.8</v>
      </c>
      <c r="M31" s="366">
        <f ca="1">M32+M35+M38+M42</f>
        <v>-175241.8</v>
      </c>
      <c r="N31" s="84">
        <f t="shared" ref="N31" ca="1" si="31">N32+N35+N38+N42</f>
        <v>-164206.79999999999</v>
      </c>
      <c r="O31" s="84">
        <f t="shared" ref="O31" ca="1" si="32">O32+O35+O38+O42</f>
        <v>-11035</v>
      </c>
      <c r="P31" s="84">
        <f t="shared" ref="P31" ca="1" si="33">P32+P35+P38+P42</f>
        <v>-428</v>
      </c>
      <c r="Q31" s="86">
        <f t="shared" ref="Q31" ca="1" si="34">Q32+Q35+Q38+Q42</f>
        <v>-10607</v>
      </c>
      <c r="R31" s="99"/>
      <c r="S31" s="99"/>
      <c r="T31" s="99"/>
    </row>
    <row r="32" spans="1:20" s="61" customFormat="1" ht="14.25" x14ac:dyDescent="0.2">
      <c r="A32" s="356" t="s">
        <v>887</v>
      </c>
      <c r="B32" s="93" t="s">
        <v>404</v>
      </c>
      <c r="C32" s="109">
        <f t="shared" ref="C32:C42" ca="1" si="35">D32+E32</f>
        <v>-5000</v>
      </c>
      <c r="D32" s="110">
        <f ca="1">ROUND((SUMIF('И 09.2025'!$D:$O,РАСХОДЫ!A32,'И 09.2025'!$O:$O))/1000,1)</f>
        <v>0</v>
      </c>
      <c r="E32" s="111">
        <f t="shared" ref="E32:E42" ca="1" si="36">F32+G32</f>
        <v>-5000</v>
      </c>
      <c r="F32" s="110">
        <f ca="1">ROUND((SUMIF('И 09.2025'!$D:$Q,РАСХОДЫ!A32,'И 09.2025'!$P:$P))/1000,1)</f>
        <v>-5000</v>
      </c>
      <c r="G32" s="110">
        <f ca="1">ROUND((SUMIF('И 09.2025'!$D:$Q,РАСХОДЫ!A32,'И 09.2025'!$Q:$Q))/1000,1)</f>
        <v>0</v>
      </c>
      <c r="H32" s="50">
        <f t="shared" ref="H32:H42" ca="1" si="37">I32+J32</f>
        <v>-5000</v>
      </c>
      <c r="I32" s="50">
        <f ca="1">ROUND((SUMIF('И 09.2025'!$D:$AC,РАСХОДЫ!A32,'И 09.2025'!$AC:$AC))/1000,1)</f>
        <v>0</v>
      </c>
      <c r="J32" s="50">
        <f t="shared" ref="J32:J42" ca="1" si="38">K32+L32</f>
        <v>-5000</v>
      </c>
      <c r="K32" s="100">
        <f ca="1">ROUND((SUMIF('И 09.2025'!$D:$AE,РАСХОДЫ!A32,'И 09.2025'!$AD:$AD))/1000,1)</f>
        <v>-5000</v>
      </c>
      <c r="L32" s="101">
        <f ca="1">ROUND((SUMIF('И 09.2025'!$D:$AE,РАСХОДЫ!A32,'И 09.2025'!$AE:$AE))/1000,1)</f>
        <v>0</v>
      </c>
      <c r="M32" s="367">
        <f t="shared" ref="M32:M42" ca="1" si="39">N32+O32</f>
        <v>0</v>
      </c>
      <c r="N32" s="78">
        <f ca="1">ROUND((SUMIF('И 09.2024'!$D:$AE,РАСХОДЫ!A32,'И 09.2024'!$AC:$AC))/1000,1)</f>
        <v>0</v>
      </c>
      <c r="O32" s="52">
        <f t="shared" ref="O32:O42" ca="1" si="40">P32+Q32</f>
        <v>0</v>
      </c>
      <c r="P32" s="78">
        <f ca="1">ROUND((SUMIF('И 09.2024'!$D:$AE,РАСХОДЫ!A32,'И 09.2024'!$AD:$AD))/1000,1)</f>
        <v>0</v>
      </c>
      <c r="Q32" s="87">
        <f ca="1">ROUND((SUMIF('И 09.2024'!$D:$AE,РАСХОДЫ!A32,'И 09.2024'!$AE:$AE))/1000,1)</f>
        <v>0</v>
      </c>
      <c r="R32" s="102"/>
      <c r="S32" s="102"/>
      <c r="T32" s="102"/>
    </row>
    <row r="33" spans="1:20" s="61" customFormat="1" ht="14.25" x14ac:dyDescent="0.2">
      <c r="A33" s="356" t="s">
        <v>888</v>
      </c>
      <c r="B33" s="94" t="s">
        <v>412</v>
      </c>
      <c r="C33" s="109">
        <f t="shared" ca="1" si="35"/>
        <v>0</v>
      </c>
      <c r="D33" s="110">
        <f ca="1">ROUND((SUMIF('И 09.2025'!$D:$O,РАСХОДЫ!A33,'И 09.2025'!$O:$O))/1000,1)</f>
        <v>0</v>
      </c>
      <c r="E33" s="111">
        <f t="shared" ca="1" si="36"/>
        <v>0</v>
      </c>
      <c r="F33" s="110">
        <f ca="1">ROUND((SUMIF('И 09.2025'!$D:$Q,РАСХОДЫ!A33,'И 09.2025'!$P:$P))/1000,1)</f>
        <v>0</v>
      </c>
      <c r="G33" s="110">
        <f ca="1">ROUND((SUMIF('И 09.2025'!$D:$Q,РАСХОДЫ!A33,'И 09.2025'!$Q:$Q))/1000,1)</f>
        <v>0</v>
      </c>
      <c r="H33" s="50">
        <f t="shared" ca="1" si="37"/>
        <v>0</v>
      </c>
      <c r="I33" s="50">
        <f ca="1">ROUND((SUMIF('И 09.2025'!$D:$AC,РАСХОДЫ!A33,'И 09.2025'!$AC:$AC))/1000,1)</f>
        <v>0</v>
      </c>
      <c r="J33" s="50">
        <f t="shared" ca="1" si="38"/>
        <v>0</v>
      </c>
      <c r="K33" s="100">
        <f ca="1">ROUND((SUMIF('И 09.2025'!$D:$AE,РАСХОДЫ!A33,'И 09.2025'!$AD:$AD))/1000,1)</f>
        <v>0</v>
      </c>
      <c r="L33" s="101">
        <f ca="1">ROUND((SUMIF('И 09.2025'!$D:$AE,РАСХОДЫ!A33,'И 09.2025'!$AE:$AE))/1000,1)</f>
        <v>0</v>
      </c>
      <c r="M33" s="367"/>
      <c r="N33" s="78">
        <f ca="1">ROUND((SUMIF('И 09.2024'!$D:$AE,РАСХОДЫ!A33,'И 09.2024'!$AC:$AC))/1000,1)</f>
        <v>0</v>
      </c>
      <c r="O33" s="52">
        <f t="shared" ca="1" si="40"/>
        <v>0</v>
      </c>
      <c r="P33" s="78">
        <f ca="1">ROUND((SUMIF('И 09.2024'!$D:$AE,РАСХОДЫ!A33,'И 09.2024'!$AD:$AD))/1000,1)</f>
        <v>0</v>
      </c>
      <c r="Q33" s="87">
        <f ca="1">ROUND((SUMIF('И 09.2024'!$D:$AE,РАСХОДЫ!A33,'И 09.2024'!$AE:$AE))/1000,1)</f>
        <v>0</v>
      </c>
      <c r="R33" s="102"/>
      <c r="S33" s="102"/>
      <c r="T33" s="102"/>
    </row>
    <row r="34" spans="1:20" s="61" customFormat="1" ht="14.25" x14ac:dyDescent="0.2">
      <c r="A34" s="356" t="s">
        <v>921</v>
      </c>
      <c r="B34" s="94" t="s">
        <v>413</v>
      </c>
      <c r="C34" s="109">
        <f t="shared" ca="1" si="35"/>
        <v>-5000</v>
      </c>
      <c r="D34" s="110">
        <f ca="1">ROUND((SUMIF('И 09.2025'!$D:$O,РАСХОДЫ!A34,'И 09.2025'!$O:$O))/1000,1)</f>
        <v>0</v>
      </c>
      <c r="E34" s="111">
        <f t="shared" ca="1" si="36"/>
        <v>-5000</v>
      </c>
      <c r="F34" s="110">
        <f ca="1">ROUND((SUMIF('И 09.2025'!$D:$Q,РАСХОДЫ!A34,'И 09.2025'!$P:$P))/1000,1)</f>
        <v>-5000</v>
      </c>
      <c r="G34" s="110">
        <f ca="1">ROUND((SUMIF('И 09.2025'!$D:$Q,РАСХОДЫ!A34,'И 09.2025'!$Q:$Q))/1000,1)</f>
        <v>0</v>
      </c>
      <c r="H34" s="50">
        <f t="shared" ca="1" si="37"/>
        <v>-5000</v>
      </c>
      <c r="I34" s="50">
        <f ca="1">ROUND((SUMIF('И 09.2025'!$D:$AC,РАСХОДЫ!A34,'И 09.2025'!$AC:$AC))/1000,1)</f>
        <v>0</v>
      </c>
      <c r="J34" s="50">
        <f t="shared" ca="1" si="38"/>
        <v>-5000</v>
      </c>
      <c r="K34" s="100">
        <f ca="1">ROUND((SUMIF('И 09.2025'!$D:$AE,РАСХОДЫ!A34,'И 09.2025'!$AD:$AD))/1000,1)</f>
        <v>-5000</v>
      </c>
      <c r="L34" s="101">
        <f ca="1">ROUND((SUMIF('И 09.2025'!$D:$AE,РАСХОДЫ!A34,'И 09.2025'!$AE:$AE))/1000,1)</f>
        <v>0</v>
      </c>
      <c r="M34" s="367"/>
      <c r="N34" s="78">
        <f ca="1">ROUND((SUMIF('И 09.2024'!$D:$AE,РАСХОДЫ!A34,'И 09.2024'!$AC:$AC))/1000,1)</f>
        <v>0</v>
      </c>
      <c r="O34" s="52">
        <f t="shared" ca="1" si="40"/>
        <v>0</v>
      </c>
      <c r="P34" s="78">
        <f ca="1">ROUND((SUMIF('И 09.2024'!$D:$AE,РАСХОДЫ!A34,'И 09.2024'!$AD:$AD))/1000,1)</f>
        <v>0</v>
      </c>
      <c r="Q34" s="87">
        <f ca="1">ROUND((SUMIF('И 09.2024'!$D:$AE,РАСХОДЫ!A34,'И 09.2024'!$AE:$AE))/1000,1)</f>
        <v>0</v>
      </c>
      <c r="R34" s="102"/>
      <c r="S34" s="102"/>
      <c r="T34" s="102"/>
    </row>
    <row r="35" spans="1:20" s="61" customFormat="1" ht="14.25" x14ac:dyDescent="0.2">
      <c r="A35" s="356" t="s">
        <v>889</v>
      </c>
      <c r="B35" s="93" t="s">
        <v>403</v>
      </c>
      <c r="C35" s="109">
        <f t="shared" ca="1" si="35"/>
        <v>33350</v>
      </c>
      <c r="D35" s="110">
        <f ca="1">ROUND((SUMIF('И 09.2025'!$D:$O,РАСХОДЫ!A35,'И 09.2025'!$O:$O))/1000,1)</f>
        <v>0</v>
      </c>
      <c r="E35" s="111">
        <f t="shared" ca="1" si="36"/>
        <v>33350</v>
      </c>
      <c r="F35" s="110">
        <f ca="1">ROUND((SUMIF('И 09.2025'!$D:$Q,РАСХОДЫ!A35,'И 09.2025'!$P:$P))/1000,1)</f>
        <v>27500</v>
      </c>
      <c r="G35" s="110">
        <f ca="1">ROUND((SUMIF('И 09.2025'!$D:$Q,РАСХОДЫ!A35,'И 09.2025'!$Q:$Q))/1000,1)</f>
        <v>5850</v>
      </c>
      <c r="H35" s="50">
        <f t="shared" ca="1" si="37"/>
        <v>41270</v>
      </c>
      <c r="I35" s="50">
        <f ca="1">ROUND((SUMIF('И 09.2025'!$D:$AC,РАСХОДЫ!A35,'И 09.2025'!$AC:$AC))/1000,1)</f>
        <v>0</v>
      </c>
      <c r="J35" s="50">
        <f t="shared" ca="1" si="38"/>
        <v>41270</v>
      </c>
      <c r="K35" s="100">
        <f ca="1">ROUND((SUMIF('И 09.2025'!$D:$AE,РАСХОДЫ!A35,'И 09.2025'!$AD:$AD))/1000,1)</f>
        <v>30000</v>
      </c>
      <c r="L35" s="101">
        <f ca="1">ROUND((SUMIF('И 09.2025'!$D:$AE,РАСХОДЫ!A35,'И 09.2025'!$AE:$AE))/1000,1)</f>
        <v>11270</v>
      </c>
      <c r="M35" s="367">
        <f t="shared" ca="1" si="39"/>
        <v>5400</v>
      </c>
      <c r="N35" s="78">
        <f ca="1">ROUND((SUMIF('И 09.2024'!$D:$AE,РАСХОДЫ!A35,'И 09.2024'!$AC:$AC))/1000,1)</f>
        <v>0</v>
      </c>
      <c r="O35" s="52">
        <f t="shared" ca="1" si="40"/>
        <v>5400</v>
      </c>
      <c r="P35" s="78">
        <f ca="1">ROUND((SUMIF('И 09.2024'!$D:$AE,РАСХОДЫ!A35,'И 09.2024'!$AD:$AD))/1000,1)</f>
        <v>0</v>
      </c>
      <c r="Q35" s="87">
        <f ca="1">ROUND((SUMIF('И 09.2024'!$D:$AE,РАСХОДЫ!A35,'И 09.2024'!$AE:$AE))/1000,1)</f>
        <v>5400</v>
      </c>
      <c r="R35" s="102"/>
      <c r="S35" s="102"/>
      <c r="T35" s="102"/>
    </row>
    <row r="36" spans="1:20" s="61" customFormat="1" ht="14.25" x14ac:dyDescent="0.2">
      <c r="A36" s="356" t="s">
        <v>891</v>
      </c>
      <c r="B36" s="94" t="s">
        <v>412</v>
      </c>
      <c r="C36" s="109">
        <f t="shared" ca="1" si="35"/>
        <v>73500</v>
      </c>
      <c r="D36" s="110">
        <f ca="1">ROUND((SUMIF('И 09.2025'!$D:$O,РАСХОДЫ!A36,'И 09.2025'!$O:$O))/1000,1)</f>
        <v>0</v>
      </c>
      <c r="E36" s="111">
        <f t="shared" ca="1" si="36"/>
        <v>73500</v>
      </c>
      <c r="F36" s="110">
        <f ca="1">ROUND((SUMIF('И 09.2025'!$D:$Q,РАСХОДЫ!A36,'И 09.2025'!$P:$P))/1000,1)</f>
        <v>60000</v>
      </c>
      <c r="G36" s="110">
        <f ca="1">ROUND((SUMIF('И 09.2025'!$D:$Q,РАСХОДЫ!A36,'И 09.2025'!$Q:$Q))/1000,1)</f>
        <v>13500</v>
      </c>
      <c r="H36" s="50">
        <f t="shared" ca="1" si="37"/>
        <v>41500</v>
      </c>
      <c r="I36" s="50">
        <f ca="1">ROUND((SUMIF('И 09.2025'!$D:$AC,РАСХОДЫ!A36,'И 09.2025'!$AC:$AC))/1000,1)</f>
        <v>0</v>
      </c>
      <c r="J36" s="50">
        <f t="shared" ca="1" si="38"/>
        <v>41500</v>
      </c>
      <c r="K36" s="100">
        <f ca="1">ROUND((SUMIF('И 09.2025'!$D:$AE,РАСХОДЫ!A36,'И 09.2025'!$AD:$AD))/1000,1)</f>
        <v>30000</v>
      </c>
      <c r="L36" s="101">
        <f ca="1">ROUND((SUMIF('И 09.2025'!$D:$AE,РАСХОДЫ!A36,'И 09.2025'!$AE:$AE))/1000,1)</f>
        <v>11500</v>
      </c>
      <c r="M36" s="367">
        <f t="shared" ca="1" si="39"/>
        <v>16500</v>
      </c>
      <c r="N36" s="78">
        <f ca="1">ROUND((SUMIF('И 09.2024'!$D:$AE,РАСХОДЫ!A36,'И 09.2024'!$AC:$AC))/1000,1)</f>
        <v>0</v>
      </c>
      <c r="O36" s="52">
        <f t="shared" ca="1" si="40"/>
        <v>16500</v>
      </c>
      <c r="P36" s="78">
        <f ca="1">ROUND((SUMIF('И 09.2024'!$D:$AE,РАСХОДЫ!A36,'И 09.2024'!$AD:$AD))/1000,1)</f>
        <v>0</v>
      </c>
      <c r="Q36" s="87">
        <f ca="1">ROUND((SUMIF('И 09.2024'!$D:$AE,РАСХОДЫ!A36,'И 09.2024'!$AE:$AE))/1000,1)</f>
        <v>16500</v>
      </c>
      <c r="R36" s="102"/>
      <c r="S36" s="102"/>
      <c r="T36" s="102"/>
    </row>
    <row r="37" spans="1:20" s="61" customFormat="1" ht="14.25" x14ac:dyDescent="0.2">
      <c r="A37" s="356" t="s">
        <v>894</v>
      </c>
      <c r="B37" s="94" t="s">
        <v>413</v>
      </c>
      <c r="C37" s="109">
        <f t="shared" ca="1" si="35"/>
        <v>-40150</v>
      </c>
      <c r="D37" s="110">
        <f ca="1">ROUND((SUMIF('И 09.2025'!$D:$O,РАСХОДЫ!A37,'И 09.2025'!$O:$O))/1000,1)</f>
        <v>0</v>
      </c>
      <c r="E37" s="111">
        <f t="shared" ca="1" si="36"/>
        <v>-40150</v>
      </c>
      <c r="F37" s="110">
        <f ca="1">ROUND((SUMIF('И 09.2025'!$D:$Q,РАСХОДЫ!A37,'И 09.2025'!$P:$P))/1000,1)</f>
        <v>-32500</v>
      </c>
      <c r="G37" s="110">
        <f ca="1">ROUND((SUMIF('И 09.2025'!$D:$Q,РАСХОДЫ!A37,'И 09.2025'!$Q:$Q))/1000,1)</f>
        <v>-7650</v>
      </c>
      <c r="H37" s="50">
        <f t="shared" ca="1" si="37"/>
        <v>-230</v>
      </c>
      <c r="I37" s="50">
        <f ca="1">ROUND((SUMIF('И 09.2025'!$D:$AC,РАСХОДЫ!A37,'И 09.2025'!$AC:$AC))/1000,1)</f>
        <v>0</v>
      </c>
      <c r="J37" s="50">
        <f t="shared" ca="1" si="38"/>
        <v>-230</v>
      </c>
      <c r="K37" s="100">
        <f ca="1">ROUND((SUMIF('И 09.2025'!$D:$AE,РАСХОДЫ!A37,'И 09.2025'!$AD:$AD))/1000,1)</f>
        <v>0</v>
      </c>
      <c r="L37" s="101">
        <f ca="1">ROUND((SUMIF('И 09.2025'!$D:$AE,РАСХОДЫ!A37,'И 09.2025'!$AE:$AE))/1000,1)</f>
        <v>-230</v>
      </c>
      <c r="M37" s="367">
        <f t="shared" ca="1" si="39"/>
        <v>-11100</v>
      </c>
      <c r="N37" s="78">
        <f ca="1">ROUND((SUMIF('И 09.2024'!$D:$AE,РАСХОДЫ!A37,'И 09.2024'!$AC:$AC))/1000,1)</f>
        <v>0</v>
      </c>
      <c r="O37" s="52">
        <f t="shared" ca="1" si="40"/>
        <v>-11100</v>
      </c>
      <c r="P37" s="78">
        <f ca="1">ROUND((SUMIF('И 09.2024'!$D:$AE,РАСХОДЫ!A37,'И 09.2024'!$AD:$AD))/1000,1)</f>
        <v>0</v>
      </c>
      <c r="Q37" s="87">
        <f ca="1">ROUND((SUMIF('И 09.2024'!$D:$AE,РАСХОДЫ!A37,'И 09.2024'!$AE:$AE))/1000,1)</f>
        <v>-11100</v>
      </c>
      <c r="R37" s="102"/>
      <c r="S37" s="102"/>
      <c r="T37" s="102"/>
    </row>
    <row r="38" spans="1:20" s="61" customFormat="1" ht="14.25" x14ac:dyDescent="0.2">
      <c r="A38" s="356" t="s">
        <v>898</v>
      </c>
      <c r="B38" s="93" t="s">
        <v>394</v>
      </c>
      <c r="C38" s="109">
        <f t="shared" ca="1" si="35"/>
        <v>-5850</v>
      </c>
      <c r="D38" s="110">
        <f ca="1">ROUND((SUMIF('И 09.2025'!$D:$O,РАСХОДЫ!A38,'И 09.2025'!$O:$O))/1000,1)</f>
        <v>-5850</v>
      </c>
      <c r="E38" s="111">
        <f t="shared" ca="1" si="36"/>
        <v>0</v>
      </c>
      <c r="F38" s="110">
        <f ca="1">ROUND((SUMIF('И 09.2025'!$D:$Q,РАСХОДЫ!A38,'И 09.2025'!$P:$P))/1000,1)</f>
        <v>0</v>
      </c>
      <c r="G38" s="110">
        <f ca="1">ROUND((SUMIF('И 09.2025'!$D:$Q,РАСХОДЫ!A38,'И 09.2025'!$Q:$Q))/1000,1)</f>
        <v>0</v>
      </c>
      <c r="H38" s="50">
        <f t="shared" ca="1" si="37"/>
        <v>-11270</v>
      </c>
      <c r="I38" s="50">
        <f ca="1">ROUND((SUMIF('И 09.2025'!$D:$AC,РАСХОДЫ!A38,'И 09.2025'!$AC:$AC))/1000,1)</f>
        <v>-11270</v>
      </c>
      <c r="J38" s="50">
        <f t="shared" ca="1" si="38"/>
        <v>0</v>
      </c>
      <c r="K38" s="100">
        <f ca="1">ROUND((SUMIF('И 09.2025'!$D:$AE,РАСХОДЫ!A38,'И 09.2025'!$AD:$AD))/1000,1)</f>
        <v>0</v>
      </c>
      <c r="L38" s="101">
        <f ca="1">ROUND((SUMIF('И 09.2025'!$D:$AE,РАСХОДЫ!A38,'И 09.2025'!$AE:$AE))/1000,1)</f>
        <v>0</v>
      </c>
      <c r="M38" s="367">
        <f t="shared" ca="1" si="39"/>
        <v>-5400</v>
      </c>
      <c r="N38" s="78">
        <f ca="1">ROUND((SUMIF('И 09.2024'!$D:$AE,РАСХОДЫ!A38,'И 09.2024'!$AC:$AC))/1000,1)</f>
        <v>-5400</v>
      </c>
      <c r="O38" s="52">
        <f t="shared" ca="1" si="40"/>
        <v>0</v>
      </c>
      <c r="P38" s="78">
        <f ca="1">ROUND((SUMIF('И 09.2024'!$D:$AE,РАСХОДЫ!A38,'И 09.2024'!$AD:$AD))/1000,1)</f>
        <v>0</v>
      </c>
      <c r="Q38" s="87">
        <f ca="1">ROUND((SUMIF('И 09.2024'!$D:$AE,РАСХОДЫ!A38,'И 09.2024'!$AE:$AE))/1000,1)</f>
        <v>0</v>
      </c>
      <c r="R38" s="102"/>
      <c r="S38" s="102"/>
      <c r="T38" s="102"/>
    </row>
    <row r="39" spans="1:20" s="61" customFormat="1" ht="14.25" x14ac:dyDescent="0.2">
      <c r="A39" s="356" t="s">
        <v>899</v>
      </c>
      <c r="B39" s="94" t="s">
        <v>414</v>
      </c>
      <c r="C39" s="109">
        <f t="shared" ca="1" si="35"/>
        <v>-27500</v>
      </c>
      <c r="D39" s="110">
        <f ca="1">ROUND((SUMIF('И 09.2025'!$D:$O,РАСХОДЫ!A39,'И 09.2025'!$O:$O))/1000,1)</f>
        <v>-27500</v>
      </c>
      <c r="E39" s="111">
        <f t="shared" ca="1" si="36"/>
        <v>0</v>
      </c>
      <c r="F39" s="110">
        <f ca="1">ROUND((SUMIF('И 09.2025'!$D:$Q,РАСХОДЫ!A39,'И 09.2025'!$P:$P))/1000,1)</f>
        <v>0</v>
      </c>
      <c r="G39" s="110">
        <f ca="1">ROUND((SUMIF('И 09.2025'!$D:$Q,РАСХОДЫ!A39,'И 09.2025'!$Q:$Q))/1000,1)</f>
        <v>0</v>
      </c>
      <c r="H39" s="50">
        <f t="shared" ca="1" si="37"/>
        <v>-11500</v>
      </c>
      <c r="I39" s="50">
        <f ca="1">ROUND((SUMIF('И 09.2025'!$D:$AC,РАСХОДЫ!A39,'И 09.2025'!$AC:$AC))/1000,1)</f>
        <v>-11500</v>
      </c>
      <c r="J39" s="50">
        <f t="shared" ca="1" si="38"/>
        <v>0</v>
      </c>
      <c r="K39" s="100">
        <f ca="1">ROUND((SUMIF('И 09.2025'!$D:$AE,РАСХОДЫ!A39,'И 09.2025'!$AD:$AD))/1000,1)</f>
        <v>0</v>
      </c>
      <c r="L39" s="101">
        <f ca="1">ROUND((SUMIF('И 09.2025'!$D:$AE,РАСХОДЫ!A39,'И 09.2025'!$AE:$AE))/1000,1)</f>
        <v>0</v>
      </c>
      <c r="M39" s="367">
        <f t="shared" ca="1" si="39"/>
        <v>-16500</v>
      </c>
      <c r="N39" s="78">
        <f ca="1">ROUND((SUMIF('И 09.2024'!$D:$AE,РАСХОДЫ!A39,'И 09.2024'!$AC:$AC))/1000,1)</f>
        <v>-16500</v>
      </c>
      <c r="O39" s="52">
        <f t="shared" ca="1" si="40"/>
        <v>0</v>
      </c>
      <c r="P39" s="78">
        <f ca="1">ROUND((SUMIF('И 09.2024'!$D:$AE,РАСХОДЫ!A39,'И 09.2024'!$AD:$AD))/1000,1)</f>
        <v>0</v>
      </c>
      <c r="Q39" s="87">
        <f ca="1">ROUND((SUMIF('И 09.2024'!$D:$AE,РАСХОДЫ!A39,'И 09.2024'!$AE:$AE))/1000,1)</f>
        <v>0</v>
      </c>
      <c r="R39" s="102"/>
      <c r="S39" s="102"/>
      <c r="T39" s="102"/>
    </row>
    <row r="40" spans="1:20" s="61" customFormat="1" ht="14.25" x14ac:dyDescent="0.2">
      <c r="A40" s="356" t="s">
        <v>902</v>
      </c>
      <c r="B40" s="94" t="s">
        <v>415</v>
      </c>
      <c r="C40" s="109">
        <f t="shared" ca="1" si="35"/>
        <v>21650</v>
      </c>
      <c r="D40" s="110">
        <f ca="1">ROUND((SUMIF('И 09.2025'!$D:$O,РАСХОДЫ!A40,'И 09.2025'!$O:$O))/1000,1)</f>
        <v>21650</v>
      </c>
      <c r="E40" s="111">
        <f t="shared" ca="1" si="36"/>
        <v>0</v>
      </c>
      <c r="F40" s="110">
        <f ca="1">ROUND((SUMIF('И 09.2025'!$D:$Q,РАСХОДЫ!A40,'И 09.2025'!$P:$P))/1000,1)</f>
        <v>0</v>
      </c>
      <c r="G40" s="110">
        <f ca="1">ROUND((SUMIF('И 09.2025'!$D:$Q,РАСХОДЫ!A40,'И 09.2025'!$Q:$Q))/1000,1)</f>
        <v>0</v>
      </c>
      <c r="H40" s="50">
        <f t="shared" ca="1" si="37"/>
        <v>230</v>
      </c>
      <c r="I40" s="50">
        <f ca="1">ROUND((SUMIF('И 09.2025'!$D:$AC,РАСХОДЫ!A40,'И 09.2025'!$AC:$AC))/1000,1)</f>
        <v>230</v>
      </c>
      <c r="J40" s="50">
        <f t="shared" ca="1" si="38"/>
        <v>0</v>
      </c>
      <c r="K40" s="100">
        <f ca="1">ROUND((SUMIF('И 09.2025'!$D:$AE,РАСХОДЫ!A40,'И 09.2025'!$AD:$AD))/1000,1)</f>
        <v>0</v>
      </c>
      <c r="L40" s="101">
        <f ca="1">ROUND((SUMIF('И 09.2025'!$D:$AE,РАСХОДЫ!A40,'И 09.2025'!$AE:$AE))/1000,1)</f>
        <v>0</v>
      </c>
      <c r="M40" s="367">
        <f t="shared" ca="1" si="39"/>
        <v>11100</v>
      </c>
      <c r="N40" s="78">
        <f ca="1">ROUND((SUMIF('И 09.2024'!$D:$AE,РАСХОДЫ!A40,'И 09.2024'!$AC:$AC))/1000,1)</f>
        <v>11100</v>
      </c>
      <c r="O40" s="52">
        <f t="shared" ca="1" si="40"/>
        <v>0</v>
      </c>
      <c r="P40" s="78">
        <f ca="1">ROUND((SUMIF('И 09.2024'!$D:$AE,РАСХОДЫ!A40,'И 09.2024'!$AD:$AD))/1000,1)</f>
        <v>0</v>
      </c>
      <c r="Q40" s="87">
        <f ca="1">ROUND((SUMIF('И 09.2024'!$D:$AE,РАСХОДЫ!A40,'И 09.2024'!$AE:$AE))/1000,1)</f>
        <v>0</v>
      </c>
      <c r="R40" s="102"/>
      <c r="S40" s="102"/>
      <c r="T40" s="102"/>
    </row>
    <row r="41" spans="1:20" s="61" customFormat="1" ht="24" x14ac:dyDescent="0.2">
      <c r="A41" s="356" t="s">
        <v>953</v>
      </c>
      <c r="B41" s="436" t="s">
        <v>952</v>
      </c>
      <c r="C41" s="109">
        <f t="shared" ca="1" si="35"/>
        <v>0</v>
      </c>
      <c r="D41" s="110">
        <f ca="1">ROUND((SUMIF('И 09.2025'!$D:$O,РАСХОДЫ!A41,'И 09.2025'!$O:$O))/1000,1)</f>
        <v>0</v>
      </c>
      <c r="E41" s="111">
        <f t="shared" ca="1" si="36"/>
        <v>0</v>
      </c>
      <c r="F41" s="110">
        <f ca="1">ROUND((SUMIF('И 09.2025'!$D:$Q,РАСХОДЫ!A41,'И 09.2025'!$P:$P))/1000,1)</f>
        <v>0</v>
      </c>
      <c r="G41" s="110">
        <f ca="1">ROUND((SUMIF('И 09.2025'!$D:$Q,РАСХОДЫ!A41,'И 09.2025'!$Q:$Q))/1000,1)</f>
        <v>0</v>
      </c>
      <c r="H41" s="50">
        <f t="shared" ca="1" si="37"/>
        <v>185.7</v>
      </c>
      <c r="I41" s="50">
        <f ca="1">ROUND((SUMIF('И 09.2025'!$D:$AC,РАСХОДЫ!A41,'И 09.2025'!$AC:$AC))/1000,1)</f>
        <v>185.7</v>
      </c>
      <c r="J41" s="50">
        <f t="shared" ca="1" si="38"/>
        <v>0</v>
      </c>
      <c r="K41" s="100">
        <f ca="1">ROUND((SUMIF('И 09.2025'!$D:$AE,РАСХОДЫ!A41,'И 09.2025'!$AD:$AD))/1000,1)</f>
        <v>0</v>
      </c>
      <c r="L41" s="101">
        <f ca="1">ROUND((SUMIF('И 09.2025'!$D:$AE,РАСХОДЫ!A41,'И 09.2025'!$AE:$AE))/1000,1)</f>
        <v>0</v>
      </c>
      <c r="M41" s="367">
        <f t="shared" ca="1" si="39"/>
        <v>0</v>
      </c>
      <c r="N41" s="78">
        <f ca="1">ROUND((SUMIF('И 09.2024'!$D:$AE,РАСХОДЫ!A41,'И 09.2024'!$AC:$AC))/1000,1)</f>
        <v>0</v>
      </c>
      <c r="O41" s="52">
        <f t="shared" ca="1" si="40"/>
        <v>0</v>
      </c>
      <c r="P41" s="78">
        <f ca="1">ROUND((SUMIF('И 09.2024'!$D:$AE,РАСХОДЫ!A41,'И 09.2024'!$AD:$AD))/1000,1)</f>
        <v>0</v>
      </c>
      <c r="Q41" s="87">
        <f ca="1">ROUND((SUMIF('И 09.2024'!$D:$AE,РАСХОДЫ!A41,'И 09.2024'!$AE:$AE))/1000,1)</f>
        <v>0</v>
      </c>
      <c r="R41" s="102"/>
      <c r="S41" s="102"/>
      <c r="T41" s="102"/>
    </row>
    <row r="42" spans="1:20" s="61" customFormat="1" thickBot="1" x14ac:dyDescent="0.25">
      <c r="A42" s="329" t="s">
        <v>906</v>
      </c>
      <c r="B42" s="95" t="s">
        <v>416</v>
      </c>
      <c r="C42" s="112">
        <f t="shared" ca="1" si="35"/>
        <v>299753</v>
      </c>
      <c r="D42" s="114">
        <f ca="1">ROUND((SUMIF('И 09.2025'!$D:$O,РАСХОДЫ!A42,'И 09.2025'!$O:$O))/1000,1)</f>
        <v>247670.39999999999</v>
      </c>
      <c r="E42" s="113">
        <f t="shared" ca="1" si="36"/>
        <v>52082.6</v>
      </c>
      <c r="F42" s="114">
        <f ca="1">ROUND((SUMIF('И 09.2025'!$D:$Q,РАСХОДЫ!A42,'И 09.2025'!$P:$P))/1000,1)</f>
        <v>22404.3</v>
      </c>
      <c r="G42" s="114">
        <f ca="1">ROUND((SUMIF('И 09.2025'!$D:$Q,РАСХОДЫ!A42,'И 09.2025'!$Q:$Q))/1000,1)</f>
        <v>29678.3</v>
      </c>
      <c r="H42" s="57">
        <f t="shared" ca="1" si="37"/>
        <v>58921</v>
      </c>
      <c r="I42" s="57">
        <f ca="1">ROUND((SUMIF('И 09.2025'!$D:$AC,РАСХОДЫ!A42,'И 09.2025'!$AC:$AC))/1000,1)</f>
        <v>63026.5</v>
      </c>
      <c r="J42" s="57">
        <f t="shared" ca="1" si="38"/>
        <v>-4105.5</v>
      </c>
      <c r="K42" s="103">
        <f ca="1">ROUND((SUMIF('И 09.2025'!$D:$AE,РАСХОДЫ!A42,'И 09.2025'!$AD:$AD))/1000,1)</f>
        <v>3112.7</v>
      </c>
      <c r="L42" s="104">
        <f ca="1">ROUND((SUMIF('И 09.2025'!$D:$AE,РАСХОДЫ!A42,'И 09.2025'!$AE:$AE))/1000,1)</f>
        <v>-7218.2</v>
      </c>
      <c r="M42" s="368">
        <f t="shared" ca="1" si="39"/>
        <v>-175241.8</v>
      </c>
      <c r="N42" s="88">
        <f ca="1">ROUND((SUMIF('И 09.2024'!$D:$AE,РАСХОДЫ!A42,'И 09.2024'!$AC:$AC))/1000,1)</f>
        <v>-158806.79999999999</v>
      </c>
      <c r="O42" s="59">
        <f t="shared" ca="1" si="40"/>
        <v>-16435</v>
      </c>
      <c r="P42" s="88">
        <f ca="1">ROUND((SUMIF('И 09.2024'!$D:$AE,РАСХОДЫ!A42,'И 09.2024'!$AD:$AD))/1000,1)</f>
        <v>-428</v>
      </c>
      <c r="Q42" s="89">
        <f ca="1">ROUND((SUMIF('И 09.2024'!$D:$AE,РАСХОДЫ!A42,'И 09.2024'!$AE:$AE))/1000,1)</f>
        <v>-16007</v>
      </c>
      <c r="R42" s="102"/>
      <c r="S42" s="102"/>
      <c r="T42" s="102"/>
    </row>
    <row r="43" spans="1:20" s="61" customFormat="1" ht="14.25" x14ac:dyDescent="0.2">
      <c r="A43" s="60"/>
      <c r="B43" s="72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102"/>
      <c r="S43" s="102"/>
      <c r="T43" s="102"/>
    </row>
    <row r="44" spans="1:20" s="61" customFormat="1" ht="14.25" x14ac:dyDescent="0.2">
      <c r="A44" s="60"/>
      <c r="B44" s="72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102"/>
      <c r="S44" s="102"/>
      <c r="T44" s="102"/>
    </row>
    <row r="45" spans="1:20" s="61" customFormat="1" ht="14.25" x14ac:dyDescent="0.2">
      <c r="A45" s="60"/>
      <c r="B45" s="72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102"/>
      <c r="S45" s="102"/>
      <c r="T45" s="102"/>
    </row>
    <row r="46" spans="1:20" s="61" customFormat="1" ht="14.25" x14ac:dyDescent="0.2">
      <c r="A46" s="60"/>
      <c r="B46" s="72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102"/>
      <c r="S46" s="102"/>
      <c r="T46" s="102"/>
    </row>
    <row r="47" spans="1:20" s="61" customFormat="1" ht="14.25" x14ac:dyDescent="0.2">
      <c r="A47" s="60"/>
      <c r="B47" s="72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102"/>
      <c r="S47" s="102"/>
      <c r="T47" s="102"/>
    </row>
    <row r="48" spans="1:20" s="61" customFormat="1" ht="14.25" x14ac:dyDescent="0.2">
      <c r="A48" s="60"/>
      <c r="B48" s="72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102"/>
      <c r="S48" s="102"/>
      <c r="T48" s="102"/>
    </row>
    <row r="49" spans="1:20" s="61" customFormat="1" ht="14.25" x14ac:dyDescent="0.2">
      <c r="A49" s="60"/>
      <c r="B49" s="72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102"/>
      <c r="S49" s="102"/>
      <c r="T49" s="102"/>
    </row>
    <row r="50" spans="1:20" s="61" customFormat="1" ht="14.25" x14ac:dyDescent="0.2">
      <c r="A50" s="60"/>
      <c r="B50" s="72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102"/>
      <c r="S50" s="102"/>
      <c r="T50" s="102"/>
    </row>
    <row r="51" spans="1:20" s="61" customFormat="1" ht="14.25" x14ac:dyDescent="0.2">
      <c r="A51" s="60"/>
      <c r="B51" s="72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102"/>
      <c r="S51" s="102"/>
      <c r="T51" s="102"/>
    </row>
    <row r="52" spans="1:20" s="61" customFormat="1" ht="14.25" x14ac:dyDescent="0.2">
      <c r="A52" s="60"/>
      <c r="B52" s="72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102"/>
      <c r="S52" s="102"/>
      <c r="T52" s="102"/>
    </row>
    <row r="53" spans="1:20" s="61" customFormat="1" ht="14.25" x14ac:dyDescent="0.2">
      <c r="A53" s="60"/>
      <c r="B53" s="72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102"/>
      <c r="S53" s="102"/>
      <c r="T53" s="102"/>
    </row>
    <row r="54" spans="1:20" s="61" customFormat="1" ht="14.25" x14ac:dyDescent="0.2">
      <c r="A54" s="60"/>
      <c r="B54" s="72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102"/>
      <c r="S54" s="102"/>
      <c r="T54" s="102"/>
    </row>
    <row r="55" spans="1:20" s="61" customFormat="1" ht="14.25" x14ac:dyDescent="0.2">
      <c r="A55" s="60"/>
      <c r="B55" s="72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102"/>
      <c r="S55" s="102"/>
      <c r="T55" s="102"/>
    </row>
    <row r="56" spans="1:20" s="61" customFormat="1" ht="14.25" x14ac:dyDescent="0.2">
      <c r="A56" s="60"/>
      <c r="B56" s="72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102"/>
      <c r="S56" s="102"/>
      <c r="T56" s="102"/>
    </row>
    <row r="57" spans="1:20" s="61" customFormat="1" ht="14.25" x14ac:dyDescent="0.2">
      <c r="A57" s="60"/>
      <c r="B57" s="72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102"/>
      <c r="S57" s="102"/>
      <c r="T57" s="102"/>
    </row>
    <row r="58" spans="1:20" s="61" customFormat="1" ht="14.25" x14ac:dyDescent="0.2">
      <c r="A58" s="60"/>
      <c r="B58" s="72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102"/>
      <c r="S58" s="102"/>
      <c r="T58" s="102"/>
    </row>
    <row r="59" spans="1:20" s="61" customFormat="1" ht="14.25" x14ac:dyDescent="0.2">
      <c r="A59" s="60"/>
      <c r="B59" s="72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102"/>
      <c r="S59" s="102"/>
      <c r="T59" s="102"/>
    </row>
    <row r="60" spans="1:20" s="61" customFormat="1" ht="14.25" x14ac:dyDescent="0.2">
      <c r="A60" s="60"/>
      <c r="B60" s="72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102"/>
      <c r="S60" s="102"/>
      <c r="T60" s="102"/>
    </row>
    <row r="61" spans="1:20" s="61" customFormat="1" ht="14.25" x14ac:dyDescent="0.2">
      <c r="A61" s="60"/>
      <c r="B61" s="72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102"/>
      <c r="S61" s="102"/>
      <c r="T61" s="102"/>
    </row>
    <row r="62" spans="1:20" s="61" customFormat="1" ht="14.25" x14ac:dyDescent="0.2">
      <c r="A62" s="60"/>
      <c r="B62" s="72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102"/>
      <c r="S62" s="102"/>
      <c r="T62" s="102"/>
    </row>
    <row r="63" spans="1:20" s="61" customFormat="1" ht="14.25" x14ac:dyDescent="0.2">
      <c r="A63" s="60"/>
      <c r="B63" s="72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102"/>
      <c r="S63" s="102"/>
      <c r="T63" s="102"/>
    </row>
    <row r="64" spans="1:20" s="61" customFormat="1" ht="14.25" x14ac:dyDescent="0.2">
      <c r="A64" s="60"/>
      <c r="B64" s="72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102"/>
      <c r="S64" s="102"/>
      <c r="T64" s="102"/>
    </row>
    <row r="65" spans="1:20" s="61" customFormat="1" ht="14.25" x14ac:dyDescent="0.2">
      <c r="A65" s="60"/>
      <c r="B65" s="72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102"/>
      <c r="S65" s="102"/>
      <c r="T65" s="102"/>
    </row>
    <row r="66" spans="1:20" s="61" customFormat="1" ht="14.25" x14ac:dyDescent="0.2">
      <c r="A66" s="60"/>
      <c r="B66" s="72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102"/>
      <c r="S66" s="102"/>
      <c r="T66" s="102"/>
    </row>
    <row r="67" spans="1:20" s="61" customFormat="1" ht="14.25" x14ac:dyDescent="0.2">
      <c r="A67" s="60"/>
      <c r="B67" s="72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102"/>
      <c r="S67" s="102"/>
      <c r="T67" s="102"/>
    </row>
    <row r="68" spans="1:20" s="61" customFormat="1" ht="14.25" x14ac:dyDescent="0.2">
      <c r="A68" s="60"/>
      <c r="B68" s="72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102"/>
      <c r="S68" s="102"/>
      <c r="T68" s="102"/>
    </row>
    <row r="69" spans="1:20" s="61" customFormat="1" ht="14.25" x14ac:dyDescent="0.2">
      <c r="A69" s="60"/>
      <c r="B69" s="72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102"/>
      <c r="S69" s="102"/>
      <c r="T69" s="102"/>
    </row>
    <row r="70" spans="1:20" s="61" customFormat="1" ht="14.25" x14ac:dyDescent="0.2">
      <c r="A70" s="60"/>
      <c r="B70" s="72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102"/>
      <c r="S70" s="102"/>
      <c r="T70" s="102"/>
    </row>
    <row r="71" spans="1:20" s="61" customFormat="1" ht="14.25" x14ac:dyDescent="0.2">
      <c r="A71" s="60"/>
      <c r="B71" s="72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102"/>
      <c r="S71" s="102"/>
      <c r="T71" s="102"/>
    </row>
    <row r="72" spans="1:20" s="61" customFormat="1" ht="14.25" x14ac:dyDescent="0.2">
      <c r="A72" s="60"/>
      <c r="B72" s="72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102"/>
      <c r="S72" s="102"/>
      <c r="T72" s="102"/>
    </row>
    <row r="73" spans="1:20" s="61" customFormat="1" ht="14.25" x14ac:dyDescent="0.2">
      <c r="A73" s="60"/>
      <c r="B73" s="72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102"/>
      <c r="S73" s="102"/>
      <c r="T73" s="102"/>
    </row>
    <row r="74" spans="1:20" s="61" customFormat="1" ht="14.25" x14ac:dyDescent="0.2">
      <c r="A74" s="60"/>
      <c r="B74" s="72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102"/>
      <c r="S74" s="102"/>
      <c r="T74" s="102"/>
    </row>
    <row r="75" spans="1:20" s="61" customFormat="1" ht="14.25" x14ac:dyDescent="0.2">
      <c r="A75" s="60"/>
      <c r="B75" s="72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102"/>
      <c r="S75" s="102"/>
      <c r="T75" s="102"/>
    </row>
    <row r="76" spans="1:20" s="61" customFormat="1" ht="14.25" x14ac:dyDescent="0.2">
      <c r="A76" s="60"/>
      <c r="B76" s="72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102"/>
      <c r="S76" s="102"/>
      <c r="T76" s="102"/>
    </row>
    <row r="77" spans="1:20" s="61" customFormat="1" ht="14.25" x14ac:dyDescent="0.2">
      <c r="A77" s="60"/>
      <c r="B77" s="72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102"/>
      <c r="S77" s="102"/>
      <c r="T77" s="102"/>
    </row>
    <row r="78" spans="1:20" s="61" customFormat="1" ht="14.25" x14ac:dyDescent="0.2">
      <c r="A78" s="60"/>
      <c r="B78" s="72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102"/>
      <c r="S78" s="102"/>
      <c r="T78" s="102"/>
    </row>
    <row r="79" spans="1:20" s="61" customFormat="1" ht="14.25" x14ac:dyDescent="0.2">
      <c r="A79" s="60"/>
      <c r="B79" s="72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102"/>
      <c r="S79" s="102"/>
      <c r="T79" s="102"/>
    </row>
    <row r="80" spans="1:20" s="61" customFormat="1" ht="14.25" x14ac:dyDescent="0.2">
      <c r="A80" s="60"/>
      <c r="B80" s="72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102"/>
      <c r="S80" s="102"/>
      <c r="T80" s="102"/>
    </row>
    <row r="81" spans="1:17" s="61" customFormat="1" ht="14.25" x14ac:dyDescent="0.2">
      <c r="A81" s="60"/>
      <c r="B81" s="7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</row>
    <row r="82" spans="1:17" s="61" customFormat="1" ht="14.25" x14ac:dyDescent="0.2">
      <c r="A82" s="60"/>
      <c r="B82" s="7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</row>
    <row r="83" spans="1:17" s="61" customFormat="1" ht="14.25" x14ac:dyDescent="0.2">
      <c r="A83" s="60"/>
      <c r="B83" s="7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</row>
    <row r="84" spans="1:17" s="61" customFormat="1" ht="14.25" x14ac:dyDescent="0.2">
      <c r="A84" s="60"/>
      <c r="B84" s="7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</row>
    <row r="85" spans="1:17" s="61" customFormat="1" ht="14.25" x14ac:dyDescent="0.2">
      <c r="A85" s="60"/>
      <c r="B85" s="7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</row>
    <row r="86" spans="1:17" s="61" customFormat="1" ht="14.25" x14ac:dyDescent="0.2">
      <c r="A86" s="60"/>
      <c r="B86" s="7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</row>
    <row r="87" spans="1:17" s="61" customFormat="1" ht="14.25" x14ac:dyDescent="0.2">
      <c r="A87" s="60"/>
      <c r="B87" s="7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</row>
    <row r="88" spans="1:17" s="61" customFormat="1" ht="14.25" x14ac:dyDescent="0.2">
      <c r="A88" s="60"/>
      <c r="B88" s="7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</row>
    <row r="89" spans="1:17" s="61" customFormat="1" ht="14.25" x14ac:dyDescent="0.2">
      <c r="A89" s="60"/>
      <c r="B89" s="7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</row>
    <row r="90" spans="1:17" s="61" customFormat="1" ht="14.25" x14ac:dyDescent="0.2">
      <c r="A90" s="60"/>
      <c r="B90" s="7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</row>
    <row r="91" spans="1:17" s="61" customFormat="1" ht="14.25" x14ac:dyDescent="0.2">
      <c r="A91" s="60"/>
      <c r="B91" s="7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</row>
    <row r="92" spans="1:17" s="61" customFormat="1" ht="14.25" x14ac:dyDescent="0.2">
      <c r="A92" s="60"/>
      <c r="B92" s="7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</row>
    <row r="93" spans="1:17" s="61" customFormat="1" ht="14.25" x14ac:dyDescent="0.2">
      <c r="A93" s="60"/>
      <c r="B93" s="7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</row>
    <row r="94" spans="1:17" s="61" customFormat="1" ht="14.25" x14ac:dyDescent="0.2">
      <c r="A94" s="60"/>
      <c r="B94" s="7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</row>
    <row r="95" spans="1:17" s="61" customFormat="1" ht="14.25" x14ac:dyDescent="0.2">
      <c r="A95" s="60"/>
      <c r="B95" s="7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</row>
    <row r="96" spans="1:17" s="61" customFormat="1" ht="14.25" x14ac:dyDescent="0.2">
      <c r="A96" s="60"/>
      <c r="B96" s="7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</row>
    <row r="97" spans="1:17" s="61" customFormat="1" ht="14.25" x14ac:dyDescent="0.2">
      <c r="A97" s="60"/>
      <c r="B97" s="7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</row>
    <row r="98" spans="1:17" s="61" customFormat="1" ht="14.25" x14ac:dyDescent="0.2">
      <c r="A98" s="60"/>
      <c r="B98" s="7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</row>
    <row r="99" spans="1:17" s="61" customFormat="1" ht="14.25" x14ac:dyDescent="0.2">
      <c r="A99" s="60"/>
      <c r="B99" s="7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</row>
    <row r="100" spans="1:17" s="61" customFormat="1" ht="14.25" x14ac:dyDescent="0.2">
      <c r="A100" s="60"/>
      <c r="B100" s="7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</row>
    <row r="101" spans="1:17" s="61" customFormat="1" ht="14.25" x14ac:dyDescent="0.2">
      <c r="A101" s="60"/>
      <c r="B101" s="7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</row>
    <row r="102" spans="1:17" s="61" customFormat="1" ht="14.25" x14ac:dyDescent="0.2">
      <c r="A102" s="60"/>
      <c r="B102" s="7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</row>
    <row r="103" spans="1:17" s="61" customFormat="1" ht="14.25" x14ac:dyDescent="0.2">
      <c r="A103" s="60"/>
      <c r="B103" s="7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</row>
    <row r="104" spans="1:17" s="61" customFormat="1" ht="14.25" x14ac:dyDescent="0.2">
      <c r="A104" s="60"/>
      <c r="B104" s="7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</row>
    <row r="105" spans="1:17" s="61" customFormat="1" ht="14.25" x14ac:dyDescent="0.2">
      <c r="A105" s="60"/>
      <c r="B105" s="7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</row>
    <row r="106" spans="1:17" s="61" customFormat="1" ht="14.25" x14ac:dyDescent="0.2">
      <c r="A106" s="60"/>
      <c r="B106" s="7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</row>
    <row r="107" spans="1:17" s="61" customFormat="1" ht="14.25" x14ac:dyDescent="0.2">
      <c r="A107" s="60"/>
      <c r="B107" s="7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</row>
    <row r="108" spans="1:17" s="61" customFormat="1" ht="14.25" x14ac:dyDescent="0.2">
      <c r="A108" s="60"/>
      <c r="B108" s="7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</row>
    <row r="109" spans="1:17" s="61" customFormat="1" ht="14.25" x14ac:dyDescent="0.2">
      <c r="A109" s="60"/>
      <c r="B109" s="7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</row>
    <row r="110" spans="1:17" s="61" customFormat="1" ht="14.25" x14ac:dyDescent="0.2">
      <c r="A110" s="60"/>
      <c r="B110" s="7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</row>
    <row r="111" spans="1:17" s="61" customFormat="1" ht="14.25" x14ac:dyDescent="0.2">
      <c r="A111" s="60"/>
      <c r="B111" s="7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</row>
    <row r="112" spans="1:17" s="61" customFormat="1" ht="14.25" x14ac:dyDescent="0.2">
      <c r="A112" s="60"/>
      <c r="B112" s="7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</row>
    <row r="113" spans="1:17" s="61" customFormat="1" ht="14.25" x14ac:dyDescent="0.2">
      <c r="A113" s="60"/>
      <c r="B113" s="7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</row>
    <row r="114" spans="1:17" s="61" customFormat="1" ht="14.25" x14ac:dyDescent="0.2">
      <c r="A114" s="60"/>
      <c r="B114" s="7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1:17" s="61" customFormat="1" ht="14.25" x14ac:dyDescent="0.2">
      <c r="A115" s="60"/>
      <c r="B115" s="7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1:17" s="61" customFormat="1" ht="14.25" x14ac:dyDescent="0.2">
      <c r="A116" s="60"/>
      <c r="B116" s="7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</row>
    <row r="117" spans="1:17" s="61" customFormat="1" ht="14.25" x14ac:dyDescent="0.2">
      <c r="A117" s="60"/>
      <c r="B117" s="7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</row>
    <row r="118" spans="1:17" s="61" customFormat="1" ht="14.25" x14ac:dyDescent="0.2">
      <c r="A118" s="60"/>
      <c r="B118" s="7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</row>
    <row r="119" spans="1:17" s="61" customFormat="1" ht="14.25" x14ac:dyDescent="0.2">
      <c r="A119" s="60"/>
      <c r="B119" s="7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</row>
    <row r="120" spans="1:17" s="61" customFormat="1" ht="14.25" x14ac:dyDescent="0.2">
      <c r="A120" s="60"/>
      <c r="B120" s="7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</row>
    <row r="121" spans="1:17" s="61" customFormat="1" ht="14.25" x14ac:dyDescent="0.2">
      <c r="A121" s="60"/>
      <c r="B121" s="7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</row>
    <row r="122" spans="1:17" s="61" customFormat="1" ht="14.25" x14ac:dyDescent="0.2">
      <c r="A122" s="60"/>
      <c r="B122" s="7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</row>
    <row r="123" spans="1:17" s="61" customFormat="1" ht="14.25" x14ac:dyDescent="0.2">
      <c r="A123" s="60"/>
      <c r="B123" s="7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</row>
    <row r="124" spans="1:17" s="61" customFormat="1" ht="14.25" x14ac:dyDescent="0.2">
      <c r="A124" s="60"/>
      <c r="B124" s="7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</row>
    <row r="125" spans="1:17" s="61" customFormat="1" ht="14.25" x14ac:dyDescent="0.2">
      <c r="A125" s="60"/>
      <c r="B125" s="7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</row>
    <row r="126" spans="1:17" s="61" customFormat="1" ht="14.25" x14ac:dyDescent="0.2">
      <c r="A126" s="60"/>
      <c r="B126" s="7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</row>
    <row r="127" spans="1:17" s="61" customFormat="1" ht="14.25" x14ac:dyDescent="0.2">
      <c r="A127" s="60"/>
      <c r="B127" s="7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</row>
    <row r="128" spans="1:17" s="61" customFormat="1" ht="14.25" x14ac:dyDescent="0.2">
      <c r="A128" s="60"/>
      <c r="B128" s="7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</row>
    <row r="129" spans="1:17" s="61" customFormat="1" ht="14.25" x14ac:dyDescent="0.2">
      <c r="A129" s="60"/>
      <c r="B129" s="7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</row>
    <row r="130" spans="1:17" s="61" customFormat="1" ht="14.25" x14ac:dyDescent="0.2">
      <c r="A130" s="60"/>
      <c r="B130" s="7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</row>
    <row r="131" spans="1:17" s="61" customFormat="1" ht="14.25" x14ac:dyDescent="0.2">
      <c r="A131" s="60"/>
      <c r="B131" s="7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</row>
    <row r="132" spans="1:17" s="61" customFormat="1" ht="14.25" x14ac:dyDescent="0.2">
      <c r="A132" s="60"/>
      <c r="B132" s="7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</row>
    <row r="133" spans="1:17" s="61" customFormat="1" ht="14.25" x14ac:dyDescent="0.2">
      <c r="A133" s="60"/>
      <c r="B133" s="7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</row>
    <row r="134" spans="1:17" s="61" customFormat="1" ht="14.25" x14ac:dyDescent="0.2">
      <c r="A134" s="60"/>
      <c r="B134" s="7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</row>
    <row r="135" spans="1:17" s="61" customFormat="1" ht="14.25" x14ac:dyDescent="0.2">
      <c r="A135" s="60"/>
      <c r="B135" s="7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</row>
    <row r="136" spans="1:17" s="61" customFormat="1" ht="14.25" x14ac:dyDescent="0.2">
      <c r="A136" s="60"/>
      <c r="B136" s="7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</row>
    <row r="137" spans="1:17" s="61" customFormat="1" ht="14.25" x14ac:dyDescent="0.2">
      <c r="A137" s="60"/>
      <c r="B137" s="7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</row>
    <row r="138" spans="1:17" s="61" customFormat="1" ht="14.25" x14ac:dyDescent="0.2">
      <c r="A138" s="60"/>
      <c r="B138" s="7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</row>
    <row r="139" spans="1:17" s="61" customFormat="1" ht="14.25" x14ac:dyDescent="0.2">
      <c r="A139" s="60"/>
      <c r="B139" s="7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</row>
    <row r="140" spans="1:17" s="61" customFormat="1" ht="14.25" x14ac:dyDescent="0.2">
      <c r="A140" s="60"/>
      <c r="B140" s="7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</row>
    <row r="141" spans="1:17" s="61" customFormat="1" ht="14.25" x14ac:dyDescent="0.2">
      <c r="A141" s="60"/>
      <c r="B141" s="7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</row>
    <row r="142" spans="1:17" s="61" customFormat="1" ht="14.25" x14ac:dyDescent="0.2">
      <c r="A142" s="60"/>
      <c r="B142" s="7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</row>
    <row r="143" spans="1:17" s="61" customFormat="1" ht="14.25" x14ac:dyDescent="0.2">
      <c r="A143" s="60"/>
      <c r="B143" s="7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</row>
    <row r="144" spans="1:17" s="61" customFormat="1" ht="14.25" x14ac:dyDescent="0.2">
      <c r="A144" s="60"/>
      <c r="B144" s="7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</row>
    <row r="145" spans="1:17" s="61" customFormat="1" ht="14.25" x14ac:dyDescent="0.2">
      <c r="A145" s="60"/>
      <c r="B145" s="7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</row>
    <row r="146" spans="1:17" s="61" customFormat="1" ht="14.25" x14ac:dyDescent="0.2">
      <c r="A146" s="60"/>
      <c r="B146" s="7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</row>
    <row r="147" spans="1:17" s="61" customFormat="1" ht="14.25" x14ac:dyDescent="0.2">
      <c r="A147" s="60"/>
      <c r="B147" s="7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</row>
    <row r="148" spans="1:17" s="61" customFormat="1" ht="14.25" x14ac:dyDescent="0.2">
      <c r="A148" s="60"/>
      <c r="B148" s="7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</row>
    <row r="149" spans="1:17" s="61" customFormat="1" ht="14.25" x14ac:dyDescent="0.2">
      <c r="A149" s="60"/>
      <c r="B149" s="7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</row>
    <row r="150" spans="1:17" s="61" customFormat="1" ht="14.25" x14ac:dyDescent="0.2">
      <c r="A150" s="60"/>
      <c r="B150" s="7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</row>
    <row r="151" spans="1:17" s="61" customFormat="1" ht="14.25" x14ac:dyDescent="0.2">
      <c r="A151" s="60"/>
      <c r="B151" s="7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</row>
    <row r="152" spans="1:17" s="61" customFormat="1" ht="14.25" x14ac:dyDescent="0.2">
      <c r="A152" s="60"/>
      <c r="B152" s="7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</row>
    <row r="153" spans="1:17" s="61" customFormat="1" ht="14.25" x14ac:dyDescent="0.2">
      <c r="A153" s="60"/>
      <c r="B153" s="7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</row>
    <row r="154" spans="1:17" s="61" customFormat="1" ht="14.25" x14ac:dyDescent="0.2">
      <c r="A154" s="60"/>
      <c r="B154" s="7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</row>
    <row r="155" spans="1:17" s="61" customFormat="1" ht="14.25" x14ac:dyDescent="0.2">
      <c r="A155" s="60"/>
      <c r="B155" s="7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</row>
    <row r="156" spans="1:17" s="61" customFormat="1" ht="14.25" x14ac:dyDescent="0.2">
      <c r="A156" s="60"/>
      <c r="B156" s="7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</row>
    <row r="157" spans="1:17" s="61" customFormat="1" ht="14.25" x14ac:dyDescent="0.2">
      <c r="A157" s="60"/>
      <c r="B157" s="7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</row>
    <row r="158" spans="1:17" s="61" customFormat="1" ht="14.25" x14ac:dyDescent="0.2">
      <c r="A158" s="60"/>
      <c r="B158" s="7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</row>
    <row r="159" spans="1:17" s="61" customFormat="1" ht="14.25" x14ac:dyDescent="0.2">
      <c r="A159" s="60"/>
      <c r="B159" s="7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</row>
    <row r="160" spans="1:17" s="61" customFormat="1" ht="14.25" x14ac:dyDescent="0.2">
      <c r="A160" s="60"/>
      <c r="B160" s="7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</row>
    <row r="161" spans="1:17" s="61" customFormat="1" ht="14.25" x14ac:dyDescent="0.2">
      <c r="A161" s="60"/>
      <c r="B161" s="7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</row>
    <row r="162" spans="1:17" s="61" customFormat="1" ht="14.25" x14ac:dyDescent="0.2">
      <c r="A162" s="60"/>
      <c r="B162" s="7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</row>
    <row r="163" spans="1:17" s="61" customFormat="1" ht="14.25" x14ac:dyDescent="0.2">
      <c r="A163" s="60"/>
      <c r="B163" s="7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</row>
    <row r="164" spans="1:17" s="61" customFormat="1" ht="14.25" x14ac:dyDescent="0.2">
      <c r="A164" s="60"/>
      <c r="B164" s="7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</row>
    <row r="165" spans="1:17" s="61" customFormat="1" ht="14.25" x14ac:dyDescent="0.2">
      <c r="A165" s="60"/>
      <c r="B165" s="7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</row>
    <row r="166" spans="1:17" s="61" customFormat="1" ht="14.25" x14ac:dyDescent="0.2">
      <c r="A166" s="60"/>
      <c r="B166" s="7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</row>
    <row r="167" spans="1:17" s="61" customFormat="1" ht="14.25" x14ac:dyDescent="0.2">
      <c r="A167" s="60"/>
      <c r="B167" s="7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</row>
    <row r="168" spans="1:17" s="61" customFormat="1" ht="14.25" x14ac:dyDescent="0.2">
      <c r="A168" s="60"/>
      <c r="B168" s="7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</row>
    <row r="169" spans="1:17" s="61" customFormat="1" ht="14.25" x14ac:dyDescent="0.2">
      <c r="A169" s="60"/>
      <c r="B169" s="7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</row>
    <row r="170" spans="1:17" s="61" customFormat="1" ht="14.25" x14ac:dyDescent="0.2">
      <c r="A170" s="60"/>
      <c r="B170" s="7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</row>
    <row r="171" spans="1:17" s="61" customFormat="1" ht="14.25" x14ac:dyDescent="0.2">
      <c r="A171" s="60"/>
      <c r="B171" s="7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</row>
    <row r="172" spans="1:17" s="61" customFormat="1" ht="14.25" x14ac:dyDescent="0.2">
      <c r="A172" s="60"/>
      <c r="B172" s="7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</row>
    <row r="173" spans="1:17" s="61" customFormat="1" ht="14.25" x14ac:dyDescent="0.2">
      <c r="A173" s="60"/>
      <c r="B173" s="7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</row>
    <row r="174" spans="1:17" s="61" customFormat="1" ht="14.25" x14ac:dyDescent="0.2">
      <c r="A174" s="60"/>
      <c r="B174" s="7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</row>
    <row r="175" spans="1:17" s="61" customFormat="1" ht="14.25" x14ac:dyDescent="0.2">
      <c r="A175" s="60"/>
      <c r="B175" s="7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</row>
    <row r="176" spans="1:17" s="61" customFormat="1" ht="14.25" x14ac:dyDescent="0.2">
      <c r="A176" s="60"/>
      <c r="B176" s="7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</row>
    <row r="177" spans="1:17" s="61" customFormat="1" ht="14.25" x14ac:dyDescent="0.2">
      <c r="A177" s="60"/>
      <c r="B177" s="7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</row>
    <row r="178" spans="1:17" s="61" customFormat="1" ht="14.25" x14ac:dyDescent="0.2">
      <c r="A178" s="60"/>
      <c r="B178" s="7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</row>
    <row r="179" spans="1:17" s="61" customFormat="1" ht="14.25" x14ac:dyDescent="0.2">
      <c r="A179" s="60"/>
      <c r="B179" s="7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</row>
    <row r="180" spans="1:17" s="61" customFormat="1" ht="14.25" x14ac:dyDescent="0.2">
      <c r="A180" s="60"/>
      <c r="B180" s="7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</row>
    <row r="181" spans="1:17" s="61" customFormat="1" ht="14.25" x14ac:dyDescent="0.2">
      <c r="A181" s="60"/>
      <c r="B181" s="7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</row>
    <row r="182" spans="1:17" s="61" customFormat="1" ht="14.25" x14ac:dyDescent="0.2">
      <c r="A182" s="60"/>
      <c r="B182" s="7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</row>
    <row r="183" spans="1:17" s="61" customFormat="1" ht="14.25" x14ac:dyDescent="0.2">
      <c r="A183" s="60"/>
      <c r="B183" s="7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</row>
    <row r="184" spans="1:17" s="61" customFormat="1" ht="14.25" x14ac:dyDescent="0.2">
      <c r="A184" s="60"/>
      <c r="B184" s="7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</row>
    <row r="185" spans="1:17" s="61" customFormat="1" ht="14.25" x14ac:dyDescent="0.2">
      <c r="A185" s="60"/>
      <c r="B185" s="7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</row>
    <row r="186" spans="1:17" s="61" customFormat="1" ht="14.25" x14ac:dyDescent="0.2">
      <c r="A186" s="60"/>
      <c r="B186" s="7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</row>
    <row r="187" spans="1:17" s="61" customFormat="1" ht="14.25" x14ac:dyDescent="0.2">
      <c r="A187" s="60"/>
      <c r="B187" s="7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</row>
    <row r="188" spans="1:17" s="61" customFormat="1" ht="14.25" x14ac:dyDescent="0.2">
      <c r="A188" s="60"/>
      <c r="B188" s="7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</row>
    <row r="189" spans="1:17" s="61" customFormat="1" ht="14.25" x14ac:dyDescent="0.2">
      <c r="A189" s="60"/>
      <c r="B189" s="7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</row>
    <row r="190" spans="1:17" s="61" customFormat="1" ht="14.25" x14ac:dyDescent="0.2">
      <c r="A190" s="60"/>
      <c r="B190" s="7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</row>
    <row r="191" spans="1:17" s="61" customFormat="1" ht="14.25" x14ac:dyDescent="0.2">
      <c r="A191" s="60"/>
      <c r="B191" s="7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</row>
    <row r="192" spans="1:17" s="61" customFormat="1" ht="14.25" x14ac:dyDescent="0.2">
      <c r="A192" s="60"/>
      <c r="B192" s="7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</row>
    <row r="193" spans="1:17" s="61" customFormat="1" ht="14.25" x14ac:dyDescent="0.2">
      <c r="A193" s="60"/>
      <c r="B193" s="7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</row>
    <row r="194" spans="1:17" s="61" customFormat="1" ht="14.25" x14ac:dyDescent="0.2">
      <c r="A194" s="60"/>
      <c r="B194" s="7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</row>
    <row r="195" spans="1:17" s="61" customFormat="1" ht="14.25" x14ac:dyDescent="0.2">
      <c r="A195" s="60"/>
      <c r="B195" s="7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</row>
    <row r="196" spans="1:17" s="61" customFormat="1" ht="14.25" x14ac:dyDescent="0.2">
      <c r="A196" s="60"/>
      <c r="B196" s="7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</row>
    <row r="197" spans="1:17" s="61" customFormat="1" ht="14.25" x14ac:dyDescent="0.2">
      <c r="A197" s="60"/>
      <c r="B197" s="7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</row>
    <row r="198" spans="1:17" s="61" customFormat="1" ht="14.25" x14ac:dyDescent="0.2">
      <c r="A198" s="60"/>
      <c r="B198" s="7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</row>
    <row r="199" spans="1:17" s="61" customFormat="1" ht="14.25" x14ac:dyDescent="0.2">
      <c r="A199" s="60"/>
      <c r="B199" s="7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</row>
    <row r="200" spans="1:17" s="61" customFormat="1" ht="14.25" x14ac:dyDescent="0.2">
      <c r="A200" s="60"/>
      <c r="B200" s="7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</row>
    <row r="201" spans="1:17" s="61" customFormat="1" ht="14.25" x14ac:dyDescent="0.2">
      <c r="A201" s="60"/>
      <c r="B201" s="7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</row>
    <row r="202" spans="1:17" s="61" customFormat="1" ht="14.25" x14ac:dyDescent="0.2">
      <c r="A202" s="60"/>
      <c r="B202" s="7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</row>
    <row r="203" spans="1:17" s="61" customFormat="1" ht="14.25" x14ac:dyDescent="0.2">
      <c r="A203" s="60"/>
      <c r="B203" s="7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</row>
    <row r="204" spans="1:17" s="61" customFormat="1" ht="14.25" x14ac:dyDescent="0.2">
      <c r="A204" s="60"/>
      <c r="B204" s="7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</row>
    <row r="205" spans="1:17" s="61" customFormat="1" ht="14.25" x14ac:dyDescent="0.2">
      <c r="A205" s="60"/>
      <c r="B205" s="7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</row>
    <row r="206" spans="1:17" s="61" customFormat="1" ht="14.25" x14ac:dyDescent="0.2">
      <c r="A206" s="60"/>
      <c r="B206" s="7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</row>
    <row r="207" spans="1:17" s="61" customFormat="1" ht="14.25" x14ac:dyDescent="0.2">
      <c r="A207" s="60"/>
      <c r="B207" s="7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</row>
    <row r="208" spans="1:17" s="61" customFormat="1" ht="14.25" x14ac:dyDescent="0.2">
      <c r="A208" s="60"/>
      <c r="B208" s="7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</row>
    <row r="209" spans="1:17" s="61" customFormat="1" ht="14.25" x14ac:dyDescent="0.2">
      <c r="A209" s="60"/>
      <c r="B209" s="7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</row>
  </sheetData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Normal="100" workbookViewId="0">
      <pane xSplit="3" ySplit="6" topLeftCell="D18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5" x14ac:dyDescent="0.25"/>
  <cols>
    <col min="1" max="1" width="30.140625" style="199" customWidth="1"/>
    <col min="2" max="2" width="8" style="199" customWidth="1"/>
    <col min="3" max="3" width="7" style="213" customWidth="1"/>
    <col min="4" max="4" width="29.85546875" style="201" customWidth="1"/>
    <col min="5" max="5" width="22.5703125" style="201" customWidth="1"/>
    <col min="6" max="6" width="0.85546875" style="201" customWidth="1"/>
    <col min="7" max="7" width="0.85546875" style="202" customWidth="1"/>
    <col min="8" max="8" width="15" style="202" customWidth="1"/>
    <col min="9" max="9" width="0.85546875" style="202" customWidth="1"/>
    <col min="10" max="12" width="0.85546875" style="201" customWidth="1"/>
    <col min="13" max="14" width="0.85546875" style="202" customWidth="1"/>
    <col min="15" max="15" width="22" style="202" customWidth="1"/>
    <col min="16" max="16" width="22" style="199" customWidth="1"/>
    <col min="17" max="17" width="22" style="200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37" t="s">
        <v>0</v>
      </c>
      <c r="B1" s="336" t="s">
        <v>1098</v>
      </c>
      <c r="C1" s="338"/>
      <c r="D1" s="339"/>
      <c r="G1" s="201"/>
      <c r="J1" s="202"/>
      <c r="K1" s="202"/>
      <c r="L1" s="202"/>
      <c r="P1" s="202"/>
      <c r="Q1" s="201"/>
      <c r="R1" s="201"/>
      <c r="S1" s="201">
        <f>S6+V6</f>
        <v>3212153527.6399999</v>
      </c>
      <c r="T1" s="201"/>
      <c r="U1" s="201"/>
      <c r="V1" s="202"/>
      <c r="W1" s="202"/>
      <c r="X1" s="202"/>
      <c r="Y1" s="202"/>
      <c r="Z1" s="202"/>
      <c r="AA1" s="202"/>
      <c r="AB1" s="202"/>
      <c r="AC1" s="202"/>
      <c r="AD1" s="202"/>
      <c r="AE1" s="199"/>
      <c r="AF1" s="200"/>
      <c r="AG1" s="4"/>
      <c r="AH1" s="4"/>
    </row>
    <row r="2" spans="1:37" ht="9" customHeight="1" thickBot="1" x14ac:dyDescent="0.3">
      <c r="A2" s="205"/>
      <c r="B2" s="205"/>
      <c r="C2" s="205"/>
      <c r="D2" s="205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7"/>
      <c r="P2" s="207"/>
      <c r="Q2" s="207"/>
      <c r="R2" s="207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7"/>
      <c r="AD2" s="207"/>
      <c r="AE2" s="207"/>
      <c r="AF2" s="199"/>
      <c r="AG2" s="200"/>
      <c r="AH2" s="4"/>
      <c r="AI2" s="4"/>
    </row>
    <row r="3" spans="1:37" ht="15" customHeight="1" thickBot="1" x14ac:dyDescent="0.3">
      <c r="A3" s="331" t="s">
        <v>479</v>
      </c>
      <c r="B3" s="331" t="s">
        <v>1</v>
      </c>
      <c r="C3" s="333" t="s">
        <v>2</v>
      </c>
      <c r="D3" s="334"/>
      <c r="E3" s="333" t="s">
        <v>3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4"/>
      <c r="S3" s="333" t="s">
        <v>4</v>
      </c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4"/>
      <c r="AG3" s="333" t="s">
        <v>480</v>
      </c>
      <c r="AH3" s="335"/>
      <c r="AI3" s="335"/>
      <c r="AJ3" s="334"/>
    </row>
    <row r="4" spans="1:37" ht="122.25" customHeight="1" thickBot="1" x14ac:dyDescent="0.3">
      <c r="A4" s="332"/>
      <c r="B4" s="332"/>
      <c r="C4" s="328" t="s">
        <v>481</v>
      </c>
      <c r="D4" s="328" t="s">
        <v>482</v>
      </c>
      <c r="E4" s="328" t="s">
        <v>483</v>
      </c>
      <c r="F4" s="328" t="s">
        <v>484</v>
      </c>
      <c r="G4" s="328" t="s">
        <v>485</v>
      </c>
      <c r="H4" s="328" t="s">
        <v>486</v>
      </c>
      <c r="I4" s="328" t="s">
        <v>487</v>
      </c>
      <c r="J4" s="328" t="s">
        <v>488</v>
      </c>
      <c r="K4" s="328" t="s">
        <v>489</v>
      </c>
      <c r="L4" s="328" t="s">
        <v>490</v>
      </c>
      <c r="M4" s="328" t="s">
        <v>491</v>
      </c>
      <c r="N4" s="328" t="s">
        <v>492</v>
      </c>
      <c r="O4" s="328" t="s">
        <v>493</v>
      </c>
      <c r="P4" s="328" t="s">
        <v>5</v>
      </c>
      <c r="Q4" s="328" t="s">
        <v>6</v>
      </c>
      <c r="R4" s="328" t="s">
        <v>494</v>
      </c>
      <c r="S4" s="328" t="s">
        <v>483</v>
      </c>
      <c r="T4" s="328" t="s">
        <v>484</v>
      </c>
      <c r="U4" s="328" t="s">
        <v>485</v>
      </c>
      <c r="V4" s="328" t="s">
        <v>495</v>
      </c>
      <c r="W4" s="328" t="s">
        <v>487</v>
      </c>
      <c r="X4" s="328" t="s">
        <v>488</v>
      </c>
      <c r="Y4" s="328" t="s">
        <v>489</v>
      </c>
      <c r="Z4" s="328" t="s">
        <v>490</v>
      </c>
      <c r="AA4" s="328" t="s">
        <v>491</v>
      </c>
      <c r="AB4" s="328" t="s">
        <v>492</v>
      </c>
      <c r="AC4" s="328" t="s">
        <v>493</v>
      </c>
      <c r="AD4" s="328" t="s">
        <v>5</v>
      </c>
      <c r="AE4" s="328" t="s">
        <v>6</v>
      </c>
      <c r="AF4" s="328" t="s">
        <v>494</v>
      </c>
      <c r="AG4" s="328" t="s">
        <v>496</v>
      </c>
      <c r="AH4" s="328" t="s">
        <v>497</v>
      </c>
      <c r="AI4" s="328" t="s">
        <v>498</v>
      </c>
      <c r="AJ4" s="328" t="s">
        <v>499</v>
      </c>
    </row>
    <row r="5" spans="1:37" ht="26.25" thickBot="1" x14ac:dyDescent="0.3">
      <c r="A5" s="413" t="s">
        <v>7</v>
      </c>
      <c r="B5" s="413" t="s">
        <v>8</v>
      </c>
      <c r="C5" s="413" t="s">
        <v>500</v>
      </c>
      <c r="D5" s="413" t="s">
        <v>501</v>
      </c>
      <c r="E5" s="413" t="s">
        <v>9</v>
      </c>
      <c r="F5" s="413" t="s">
        <v>502</v>
      </c>
      <c r="G5" s="413" t="s">
        <v>10</v>
      </c>
      <c r="H5" s="413" t="s">
        <v>11</v>
      </c>
      <c r="I5" s="413" t="s">
        <v>503</v>
      </c>
      <c r="J5" s="413" t="s">
        <v>504</v>
      </c>
      <c r="K5" s="413" t="s">
        <v>505</v>
      </c>
      <c r="L5" s="413" t="s">
        <v>506</v>
      </c>
      <c r="M5" s="413" t="s">
        <v>507</v>
      </c>
      <c r="N5" s="413" t="s">
        <v>508</v>
      </c>
      <c r="O5" s="413" t="s">
        <v>12</v>
      </c>
      <c r="P5" s="413" t="s">
        <v>13</v>
      </c>
      <c r="Q5" s="413" t="s">
        <v>14</v>
      </c>
      <c r="R5" s="413" t="s">
        <v>509</v>
      </c>
      <c r="S5" s="413" t="s">
        <v>15</v>
      </c>
      <c r="T5" s="413" t="s">
        <v>510</v>
      </c>
      <c r="U5" s="413" t="s">
        <v>16</v>
      </c>
      <c r="V5" s="413" t="s">
        <v>17</v>
      </c>
      <c r="W5" s="413" t="s">
        <v>511</v>
      </c>
      <c r="X5" s="413" t="s">
        <v>512</v>
      </c>
      <c r="Y5" s="413" t="s">
        <v>513</v>
      </c>
      <c r="Z5" s="413" t="s">
        <v>514</v>
      </c>
      <c r="AA5" s="413" t="s">
        <v>515</v>
      </c>
      <c r="AB5" s="413" t="s">
        <v>516</v>
      </c>
      <c r="AC5" s="413" t="s">
        <v>18</v>
      </c>
      <c r="AD5" s="413" t="s">
        <v>19</v>
      </c>
      <c r="AE5" s="413" t="s">
        <v>20</v>
      </c>
      <c r="AF5" s="413" t="s">
        <v>517</v>
      </c>
      <c r="AG5" s="413"/>
      <c r="AH5" s="413"/>
      <c r="AI5" s="413"/>
      <c r="AJ5" s="413"/>
      <c r="AK5" s="3"/>
    </row>
    <row r="6" spans="1:37" x14ac:dyDescent="0.25">
      <c r="A6" s="414" t="s">
        <v>21</v>
      </c>
      <c r="B6" s="414" t="s">
        <v>22</v>
      </c>
      <c r="C6" s="414"/>
      <c r="D6" s="414"/>
      <c r="E6" s="415">
        <v>4349411994.8800001</v>
      </c>
      <c r="F6" s="414"/>
      <c r="G6" s="415">
        <v>4349411994.8800001</v>
      </c>
      <c r="H6" s="415">
        <v>38309987.439999998</v>
      </c>
      <c r="I6" s="414"/>
      <c r="J6" s="414"/>
      <c r="K6" s="414"/>
      <c r="L6" s="414"/>
      <c r="M6" s="414"/>
      <c r="N6" s="414"/>
      <c r="O6" s="415">
        <v>3422432083.0900002</v>
      </c>
      <c r="P6" s="415">
        <v>571310446.23000002</v>
      </c>
      <c r="Q6" s="415">
        <v>393979453</v>
      </c>
      <c r="R6" s="414"/>
      <c r="S6" s="415">
        <v>3179263320.3499999</v>
      </c>
      <c r="T6" s="414"/>
      <c r="U6" s="415">
        <v>3179263320.3499999</v>
      </c>
      <c r="V6" s="415">
        <v>32890207.289999999</v>
      </c>
      <c r="W6" s="414"/>
      <c r="X6" s="414"/>
      <c r="Y6" s="414"/>
      <c r="Z6" s="414"/>
      <c r="AA6" s="414"/>
      <c r="AB6" s="414"/>
      <c r="AC6" s="415">
        <v>2605855533.3099999</v>
      </c>
      <c r="AD6" s="415">
        <v>317796005.08999997</v>
      </c>
      <c r="AE6" s="415">
        <v>288501989.24000001</v>
      </c>
      <c r="AF6" s="414"/>
      <c r="AG6" s="414" t="s">
        <v>518</v>
      </c>
      <c r="AH6" s="416">
        <v>45938.422152777777</v>
      </c>
      <c r="AI6" s="414" t="s">
        <v>518</v>
      </c>
      <c r="AJ6" s="416">
        <v>45938.460543981484</v>
      </c>
      <c r="AK6" s="3"/>
    </row>
    <row r="7" spans="1:37" s="4" customFormat="1" ht="12.75" customHeight="1" x14ac:dyDescent="0.25">
      <c r="A7" s="417" t="s">
        <v>24</v>
      </c>
      <c r="B7" s="417" t="s">
        <v>22</v>
      </c>
      <c r="C7" s="417" t="s">
        <v>519</v>
      </c>
      <c r="D7" s="417" t="s">
        <v>520</v>
      </c>
      <c r="E7" s="418">
        <v>1397286997.0599999</v>
      </c>
      <c r="F7" s="417"/>
      <c r="G7" s="418">
        <v>1397286997.0599999</v>
      </c>
      <c r="H7" s="418">
        <v>1500</v>
      </c>
      <c r="I7" s="417"/>
      <c r="J7" s="417"/>
      <c r="K7" s="417"/>
      <c r="L7" s="417"/>
      <c r="M7" s="417"/>
      <c r="N7" s="417"/>
      <c r="O7" s="418">
        <v>891508700</v>
      </c>
      <c r="P7" s="418">
        <v>244936697.06</v>
      </c>
      <c r="Q7" s="418">
        <v>260843100</v>
      </c>
      <c r="R7" s="417"/>
      <c r="S7" s="418">
        <v>983373009.73000002</v>
      </c>
      <c r="T7" s="417"/>
      <c r="U7" s="418">
        <v>983373009.73000002</v>
      </c>
      <c r="V7" s="418">
        <v>88.85</v>
      </c>
      <c r="W7" s="417"/>
      <c r="X7" s="417"/>
      <c r="Y7" s="417"/>
      <c r="Z7" s="417"/>
      <c r="AA7" s="417"/>
      <c r="AB7" s="417"/>
      <c r="AC7" s="418">
        <v>654940377.46000004</v>
      </c>
      <c r="AD7" s="418">
        <v>147038717.72999999</v>
      </c>
      <c r="AE7" s="418">
        <v>181394003.38999999</v>
      </c>
      <c r="AF7" s="417"/>
      <c r="AG7" s="417" t="s">
        <v>518</v>
      </c>
      <c r="AH7" s="419">
        <v>45938.460532407407</v>
      </c>
      <c r="AI7" s="417"/>
      <c r="AJ7" s="417"/>
      <c r="AK7" s="3"/>
    </row>
    <row r="8" spans="1:37" s="4" customFormat="1" ht="12.75" customHeight="1" x14ac:dyDescent="0.25">
      <c r="A8" s="417" t="s">
        <v>25</v>
      </c>
      <c r="B8" s="417" t="s">
        <v>22</v>
      </c>
      <c r="C8" s="417" t="s">
        <v>519</v>
      </c>
      <c r="D8" s="417" t="s">
        <v>521</v>
      </c>
      <c r="E8" s="418">
        <v>878705400</v>
      </c>
      <c r="F8" s="417"/>
      <c r="G8" s="418">
        <v>878705400</v>
      </c>
      <c r="H8" s="417"/>
      <c r="I8" s="417"/>
      <c r="J8" s="417"/>
      <c r="K8" s="417"/>
      <c r="L8" s="417"/>
      <c r="M8" s="417"/>
      <c r="N8" s="417"/>
      <c r="O8" s="418">
        <v>655580400</v>
      </c>
      <c r="P8" s="418">
        <v>113029600</v>
      </c>
      <c r="Q8" s="418">
        <v>110095400</v>
      </c>
      <c r="R8" s="417"/>
      <c r="S8" s="418">
        <v>558032979.02999997</v>
      </c>
      <c r="T8" s="417"/>
      <c r="U8" s="418">
        <v>558032979.02999997</v>
      </c>
      <c r="V8" s="417"/>
      <c r="W8" s="417"/>
      <c r="X8" s="417"/>
      <c r="Y8" s="417"/>
      <c r="Z8" s="417"/>
      <c r="AA8" s="417"/>
      <c r="AB8" s="417"/>
      <c r="AC8" s="418">
        <v>412913409</v>
      </c>
      <c r="AD8" s="418">
        <v>70967229.530000001</v>
      </c>
      <c r="AE8" s="418">
        <v>74152340.5</v>
      </c>
      <c r="AF8" s="417"/>
      <c r="AG8" s="417" t="s">
        <v>518</v>
      </c>
      <c r="AH8" s="419">
        <v>45938.460543981484</v>
      </c>
      <c r="AI8" s="417"/>
      <c r="AJ8" s="417"/>
      <c r="AK8" s="3"/>
    </row>
    <row r="9" spans="1:37" s="4" customFormat="1" ht="12.75" customHeight="1" x14ac:dyDescent="0.25">
      <c r="A9" s="417" t="s">
        <v>26</v>
      </c>
      <c r="B9" s="417" t="s">
        <v>22</v>
      </c>
      <c r="C9" s="417" t="s">
        <v>519</v>
      </c>
      <c r="D9" s="417" t="s">
        <v>522</v>
      </c>
      <c r="E9" s="418">
        <v>24976400</v>
      </c>
      <c r="F9" s="417"/>
      <c r="G9" s="418">
        <v>24976400</v>
      </c>
      <c r="H9" s="417"/>
      <c r="I9" s="417"/>
      <c r="J9" s="417"/>
      <c r="K9" s="417"/>
      <c r="L9" s="417"/>
      <c r="M9" s="417"/>
      <c r="N9" s="417"/>
      <c r="O9" s="418">
        <v>24976400</v>
      </c>
      <c r="P9" s="417"/>
      <c r="Q9" s="417"/>
      <c r="R9" s="417"/>
      <c r="S9" s="418">
        <v>10825611.210000001</v>
      </c>
      <c r="T9" s="417"/>
      <c r="U9" s="418">
        <v>10825611.210000001</v>
      </c>
      <c r="V9" s="417"/>
      <c r="W9" s="417"/>
      <c r="X9" s="417"/>
      <c r="Y9" s="417"/>
      <c r="Z9" s="417"/>
      <c r="AA9" s="417"/>
      <c r="AB9" s="417"/>
      <c r="AC9" s="418">
        <v>10825611.210000001</v>
      </c>
      <c r="AD9" s="417"/>
      <c r="AE9" s="417"/>
      <c r="AF9" s="417"/>
      <c r="AG9" s="417" t="s">
        <v>518</v>
      </c>
      <c r="AH9" s="419">
        <v>45938.460543981484</v>
      </c>
      <c r="AI9" s="417"/>
      <c r="AJ9" s="417"/>
      <c r="AK9" s="3"/>
    </row>
    <row r="10" spans="1:37" s="4" customFormat="1" ht="12.75" customHeight="1" x14ac:dyDescent="0.25">
      <c r="A10" s="417" t="s">
        <v>27</v>
      </c>
      <c r="B10" s="417" t="s">
        <v>22</v>
      </c>
      <c r="C10" s="417" t="s">
        <v>519</v>
      </c>
      <c r="D10" s="417" t="s">
        <v>523</v>
      </c>
      <c r="E10" s="418">
        <v>24976400</v>
      </c>
      <c r="F10" s="417"/>
      <c r="G10" s="418">
        <v>24976400</v>
      </c>
      <c r="H10" s="417"/>
      <c r="I10" s="417"/>
      <c r="J10" s="417"/>
      <c r="K10" s="417"/>
      <c r="L10" s="417"/>
      <c r="M10" s="417"/>
      <c r="N10" s="417"/>
      <c r="O10" s="418">
        <v>24976400</v>
      </c>
      <c r="P10" s="417"/>
      <c r="Q10" s="417"/>
      <c r="R10" s="417"/>
      <c r="S10" s="418">
        <v>10825611.210000001</v>
      </c>
      <c r="T10" s="417"/>
      <c r="U10" s="418">
        <v>10825611.210000001</v>
      </c>
      <c r="V10" s="417"/>
      <c r="W10" s="417"/>
      <c r="X10" s="417"/>
      <c r="Y10" s="417"/>
      <c r="Z10" s="417"/>
      <c r="AA10" s="417"/>
      <c r="AB10" s="417"/>
      <c r="AC10" s="418">
        <v>10825611.210000001</v>
      </c>
      <c r="AD10" s="417"/>
      <c r="AE10" s="417"/>
      <c r="AF10" s="417"/>
      <c r="AG10" s="417" t="s">
        <v>518</v>
      </c>
      <c r="AH10" s="419">
        <v>45938.460543981484</v>
      </c>
      <c r="AI10" s="417"/>
      <c r="AJ10" s="417"/>
      <c r="AK10" s="3"/>
    </row>
    <row r="11" spans="1:37" s="4" customFormat="1" ht="12.75" customHeight="1" x14ac:dyDescent="0.25">
      <c r="A11" s="414" t="s">
        <v>28</v>
      </c>
      <c r="B11" s="414" t="s">
        <v>22</v>
      </c>
      <c r="C11" s="414" t="s">
        <v>519</v>
      </c>
      <c r="D11" s="420" t="s">
        <v>524</v>
      </c>
      <c r="E11" s="415">
        <v>24976400</v>
      </c>
      <c r="F11" s="420"/>
      <c r="G11" s="415">
        <v>24976400</v>
      </c>
      <c r="H11" s="420"/>
      <c r="I11" s="420"/>
      <c r="J11" s="420"/>
      <c r="K11" s="420"/>
      <c r="L11" s="420"/>
      <c r="M11" s="420"/>
      <c r="N11" s="420"/>
      <c r="O11" s="421">
        <v>24976400</v>
      </c>
      <c r="P11" s="420"/>
      <c r="Q11" s="420"/>
      <c r="R11" s="420"/>
      <c r="S11" s="415">
        <v>10825611.210000001</v>
      </c>
      <c r="T11" s="420"/>
      <c r="U11" s="415">
        <v>10825611.210000001</v>
      </c>
      <c r="V11" s="420"/>
      <c r="W11" s="420"/>
      <c r="X11" s="420"/>
      <c r="Y11" s="420"/>
      <c r="Z11" s="420"/>
      <c r="AA11" s="420"/>
      <c r="AB11" s="420"/>
      <c r="AC11" s="421">
        <v>10825611.210000001</v>
      </c>
      <c r="AD11" s="420"/>
      <c r="AE11" s="420"/>
      <c r="AF11" s="420"/>
      <c r="AG11" s="414" t="s">
        <v>518</v>
      </c>
      <c r="AH11" s="416">
        <v>45938.460532407407</v>
      </c>
      <c r="AI11" s="414"/>
      <c r="AJ11" s="414"/>
      <c r="AK11" s="3"/>
    </row>
    <row r="12" spans="1:37" s="4" customFormat="1" ht="12.75" customHeight="1" x14ac:dyDescent="0.25">
      <c r="A12" s="417" t="s">
        <v>29</v>
      </c>
      <c r="B12" s="417" t="s">
        <v>22</v>
      </c>
      <c r="C12" s="417" t="s">
        <v>519</v>
      </c>
      <c r="D12" s="417" t="s">
        <v>525</v>
      </c>
      <c r="E12" s="418">
        <v>853729000</v>
      </c>
      <c r="F12" s="417"/>
      <c r="G12" s="418">
        <v>853729000</v>
      </c>
      <c r="H12" s="417"/>
      <c r="I12" s="417"/>
      <c r="J12" s="417"/>
      <c r="K12" s="417"/>
      <c r="L12" s="417"/>
      <c r="M12" s="417"/>
      <c r="N12" s="417"/>
      <c r="O12" s="418">
        <v>630604000</v>
      </c>
      <c r="P12" s="418">
        <v>113029600</v>
      </c>
      <c r="Q12" s="418">
        <v>110095400</v>
      </c>
      <c r="R12" s="417"/>
      <c r="S12" s="418">
        <v>547207367.82000005</v>
      </c>
      <c r="T12" s="417"/>
      <c r="U12" s="418">
        <v>547207367.82000005</v>
      </c>
      <c r="V12" s="417"/>
      <c r="W12" s="417"/>
      <c r="X12" s="417"/>
      <c r="Y12" s="417"/>
      <c r="Z12" s="417"/>
      <c r="AA12" s="417"/>
      <c r="AB12" s="417"/>
      <c r="AC12" s="418">
        <v>402087797.79000002</v>
      </c>
      <c r="AD12" s="418">
        <v>70967229.530000001</v>
      </c>
      <c r="AE12" s="418">
        <v>74152340.5</v>
      </c>
      <c r="AF12" s="417"/>
      <c r="AG12" s="417" t="s">
        <v>518</v>
      </c>
      <c r="AH12" s="419">
        <v>45938.460543981484</v>
      </c>
      <c r="AI12" s="417"/>
      <c r="AJ12" s="417"/>
      <c r="AK12" s="3"/>
    </row>
    <row r="13" spans="1:37" s="4" customFormat="1" ht="12.75" customHeight="1" x14ac:dyDescent="0.25">
      <c r="A13" s="414" t="s">
        <v>731</v>
      </c>
      <c r="B13" s="414" t="s">
        <v>22</v>
      </c>
      <c r="C13" s="414" t="s">
        <v>519</v>
      </c>
      <c r="D13" s="420" t="s">
        <v>526</v>
      </c>
      <c r="E13" s="415">
        <v>806801360</v>
      </c>
      <c r="F13" s="420"/>
      <c r="G13" s="415">
        <v>806801360</v>
      </c>
      <c r="H13" s="420"/>
      <c r="I13" s="420"/>
      <c r="J13" s="420"/>
      <c r="K13" s="420"/>
      <c r="L13" s="420"/>
      <c r="M13" s="420"/>
      <c r="N13" s="420"/>
      <c r="O13" s="421">
        <v>593934000</v>
      </c>
      <c r="P13" s="421">
        <v>107887600</v>
      </c>
      <c r="Q13" s="421">
        <v>104979760</v>
      </c>
      <c r="R13" s="420"/>
      <c r="S13" s="415">
        <v>510082165.38</v>
      </c>
      <c r="T13" s="420"/>
      <c r="U13" s="415">
        <v>510082165.38</v>
      </c>
      <c r="V13" s="420"/>
      <c r="W13" s="420"/>
      <c r="X13" s="420"/>
      <c r="Y13" s="420"/>
      <c r="Z13" s="420"/>
      <c r="AA13" s="420"/>
      <c r="AB13" s="420"/>
      <c r="AC13" s="421">
        <v>374901379.45999998</v>
      </c>
      <c r="AD13" s="421">
        <v>66098197.57</v>
      </c>
      <c r="AE13" s="421">
        <v>69082588.349999994</v>
      </c>
      <c r="AF13" s="420"/>
      <c r="AG13" s="414" t="s">
        <v>518</v>
      </c>
      <c r="AH13" s="416">
        <v>45938.460520833331</v>
      </c>
      <c r="AI13" s="414"/>
      <c r="AJ13" s="414"/>
      <c r="AK13" s="3"/>
    </row>
    <row r="14" spans="1:37" s="4" customFormat="1" ht="12.75" customHeight="1" x14ac:dyDescent="0.25">
      <c r="A14" s="414" t="s">
        <v>732</v>
      </c>
      <c r="B14" s="414" t="s">
        <v>22</v>
      </c>
      <c r="C14" s="414" t="s">
        <v>519</v>
      </c>
      <c r="D14" s="420" t="s">
        <v>527</v>
      </c>
      <c r="E14" s="415">
        <v>4884700</v>
      </c>
      <c r="F14" s="420"/>
      <c r="G14" s="415">
        <v>4884700</v>
      </c>
      <c r="H14" s="420"/>
      <c r="I14" s="420"/>
      <c r="J14" s="420"/>
      <c r="K14" s="420"/>
      <c r="L14" s="420"/>
      <c r="M14" s="420"/>
      <c r="N14" s="420"/>
      <c r="O14" s="421">
        <v>4000000</v>
      </c>
      <c r="P14" s="421">
        <v>550000</v>
      </c>
      <c r="Q14" s="421">
        <v>334700</v>
      </c>
      <c r="R14" s="420"/>
      <c r="S14" s="415">
        <v>6389632.0800000001</v>
      </c>
      <c r="T14" s="420"/>
      <c r="U14" s="415">
        <v>6389632.0800000001</v>
      </c>
      <c r="V14" s="420"/>
      <c r="W14" s="420"/>
      <c r="X14" s="420"/>
      <c r="Y14" s="420"/>
      <c r="Z14" s="420"/>
      <c r="AA14" s="420"/>
      <c r="AB14" s="420"/>
      <c r="AC14" s="421">
        <v>4696266.68</v>
      </c>
      <c r="AD14" s="421">
        <v>1013449.75</v>
      </c>
      <c r="AE14" s="421">
        <v>679915.65</v>
      </c>
      <c r="AF14" s="420"/>
      <c r="AG14" s="414" t="s">
        <v>518</v>
      </c>
      <c r="AH14" s="416">
        <v>45938.460520833331</v>
      </c>
      <c r="AI14" s="414"/>
      <c r="AJ14" s="414"/>
      <c r="AK14" s="3"/>
    </row>
    <row r="15" spans="1:37" s="4" customFormat="1" ht="12.75" customHeight="1" x14ac:dyDescent="0.25">
      <c r="A15" s="414" t="s">
        <v>1055</v>
      </c>
      <c r="B15" s="414" t="s">
        <v>22</v>
      </c>
      <c r="C15" s="414" t="s">
        <v>519</v>
      </c>
      <c r="D15" s="420" t="s">
        <v>1056</v>
      </c>
      <c r="E15" s="415">
        <v>0</v>
      </c>
      <c r="F15" s="420"/>
      <c r="G15" s="415">
        <v>0</v>
      </c>
      <c r="H15" s="420"/>
      <c r="I15" s="420"/>
      <c r="J15" s="420"/>
      <c r="K15" s="420"/>
      <c r="L15" s="420"/>
      <c r="M15" s="420"/>
      <c r="N15" s="420"/>
      <c r="O15" s="421">
        <v>0</v>
      </c>
      <c r="P15" s="421">
        <v>0</v>
      </c>
      <c r="Q15" s="421">
        <v>0</v>
      </c>
      <c r="R15" s="420"/>
      <c r="S15" s="415">
        <v>477330.91</v>
      </c>
      <c r="T15" s="420"/>
      <c r="U15" s="415">
        <v>477330.91</v>
      </c>
      <c r="V15" s="420"/>
      <c r="W15" s="420"/>
      <c r="X15" s="420"/>
      <c r="Y15" s="420"/>
      <c r="Z15" s="420"/>
      <c r="AA15" s="420"/>
      <c r="AB15" s="420"/>
      <c r="AC15" s="421">
        <v>347949.01</v>
      </c>
      <c r="AD15" s="421">
        <v>74779.62</v>
      </c>
      <c r="AE15" s="421">
        <v>54602.28</v>
      </c>
      <c r="AF15" s="420"/>
      <c r="AG15" s="414" t="s">
        <v>518</v>
      </c>
      <c r="AH15" s="416">
        <v>45938.460520833331</v>
      </c>
      <c r="AI15" s="414"/>
      <c r="AJ15" s="414"/>
      <c r="AK15" s="3"/>
    </row>
    <row r="16" spans="1:37" s="4" customFormat="1" ht="12.75" customHeight="1" x14ac:dyDescent="0.25">
      <c r="A16" s="414" t="s">
        <v>733</v>
      </c>
      <c r="B16" s="414" t="s">
        <v>22</v>
      </c>
      <c r="C16" s="414" t="s">
        <v>519</v>
      </c>
      <c r="D16" s="420" t="s">
        <v>528</v>
      </c>
      <c r="E16" s="415">
        <v>11017990</v>
      </c>
      <c r="F16" s="420"/>
      <c r="G16" s="415">
        <v>11017990</v>
      </c>
      <c r="H16" s="420"/>
      <c r="I16" s="420"/>
      <c r="J16" s="420"/>
      <c r="K16" s="420"/>
      <c r="L16" s="420"/>
      <c r="M16" s="420"/>
      <c r="N16" s="420"/>
      <c r="O16" s="421">
        <v>9000000</v>
      </c>
      <c r="P16" s="421">
        <v>1000000</v>
      </c>
      <c r="Q16" s="421">
        <v>1017990</v>
      </c>
      <c r="R16" s="420"/>
      <c r="S16" s="415">
        <v>9307762.0800000001</v>
      </c>
      <c r="T16" s="420"/>
      <c r="U16" s="415">
        <v>9307762.0800000001</v>
      </c>
      <c r="V16" s="420"/>
      <c r="W16" s="420"/>
      <c r="X16" s="420"/>
      <c r="Y16" s="420"/>
      <c r="Z16" s="420"/>
      <c r="AA16" s="420"/>
      <c r="AB16" s="420"/>
      <c r="AC16" s="421">
        <v>6841040.6900000004</v>
      </c>
      <c r="AD16" s="421">
        <v>1210118.1100000001</v>
      </c>
      <c r="AE16" s="421">
        <v>1256603.28</v>
      </c>
      <c r="AF16" s="420"/>
      <c r="AG16" s="414" t="s">
        <v>518</v>
      </c>
      <c r="AH16" s="416">
        <v>45938.460520833331</v>
      </c>
      <c r="AI16" s="414"/>
      <c r="AJ16" s="414"/>
      <c r="AK16" s="3"/>
    </row>
    <row r="17" spans="1:37" s="4" customFormat="1" ht="12.75" customHeight="1" x14ac:dyDescent="0.25">
      <c r="A17" s="414" t="s">
        <v>33</v>
      </c>
      <c r="B17" s="414" t="s">
        <v>22</v>
      </c>
      <c r="C17" s="414" t="s">
        <v>519</v>
      </c>
      <c r="D17" s="420" t="s">
        <v>529</v>
      </c>
      <c r="E17" s="415">
        <v>1031850</v>
      </c>
      <c r="F17" s="420"/>
      <c r="G17" s="415">
        <v>1031850</v>
      </c>
      <c r="H17" s="420"/>
      <c r="I17" s="420"/>
      <c r="J17" s="420"/>
      <c r="K17" s="420"/>
      <c r="L17" s="420"/>
      <c r="M17" s="420"/>
      <c r="N17" s="420"/>
      <c r="O17" s="421">
        <v>870000</v>
      </c>
      <c r="P17" s="421">
        <v>40000</v>
      </c>
      <c r="Q17" s="421">
        <v>121850</v>
      </c>
      <c r="R17" s="420"/>
      <c r="S17" s="415">
        <v>301644.01</v>
      </c>
      <c r="T17" s="420"/>
      <c r="U17" s="415">
        <v>301644.01</v>
      </c>
      <c r="V17" s="420"/>
      <c r="W17" s="420"/>
      <c r="X17" s="420"/>
      <c r="Y17" s="420"/>
      <c r="Z17" s="420"/>
      <c r="AA17" s="420"/>
      <c r="AB17" s="420"/>
      <c r="AC17" s="421">
        <v>265388.71999999997</v>
      </c>
      <c r="AD17" s="421">
        <v>5992.14</v>
      </c>
      <c r="AE17" s="421">
        <v>30263.15</v>
      </c>
      <c r="AF17" s="420"/>
      <c r="AG17" s="414" t="s">
        <v>518</v>
      </c>
      <c r="AH17" s="416">
        <v>45938.460520833331</v>
      </c>
      <c r="AI17" s="414"/>
      <c r="AJ17" s="414"/>
      <c r="AK17" s="3"/>
    </row>
    <row r="18" spans="1:37" s="4" customFormat="1" ht="12.75" customHeight="1" x14ac:dyDescent="0.25">
      <c r="A18" s="414" t="s">
        <v>734</v>
      </c>
      <c r="B18" s="414" t="s">
        <v>22</v>
      </c>
      <c r="C18" s="414" t="s">
        <v>519</v>
      </c>
      <c r="D18" s="420" t="s">
        <v>530</v>
      </c>
      <c r="E18" s="415">
        <v>10393100</v>
      </c>
      <c r="F18" s="420"/>
      <c r="G18" s="415">
        <v>10393100</v>
      </c>
      <c r="H18" s="420"/>
      <c r="I18" s="420"/>
      <c r="J18" s="420"/>
      <c r="K18" s="420"/>
      <c r="L18" s="420"/>
      <c r="M18" s="420"/>
      <c r="N18" s="420"/>
      <c r="O18" s="421">
        <v>9800000</v>
      </c>
      <c r="P18" s="421">
        <v>52000</v>
      </c>
      <c r="Q18" s="421">
        <v>541100</v>
      </c>
      <c r="R18" s="420"/>
      <c r="S18" s="415">
        <v>8583900.5700000003</v>
      </c>
      <c r="T18" s="420"/>
      <c r="U18" s="415">
        <v>8583900.5700000003</v>
      </c>
      <c r="V18" s="420"/>
      <c r="W18" s="420"/>
      <c r="X18" s="420"/>
      <c r="Y18" s="420"/>
      <c r="Z18" s="420"/>
      <c r="AA18" s="420"/>
      <c r="AB18" s="420"/>
      <c r="AC18" s="421">
        <v>6259042.9500000002</v>
      </c>
      <c r="AD18" s="421">
        <v>732975.64</v>
      </c>
      <c r="AE18" s="421">
        <v>1591881.98</v>
      </c>
      <c r="AF18" s="420"/>
      <c r="AG18" s="414" t="s">
        <v>518</v>
      </c>
      <c r="AH18" s="416">
        <v>45938.460520833331</v>
      </c>
      <c r="AI18" s="414"/>
      <c r="AJ18" s="414"/>
      <c r="AK18" s="3"/>
    </row>
    <row r="19" spans="1:37" s="4" customFormat="1" ht="12.75" customHeight="1" x14ac:dyDescent="0.25">
      <c r="A19" s="414" t="s">
        <v>735</v>
      </c>
      <c r="B19" s="414" t="s">
        <v>22</v>
      </c>
      <c r="C19" s="414" t="s">
        <v>519</v>
      </c>
      <c r="D19" s="420" t="s">
        <v>531</v>
      </c>
      <c r="E19" s="415">
        <v>7000000</v>
      </c>
      <c r="F19" s="420"/>
      <c r="G19" s="415">
        <v>7000000</v>
      </c>
      <c r="H19" s="420"/>
      <c r="I19" s="420"/>
      <c r="J19" s="420"/>
      <c r="K19" s="420"/>
      <c r="L19" s="420"/>
      <c r="M19" s="420"/>
      <c r="N19" s="420"/>
      <c r="O19" s="421">
        <v>5000000</v>
      </c>
      <c r="P19" s="421">
        <v>1500000</v>
      </c>
      <c r="Q19" s="421">
        <v>500000</v>
      </c>
      <c r="R19" s="420"/>
      <c r="S19" s="415">
        <v>3626476.35</v>
      </c>
      <c r="T19" s="420"/>
      <c r="U19" s="415">
        <v>3626476.35</v>
      </c>
      <c r="V19" s="420"/>
      <c r="W19" s="420"/>
      <c r="X19" s="420"/>
      <c r="Y19" s="420"/>
      <c r="Z19" s="420"/>
      <c r="AA19" s="420"/>
      <c r="AB19" s="420"/>
      <c r="AC19" s="421">
        <v>2665396.0499999998</v>
      </c>
      <c r="AD19" s="421">
        <v>712722.15</v>
      </c>
      <c r="AE19" s="421">
        <v>248358.15</v>
      </c>
      <c r="AF19" s="420"/>
      <c r="AG19" s="414" t="s">
        <v>518</v>
      </c>
      <c r="AH19" s="416">
        <v>45938.460520833331</v>
      </c>
      <c r="AI19" s="414"/>
      <c r="AJ19" s="414"/>
      <c r="AK19" s="3"/>
    </row>
    <row r="20" spans="1:37" s="4" customFormat="1" ht="12.75" customHeight="1" x14ac:dyDescent="0.25">
      <c r="A20" s="414" t="s">
        <v>736</v>
      </c>
      <c r="B20" s="414" t="s">
        <v>22</v>
      </c>
      <c r="C20" s="414" t="s">
        <v>519</v>
      </c>
      <c r="D20" s="420" t="s">
        <v>532</v>
      </c>
      <c r="E20" s="415">
        <v>12600000</v>
      </c>
      <c r="F20" s="420"/>
      <c r="G20" s="415">
        <v>12600000</v>
      </c>
      <c r="H20" s="420"/>
      <c r="I20" s="420"/>
      <c r="J20" s="420"/>
      <c r="K20" s="420"/>
      <c r="L20" s="420"/>
      <c r="M20" s="420"/>
      <c r="N20" s="420"/>
      <c r="O20" s="421">
        <v>8000000</v>
      </c>
      <c r="P20" s="421">
        <v>2000000</v>
      </c>
      <c r="Q20" s="421">
        <v>2600000</v>
      </c>
      <c r="R20" s="420"/>
      <c r="S20" s="415">
        <v>3208257.88</v>
      </c>
      <c r="T20" s="420"/>
      <c r="U20" s="415">
        <v>3208257.88</v>
      </c>
      <c r="V20" s="420"/>
      <c r="W20" s="420"/>
      <c r="X20" s="420"/>
      <c r="Y20" s="420"/>
      <c r="Z20" s="420"/>
      <c r="AA20" s="420"/>
      <c r="AB20" s="420"/>
      <c r="AC20" s="421">
        <v>2337547.52</v>
      </c>
      <c r="AD20" s="421">
        <v>870710.36</v>
      </c>
      <c r="AE20" s="421">
        <v>0</v>
      </c>
      <c r="AF20" s="420"/>
      <c r="AG20" s="414" t="s">
        <v>518</v>
      </c>
      <c r="AH20" s="416">
        <v>45938.460520833331</v>
      </c>
      <c r="AI20" s="414"/>
      <c r="AJ20" s="414"/>
      <c r="AK20" s="3"/>
    </row>
    <row r="21" spans="1:37" s="4" customFormat="1" ht="12.75" customHeight="1" x14ac:dyDescent="0.25">
      <c r="A21" s="414" t="s">
        <v>969</v>
      </c>
      <c r="B21" s="414" t="s">
        <v>22</v>
      </c>
      <c r="C21" s="414" t="s">
        <v>519</v>
      </c>
      <c r="D21" s="420" t="s">
        <v>970</v>
      </c>
      <c r="E21" s="415">
        <v>0</v>
      </c>
      <c r="F21" s="420"/>
      <c r="G21" s="415">
        <v>0</v>
      </c>
      <c r="H21" s="420"/>
      <c r="I21" s="420"/>
      <c r="J21" s="420"/>
      <c r="K21" s="420"/>
      <c r="L21" s="420"/>
      <c r="M21" s="420"/>
      <c r="N21" s="420"/>
      <c r="O21" s="421">
        <v>0</v>
      </c>
      <c r="P21" s="421">
        <v>0</v>
      </c>
      <c r="Q21" s="421">
        <v>0</v>
      </c>
      <c r="R21" s="420"/>
      <c r="S21" s="415">
        <v>5151742.18</v>
      </c>
      <c r="T21" s="420"/>
      <c r="U21" s="415">
        <v>5151742.18</v>
      </c>
      <c r="V21" s="420"/>
      <c r="W21" s="420"/>
      <c r="X21" s="420"/>
      <c r="Y21" s="420"/>
      <c r="Z21" s="420"/>
      <c r="AA21" s="420"/>
      <c r="AB21" s="420"/>
      <c r="AC21" s="421">
        <v>3717452.86</v>
      </c>
      <c r="AD21" s="421">
        <v>248284.19</v>
      </c>
      <c r="AE21" s="421">
        <v>1186005.1299999999</v>
      </c>
      <c r="AF21" s="420"/>
      <c r="AG21" s="414" t="s">
        <v>518</v>
      </c>
      <c r="AH21" s="416">
        <v>45938.460520833331</v>
      </c>
      <c r="AI21" s="414"/>
      <c r="AJ21" s="414"/>
      <c r="AK21" s="3"/>
    </row>
    <row r="22" spans="1:37" s="4" customFormat="1" ht="12.75" customHeight="1" x14ac:dyDescent="0.25">
      <c r="A22" s="414" t="s">
        <v>1099</v>
      </c>
      <c r="B22" s="414" t="s">
        <v>22</v>
      </c>
      <c r="C22" s="414" t="s">
        <v>519</v>
      </c>
      <c r="D22" s="420" t="s">
        <v>1100</v>
      </c>
      <c r="E22" s="415">
        <v>0</v>
      </c>
      <c r="F22" s="420"/>
      <c r="G22" s="415">
        <v>0</v>
      </c>
      <c r="H22" s="420"/>
      <c r="I22" s="420"/>
      <c r="J22" s="420"/>
      <c r="K22" s="420"/>
      <c r="L22" s="420"/>
      <c r="M22" s="420"/>
      <c r="N22" s="420"/>
      <c r="O22" s="421">
        <v>0</v>
      </c>
      <c r="P22" s="420"/>
      <c r="Q22" s="421">
        <v>0</v>
      </c>
      <c r="R22" s="420"/>
      <c r="S22" s="415">
        <v>77745.48</v>
      </c>
      <c r="T22" s="420"/>
      <c r="U22" s="415">
        <v>77745.48</v>
      </c>
      <c r="V22" s="420"/>
      <c r="W22" s="420"/>
      <c r="X22" s="420"/>
      <c r="Y22" s="420"/>
      <c r="Z22" s="420"/>
      <c r="AA22" s="420"/>
      <c r="AB22" s="420"/>
      <c r="AC22" s="421">
        <v>55811.35</v>
      </c>
      <c r="AD22" s="420"/>
      <c r="AE22" s="421">
        <v>21934.13</v>
      </c>
      <c r="AF22" s="420"/>
      <c r="AG22" s="414" t="s">
        <v>518</v>
      </c>
      <c r="AH22" s="416">
        <v>45938.460520833331</v>
      </c>
      <c r="AI22" s="414"/>
      <c r="AJ22" s="414"/>
      <c r="AK22" s="3"/>
    </row>
    <row r="23" spans="1:37" s="4" customFormat="1" ht="12.75" customHeight="1" x14ac:dyDescent="0.25">
      <c r="A23" s="417" t="s">
        <v>924</v>
      </c>
      <c r="B23" s="417" t="s">
        <v>22</v>
      </c>
      <c r="C23" s="417" t="s">
        <v>519</v>
      </c>
      <c r="D23" s="417" t="s">
        <v>925</v>
      </c>
      <c r="E23" s="418">
        <v>0</v>
      </c>
      <c r="F23" s="417"/>
      <c r="G23" s="418">
        <v>0</v>
      </c>
      <c r="H23" s="417"/>
      <c r="I23" s="417"/>
      <c r="J23" s="417"/>
      <c r="K23" s="417"/>
      <c r="L23" s="417"/>
      <c r="M23" s="417"/>
      <c r="N23" s="417"/>
      <c r="O23" s="418">
        <v>0</v>
      </c>
      <c r="P23" s="418"/>
      <c r="Q23" s="418">
        <v>0</v>
      </c>
      <c r="R23" s="417"/>
      <c r="S23" s="418">
        <v>710.9</v>
      </c>
      <c r="T23" s="417"/>
      <c r="U23" s="418">
        <v>710.9</v>
      </c>
      <c r="V23" s="417"/>
      <c r="W23" s="417"/>
      <c r="X23" s="417"/>
      <c r="Y23" s="417"/>
      <c r="Z23" s="417"/>
      <c r="AA23" s="417"/>
      <c r="AB23" s="417"/>
      <c r="AC23" s="418">
        <v>522.5</v>
      </c>
      <c r="AD23" s="418"/>
      <c r="AE23" s="418">
        <v>188.4</v>
      </c>
      <c r="AF23" s="417"/>
      <c r="AG23" s="417" t="s">
        <v>518</v>
      </c>
      <c r="AH23" s="419">
        <v>45938.460520833331</v>
      </c>
      <c r="AI23" s="417"/>
      <c r="AJ23" s="417"/>
      <c r="AK23" s="3"/>
    </row>
    <row r="24" spans="1:37" s="4" customFormat="1" ht="12.75" customHeight="1" x14ac:dyDescent="0.25">
      <c r="A24" s="417" t="s">
        <v>37</v>
      </c>
      <c r="B24" s="417" t="s">
        <v>22</v>
      </c>
      <c r="C24" s="417" t="s">
        <v>519</v>
      </c>
      <c r="D24" s="417" t="s">
        <v>533</v>
      </c>
      <c r="E24" s="418">
        <v>78070600</v>
      </c>
      <c r="F24" s="417"/>
      <c r="G24" s="418">
        <v>78070600</v>
      </c>
      <c r="H24" s="417"/>
      <c r="I24" s="417"/>
      <c r="J24" s="417"/>
      <c r="K24" s="417"/>
      <c r="L24" s="417"/>
      <c r="M24" s="417"/>
      <c r="N24" s="417"/>
      <c r="O24" s="418">
        <v>9827500</v>
      </c>
      <c r="P24" s="418">
        <v>20926700</v>
      </c>
      <c r="Q24" s="418">
        <v>47316400</v>
      </c>
      <c r="R24" s="417"/>
      <c r="S24" s="418">
        <v>57955665.030000001</v>
      </c>
      <c r="T24" s="417"/>
      <c r="U24" s="418">
        <v>57955665.030000001</v>
      </c>
      <c r="V24" s="417"/>
      <c r="W24" s="417"/>
      <c r="X24" s="417"/>
      <c r="Y24" s="417"/>
      <c r="Z24" s="417"/>
      <c r="AA24" s="417"/>
      <c r="AB24" s="417"/>
      <c r="AC24" s="418">
        <v>7261009.25</v>
      </c>
      <c r="AD24" s="418">
        <v>15735031.65</v>
      </c>
      <c r="AE24" s="418">
        <v>34959624.130000003</v>
      </c>
      <c r="AF24" s="417"/>
      <c r="AG24" s="417" t="s">
        <v>518</v>
      </c>
      <c r="AH24" s="419">
        <v>45938.460543981484</v>
      </c>
      <c r="AI24" s="417"/>
      <c r="AJ24" s="417"/>
      <c r="AK24" s="3"/>
    </row>
    <row r="25" spans="1:37" s="4" customFormat="1" ht="12.75" customHeight="1" x14ac:dyDescent="0.25">
      <c r="A25" s="417" t="s">
        <v>38</v>
      </c>
      <c r="B25" s="417" t="s">
        <v>22</v>
      </c>
      <c r="C25" s="417" t="s">
        <v>519</v>
      </c>
      <c r="D25" s="417" t="s">
        <v>534</v>
      </c>
      <c r="E25" s="418">
        <v>78070600</v>
      </c>
      <c r="F25" s="417"/>
      <c r="G25" s="418">
        <v>78070600</v>
      </c>
      <c r="H25" s="417"/>
      <c r="I25" s="417"/>
      <c r="J25" s="417"/>
      <c r="K25" s="417"/>
      <c r="L25" s="417"/>
      <c r="M25" s="417"/>
      <c r="N25" s="417"/>
      <c r="O25" s="418">
        <v>9827500</v>
      </c>
      <c r="P25" s="418">
        <v>20926700</v>
      </c>
      <c r="Q25" s="418">
        <v>47316400</v>
      </c>
      <c r="R25" s="417"/>
      <c r="S25" s="418">
        <v>57682312.030000001</v>
      </c>
      <c r="T25" s="417"/>
      <c r="U25" s="418">
        <v>57682312.030000001</v>
      </c>
      <c r="V25" s="417"/>
      <c r="W25" s="417"/>
      <c r="X25" s="417"/>
      <c r="Y25" s="417"/>
      <c r="Z25" s="417"/>
      <c r="AA25" s="417"/>
      <c r="AB25" s="417"/>
      <c r="AC25" s="418">
        <v>7261009.25</v>
      </c>
      <c r="AD25" s="418">
        <v>15461678.65</v>
      </c>
      <c r="AE25" s="418">
        <v>34959624.130000003</v>
      </c>
      <c r="AF25" s="417"/>
      <c r="AG25" s="417" t="s">
        <v>518</v>
      </c>
      <c r="AH25" s="419">
        <v>45938.460543981484</v>
      </c>
      <c r="AI25" s="417"/>
      <c r="AJ25" s="417"/>
      <c r="AK25" s="3"/>
    </row>
    <row r="26" spans="1:37" s="4" customFormat="1" ht="12.75" customHeight="1" x14ac:dyDescent="0.25">
      <c r="A26" s="414" t="s">
        <v>39</v>
      </c>
      <c r="B26" s="414" t="s">
        <v>22</v>
      </c>
      <c r="C26" s="414" t="s">
        <v>519</v>
      </c>
      <c r="D26" s="420" t="s">
        <v>535</v>
      </c>
      <c r="E26" s="415">
        <v>37891640</v>
      </c>
      <c r="F26" s="420"/>
      <c r="G26" s="415">
        <v>37891640</v>
      </c>
      <c r="H26" s="420"/>
      <c r="I26" s="420"/>
      <c r="J26" s="420"/>
      <c r="K26" s="420"/>
      <c r="L26" s="420"/>
      <c r="M26" s="420"/>
      <c r="N26" s="420"/>
      <c r="O26" s="421">
        <v>4780000</v>
      </c>
      <c r="P26" s="421">
        <v>9681700</v>
      </c>
      <c r="Q26" s="421">
        <v>23429940</v>
      </c>
      <c r="R26" s="420"/>
      <c r="S26" s="415">
        <v>29191962</v>
      </c>
      <c r="T26" s="420"/>
      <c r="U26" s="415">
        <v>29191962</v>
      </c>
      <c r="V26" s="420"/>
      <c r="W26" s="420"/>
      <c r="X26" s="420"/>
      <c r="Y26" s="420"/>
      <c r="Z26" s="420"/>
      <c r="AA26" s="420"/>
      <c r="AB26" s="420"/>
      <c r="AC26" s="421">
        <v>3674663.87</v>
      </c>
      <c r="AD26" s="421">
        <v>7824872.46</v>
      </c>
      <c r="AE26" s="421">
        <v>17692425.670000002</v>
      </c>
      <c r="AF26" s="420"/>
      <c r="AG26" s="414" t="s">
        <v>518</v>
      </c>
      <c r="AH26" s="416">
        <v>45938.460543981484</v>
      </c>
      <c r="AI26" s="414"/>
      <c r="AJ26" s="414"/>
      <c r="AK26" s="3"/>
    </row>
    <row r="27" spans="1:37" s="4" customFormat="1" ht="12.75" customHeight="1" x14ac:dyDescent="0.25">
      <c r="A27" s="417" t="s">
        <v>40</v>
      </c>
      <c r="B27" s="417" t="s">
        <v>22</v>
      </c>
      <c r="C27" s="417" t="s">
        <v>519</v>
      </c>
      <c r="D27" s="417" t="s">
        <v>536</v>
      </c>
      <c r="E27" s="418">
        <v>37891640</v>
      </c>
      <c r="F27" s="417"/>
      <c r="G27" s="418">
        <v>37891640</v>
      </c>
      <c r="H27" s="417"/>
      <c r="I27" s="417"/>
      <c r="J27" s="417"/>
      <c r="K27" s="417"/>
      <c r="L27" s="417"/>
      <c r="M27" s="417"/>
      <c r="N27" s="417"/>
      <c r="O27" s="418">
        <v>4780000</v>
      </c>
      <c r="P27" s="418">
        <v>9681700</v>
      </c>
      <c r="Q27" s="418">
        <v>23429940</v>
      </c>
      <c r="R27" s="417"/>
      <c r="S27" s="418">
        <v>29191962</v>
      </c>
      <c r="T27" s="417"/>
      <c r="U27" s="418">
        <v>29191962</v>
      </c>
      <c r="V27" s="417"/>
      <c r="W27" s="417"/>
      <c r="X27" s="417"/>
      <c r="Y27" s="417"/>
      <c r="Z27" s="417"/>
      <c r="AA27" s="417"/>
      <c r="AB27" s="417"/>
      <c r="AC27" s="418">
        <v>3674663.87</v>
      </c>
      <c r="AD27" s="418">
        <v>7824872.46</v>
      </c>
      <c r="AE27" s="418">
        <v>17692425.670000002</v>
      </c>
      <c r="AF27" s="417"/>
      <c r="AG27" s="417" t="s">
        <v>518</v>
      </c>
      <c r="AH27" s="419">
        <v>45938.460520833331</v>
      </c>
      <c r="AI27" s="417"/>
      <c r="AJ27" s="417"/>
      <c r="AK27" s="3"/>
    </row>
    <row r="28" spans="1:37" s="4" customFormat="1" ht="12.75" customHeight="1" x14ac:dyDescent="0.25">
      <c r="A28" s="414" t="s">
        <v>41</v>
      </c>
      <c r="B28" s="414" t="s">
        <v>22</v>
      </c>
      <c r="C28" s="414" t="s">
        <v>519</v>
      </c>
      <c r="D28" s="420" t="s">
        <v>537</v>
      </c>
      <c r="E28" s="415">
        <v>201270</v>
      </c>
      <c r="F28" s="420"/>
      <c r="G28" s="415">
        <v>201270</v>
      </c>
      <c r="H28" s="420"/>
      <c r="I28" s="420"/>
      <c r="J28" s="420"/>
      <c r="K28" s="420"/>
      <c r="L28" s="420"/>
      <c r="M28" s="420"/>
      <c r="N28" s="420"/>
      <c r="O28" s="421">
        <v>25000</v>
      </c>
      <c r="P28" s="421">
        <v>45000</v>
      </c>
      <c r="Q28" s="421">
        <v>131270</v>
      </c>
      <c r="R28" s="420"/>
      <c r="S28" s="415">
        <v>170474.06</v>
      </c>
      <c r="T28" s="420"/>
      <c r="U28" s="415">
        <v>170474.06</v>
      </c>
      <c r="V28" s="420"/>
      <c r="W28" s="420"/>
      <c r="X28" s="420"/>
      <c r="Y28" s="420"/>
      <c r="Z28" s="420"/>
      <c r="AA28" s="420"/>
      <c r="AB28" s="420"/>
      <c r="AC28" s="421">
        <v>21459.11</v>
      </c>
      <c r="AD28" s="421">
        <v>45695.4</v>
      </c>
      <c r="AE28" s="421">
        <v>103319.55</v>
      </c>
      <c r="AF28" s="420"/>
      <c r="AG28" s="414" t="s">
        <v>518</v>
      </c>
      <c r="AH28" s="416">
        <v>45938.460543981484</v>
      </c>
      <c r="AI28" s="414"/>
      <c r="AJ28" s="414"/>
      <c r="AK28" s="3"/>
    </row>
    <row r="29" spans="1:37" s="4" customFormat="1" ht="12.75" customHeight="1" x14ac:dyDescent="0.25">
      <c r="A29" s="417" t="s">
        <v>42</v>
      </c>
      <c r="B29" s="417" t="s">
        <v>22</v>
      </c>
      <c r="C29" s="417" t="s">
        <v>519</v>
      </c>
      <c r="D29" s="417" t="s">
        <v>538</v>
      </c>
      <c r="E29" s="418">
        <v>201270</v>
      </c>
      <c r="F29" s="417"/>
      <c r="G29" s="418">
        <v>201270</v>
      </c>
      <c r="H29" s="417"/>
      <c r="I29" s="417"/>
      <c r="J29" s="417"/>
      <c r="K29" s="417"/>
      <c r="L29" s="417"/>
      <c r="M29" s="417"/>
      <c r="N29" s="417"/>
      <c r="O29" s="418">
        <v>25000</v>
      </c>
      <c r="P29" s="418">
        <v>45000</v>
      </c>
      <c r="Q29" s="418">
        <v>131270</v>
      </c>
      <c r="R29" s="417"/>
      <c r="S29" s="418">
        <v>170474.06</v>
      </c>
      <c r="T29" s="417"/>
      <c r="U29" s="418">
        <v>170474.06</v>
      </c>
      <c r="V29" s="417"/>
      <c r="W29" s="417"/>
      <c r="X29" s="417"/>
      <c r="Y29" s="417"/>
      <c r="Z29" s="417"/>
      <c r="AA29" s="417"/>
      <c r="AB29" s="417"/>
      <c r="AC29" s="418">
        <v>21459.11</v>
      </c>
      <c r="AD29" s="418">
        <v>45695.4</v>
      </c>
      <c r="AE29" s="418">
        <v>103319.55</v>
      </c>
      <c r="AF29" s="417"/>
      <c r="AG29" s="417" t="s">
        <v>518</v>
      </c>
      <c r="AH29" s="419">
        <v>45938.460520833331</v>
      </c>
      <c r="AI29" s="417"/>
      <c r="AJ29" s="417"/>
      <c r="AK29" s="3"/>
    </row>
    <row r="30" spans="1:37" s="4" customFormat="1" ht="12.75" customHeight="1" x14ac:dyDescent="0.25">
      <c r="A30" s="414" t="s">
        <v>43</v>
      </c>
      <c r="B30" s="414" t="s">
        <v>22</v>
      </c>
      <c r="C30" s="414" t="s">
        <v>519</v>
      </c>
      <c r="D30" s="420" t="s">
        <v>539</v>
      </c>
      <c r="E30" s="415">
        <v>39977690</v>
      </c>
      <c r="F30" s="420"/>
      <c r="G30" s="415">
        <v>39977690</v>
      </c>
      <c r="H30" s="420"/>
      <c r="I30" s="420"/>
      <c r="J30" s="420"/>
      <c r="K30" s="420"/>
      <c r="L30" s="420"/>
      <c r="M30" s="420"/>
      <c r="N30" s="420"/>
      <c r="O30" s="421">
        <v>5022500</v>
      </c>
      <c r="P30" s="421">
        <v>11200000</v>
      </c>
      <c r="Q30" s="421">
        <v>23755190</v>
      </c>
      <c r="R30" s="420"/>
      <c r="S30" s="415">
        <v>31292966.620000001</v>
      </c>
      <c r="T30" s="420"/>
      <c r="U30" s="415">
        <v>31292966.620000001</v>
      </c>
      <c r="V30" s="420"/>
      <c r="W30" s="420"/>
      <c r="X30" s="420"/>
      <c r="Y30" s="420"/>
      <c r="Z30" s="420"/>
      <c r="AA30" s="420"/>
      <c r="AB30" s="420"/>
      <c r="AC30" s="421">
        <v>3939136.84</v>
      </c>
      <c r="AD30" s="421">
        <v>8388044.3700000001</v>
      </c>
      <c r="AE30" s="421">
        <v>18965785.41</v>
      </c>
      <c r="AF30" s="420"/>
      <c r="AG30" s="414" t="s">
        <v>518</v>
      </c>
      <c r="AH30" s="416">
        <v>45938.460543981484</v>
      </c>
      <c r="AI30" s="414"/>
      <c r="AJ30" s="414"/>
      <c r="AK30" s="3"/>
    </row>
    <row r="31" spans="1:37" s="4" customFormat="1" ht="12.75" customHeight="1" x14ac:dyDescent="0.25">
      <c r="A31" s="417" t="s">
        <v>44</v>
      </c>
      <c r="B31" s="417" t="s">
        <v>22</v>
      </c>
      <c r="C31" s="417" t="s">
        <v>519</v>
      </c>
      <c r="D31" s="417" t="s">
        <v>540</v>
      </c>
      <c r="E31" s="418">
        <v>39977690</v>
      </c>
      <c r="F31" s="417"/>
      <c r="G31" s="418">
        <v>39977690</v>
      </c>
      <c r="H31" s="417"/>
      <c r="I31" s="417"/>
      <c r="J31" s="417"/>
      <c r="K31" s="417"/>
      <c r="L31" s="417"/>
      <c r="M31" s="417"/>
      <c r="N31" s="417"/>
      <c r="O31" s="418">
        <v>5022500</v>
      </c>
      <c r="P31" s="418">
        <v>11200000</v>
      </c>
      <c r="Q31" s="418">
        <v>23755190</v>
      </c>
      <c r="R31" s="417"/>
      <c r="S31" s="418">
        <v>31292966.620000001</v>
      </c>
      <c r="T31" s="417"/>
      <c r="U31" s="418">
        <v>31292966.620000001</v>
      </c>
      <c r="V31" s="417"/>
      <c r="W31" s="417"/>
      <c r="X31" s="417"/>
      <c r="Y31" s="417"/>
      <c r="Z31" s="417"/>
      <c r="AA31" s="417"/>
      <c r="AB31" s="417"/>
      <c r="AC31" s="418">
        <v>3939136.84</v>
      </c>
      <c r="AD31" s="418">
        <v>8388044.3700000001</v>
      </c>
      <c r="AE31" s="418">
        <v>18965785.41</v>
      </c>
      <c r="AF31" s="417"/>
      <c r="AG31" s="417" t="s">
        <v>518</v>
      </c>
      <c r="AH31" s="419">
        <v>45938.460520833331</v>
      </c>
      <c r="AI31" s="417"/>
      <c r="AJ31" s="417"/>
      <c r="AK31" s="3"/>
    </row>
    <row r="32" spans="1:37" s="4" customFormat="1" ht="12.75" customHeight="1" x14ac:dyDescent="0.25">
      <c r="A32" s="414" t="s">
        <v>45</v>
      </c>
      <c r="B32" s="414" t="s">
        <v>22</v>
      </c>
      <c r="C32" s="414" t="s">
        <v>519</v>
      </c>
      <c r="D32" s="420" t="s">
        <v>541</v>
      </c>
      <c r="E32" s="415">
        <v>0</v>
      </c>
      <c r="F32" s="420"/>
      <c r="G32" s="415">
        <v>0</v>
      </c>
      <c r="H32" s="420"/>
      <c r="I32" s="420"/>
      <c r="J32" s="420"/>
      <c r="K32" s="420"/>
      <c r="L32" s="420"/>
      <c r="M32" s="420"/>
      <c r="N32" s="420"/>
      <c r="O32" s="421">
        <v>0</v>
      </c>
      <c r="P32" s="421">
        <v>0</v>
      </c>
      <c r="Q32" s="421">
        <v>0</v>
      </c>
      <c r="R32" s="420"/>
      <c r="S32" s="415">
        <v>-2973090.65</v>
      </c>
      <c r="T32" s="420"/>
      <c r="U32" s="415">
        <v>-2973090.65</v>
      </c>
      <c r="V32" s="420"/>
      <c r="W32" s="420"/>
      <c r="X32" s="420"/>
      <c r="Y32" s="420"/>
      <c r="Z32" s="420"/>
      <c r="AA32" s="420"/>
      <c r="AB32" s="420"/>
      <c r="AC32" s="421">
        <v>-374250.57</v>
      </c>
      <c r="AD32" s="421">
        <v>-796933.58</v>
      </c>
      <c r="AE32" s="421">
        <v>-1801906.5</v>
      </c>
      <c r="AF32" s="420"/>
      <c r="AG32" s="414" t="s">
        <v>518</v>
      </c>
      <c r="AH32" s="416">
        <v>45938.460543981484</v>
      </c>
      <c r="AI32" s="414"/>
      <c r="AJ32" s="414"/>
      <c r="AK32" s="3"/>
    </row>
    <row r="33" spans="1:37" s="4" customFormat="1" ht="12.75" customHeight="1" x14ac:dyDescent="0.25">
      <c r="A33" s="414" t="s">
        <v>46</v>
      </c>
      <c r="B33" s="414" t="s">
        <v>22</v>
      </c>
      <c r="C33" s="414" t="s">
        <v>519</v>
      </c>
      <c r="D33" s="420" t="s">
        <v>542</v>
      </c>
      <c r="E33" s="415">
        <v>0</v>
      </c>
      <c r="F33" s="420"/>
      <c r="G33" s="415">
        <v>0</v>
      </c>
      <c r="H33" s="420"/>
      <c r="I33" s="420"/>
      <c r="J33" s="420"/>
      <c r="K33" s="420"/>
      <c r="L33" s="420"/>
      <c r="M33" s="420"/>
      <c r="N33" s="420"/>
      <c r="O33" s="420">
        <v>0</v>
      </c>
      <c r="P33" s="421">
        <v>0</v>
      </c>
      <c r="Q33" s="420">
        <v>0</v>
      </c>
      <c r="R33" s="420"/>
      <c r="S33" s="415">
        <v>-2973090.65</v>
      </c>
      <c r="T33" s="420"/>
      <c r="U33" s="415">
        <v>-2973090.65</v>
      </c>
      <c r="V33" s="420"/>
      <c r="W33" s="420"/>
      <c r="X33" s="420"/>
      <c r="Y33" s="420"/>
      <c r="Z33" s="420"/>
      <c r="AA33" s="420"/>
      <c r="AB33" s="420"/>
      <c r="AC33" s="420">
        <v>-374250.57</v>
      </c>
      <c r="AD33" s="421">
        <v>-796933.58</v>
      </c>
      <c r="AE33" s="420">
        <v>-1801906.5</v>
      </c>
      <c r="AF33" s="420"/>
      <c r="AG33" s="414" t="s">
        <v>518</v>
      </c>
      <c r="AH33" s="416">
        <v>45938.460520833331</v>
      </c>
      <c r="AI33" s="414"/>
      <c r="AJ33" s="414"/>
      <c r="AK33" s="3"/>
    </row>
    <row r="34" spans="1:37" s="4" customFormat="1" ht="12.75" customHeight="1" x14ac:dyDescent="0.25">
      <c r="A34" s="417" t="s">
        <v>1057</v>
      </c>
      <c r="B34" s="417" t="s">
        <v>22</v>
      </c>
      <c r="C34" s="417" t="s">
        <v>519</v>
      </c>
      <c r="D34" s="417" t="s">
        <v>1058</v>
      </c>
      <c r="E34" s="418">
        <v>0</v>
      </c>
      <c r="F34" s="417"/>
      <c r="G34" s="418">
        <v>0</v>
      </c>
      <c r="H34" s="417"/>
      <c r="I34" s="417"/>
      <c r="J34" s="417"/>
      <c r="K34" s="417"/>
      <c r="L34" s="417"/>
      <c r="M34" s="417"/>
      <c r="N34" s="417"/>
      <c r="O34" s="418"/>
      <c r="P34" s="418">
        <v>0</v>
      </c>
      <c r="Q34" s="418"/>
      <c r="R34" s="417"/>
      <c r="S34" s="418">
        <v>273353</v>
      </c>
      <c r="T34" s="417"/>
      <c r="U34" s="418">
        <v>273353</v>
      </c>
      <c r="V34" s="417"/>
      <c r="W34" s="417"/>
      <c r="X34" s="417"/>
      <c r="Y34" s="417"/>
      <c r="Z34" s="417"/>
      <c r="AA34" s="417"/>
      <c r="AB34" s="417"/>
      <c r="AC34" s="418"/>
      <c r="AD34" s="418">
        <v>273353</v>
      </c>
      <c r="AE34" s="418"/>
      <c r="AF34" s="417"/>
      <c r="AG34" s="417" t="s">
        <v>518</v>
      </c>
      <c r="AH34" s="419">
        <v>45938.460532407407</v>
      </c>
      <c r="AI34" s="417"/>
      <c r="AJ34" s="417"/>
      <c r="AK34" s="3"/>
    </row>
    <row r="35" spans="1:37" s="4" customFormat="1" ht="12.75" customHeight="1" x14ac:dyDescent="0.25">
      <c r="A35" s="417" t="s">
        <v>47</v>
      </c>
      <c r="B35" s="417" t="s">
        <v>22</v>
      </c>
      <c r="C35" s="417" t="s">
        <v>519</v>
      </c>
      <c r="D35" s="417" t="s">
        <v>543</v>
      </c>
      <c r="E35" s="418">
        <v>167123300</v>
      </c>
      <c r="F35" s="417"/>
      <c r="G35" s="418">
        <v>167123300</v>
      </c>
      <c r="H35" s="417"/>
      <c r="I35" s="417"/>
      <c r="J35" s="417"/>
      <c r="K35" s="417"/>
      <c r="L35" s="417"/>
      <c r="M35" s="417"/>
      <c r="N35" s="417"/>
      <c r="O35" s="418">
        <v>143459000</v>
      </c>
      <c r="P35" s="417">
        <v>13306000</v>
      </c>
      <c r="Q35" s="417">
        <v>10358300</v>
      </c>
      <c r="R35" s="417"/>
      <c r="S35" s="418">
        <v>171427987.93000001</v>
      </c>
      <c r="T35" s="417"/>
      <c r="U35" s="418">
        <v>171427987.93000001</v>
      </c>
      <c r="V35" s="417"/>
      <c r="W35" s="417"/>
      <c r="X35" s="417"/>
      <c r="Y35" s="417"/>
      <c r="Z35" s="417"/>
      <c r="AA35" s="417"/>
      <c r="AB35" s="417"/>
      <c r="AC35" s="418">
        <v>146024544.72999999</v>
      </c>
      <c r="AD35" s="417">
        <v>13270103.859999999</v>
      </c>
      <c r="AE35" s="417">
        <v>12133339.34</v>
      </c>
      <c r="AF35" s="417"/>
      <c r="AG35" s="417" t="s">
        <v>518</v>
      </c>
      <c r="AH35" s="419">
        <v>45938.460532407407</v>
      </c>
      <c r="AI35" s="417"/>
      <c r="AJ35" s="417"/>
      <c r="AK35" s="3"/>
    </row>
    <row r="36" spans="1:37" s="4" customFormat="1" ht="12.75" customHeight="1" x14ac:dyDescent="0.25">
      <c r="A36" s="417" t="s">
        <v>48</v>
      </c>
      <c r="B36" s="417" t="s">
        <v>22</v>
      </c>
      <c r="C36" s="417" t="s">
        <v>519</v>
      </c>
      <c r="D36" s="417" t="s">
        <v>544</v>
      </c>
      <c r="E36" s="418">
        <v>95885800</v>
      </c>
      <c r="F36" s="417"/>
      <c r="G36" s="418">
        <v>95885800</v>
      </c>
      <c r="H36" s="417"/>
      <c r="I36" s="417"/>
      <c r="J36" s="417"/>
      <c r="K36" s="417"/>
      <c r="L36" s="417"/>
      <c r="M36" s="417"/>
      <c r="N36" s="417"/>
      <c r="O36" s="418">
        <v>95885800</v>
      </c>
      <c r="P36" s="417"/>
      <c r="Q36" s="417"/>
      <c r="R36" s="417"/>
      <c r="S36" s="418">
        <v>94036215.319999993</v>
      </c>
      <c r="T36" s="417"/>
      <c r="U36" s="418">
        <v>94036215.319999993</v>
      </c>
      <c r="V36" s="417"/>
      <c r="W36" s="417"/>
      <c r="X36" s="417"/>
      <c r="Y36" s="417"/>
      <c r="Z36" s="417"/>
      <c r="AA36" s="417"/>
      <c r="AB36" s="417"/>
      <c r="AC36" s="418">
        <v>94036215.319999993</v>
      </c>
      <c r="AD36" s="417"/>
      <c r="AE36" s="417"/>
      <c r="AF36" s="417"/>
      <c r="AG36" s="417" t="s">
        <v>518</v>
      </c>
      <c r="AH36" s="419">
        <v>45938.460543981484</v>
      </c>
      <c r="AI36" s="417"/>
      <c r="AJ36" s="417"/>
      <c r="AK36" s="3"/>
    </row>
    <row r="37" spans="1:37" s="4" customFormat="1" ht="12.75" customHeight="1" x14ac:dyDescent="0.25">
      <c r="A37" s="414" t="s">
        <v>49</v>
      </c>
      <c r="B37" s="414" t="s">
        <v>22</v>
      </c>
      <c r="C37" s="414" t="s">
        <v>519</v>
      </c>
      <c r="D37" s="420" t="s">
        <v>545</v>
      </c>
      <c r="E37" s="415">
        <v>75000000</v>
      </c>
      <c r="F37" s="420"/>
      <c r="G37" s="415">
        <v>75000000</v>
      </c>
      <c r="H37" s="420"/>
      <c r="I37" s="420"/>
      <c r="J37" s="420"/>
      <c r="K37" s="420"/>
      <c r="L37" s="420"/>
      <c r="M37" s="420"/>
      <c r="N37" s="420"/>
      <c r="O37" s="421">
        <v>75000000</v>
      </c>
      <c r="P37" s="420"/>
      <c r="Q37" s="420"/>
      <c r="R37" s="420"/>
      <c r="S37" s="415">
        <v>71993334.579999998</v>
      </c>
      <c r="T37" s="420"/>
      <c r="U37" s="415">
        <v>71993334.579999998</v>
      </c>
      <c r="V37" s="420"/>
      <c r="W37" s="420"/>
      <c r="X37" s="420"/>
      <c r="Y37" s="420"/>
      <c r="Z37" s="420"/>
      <c r="AA37" s="420"/>
      <c r="AB37" s="420"/>
      <c r="AC37" s="421">
        <v>71993334.579999998</v>
      </c>
      <c r="AD37" s="420"/>
      <c r="AE37" s="420"/>
      <c r="AF37" s="420"/>
      <c r="AG37" s="414" t="s">
        <v>518</v>
      </c>
      <c r="AH37" s="416">
        <v>45938.460543981484</v>
      </c>
      <c r="AI37" s="414"/>
      <c r="AJ37" s="414"/>
      <c r="AK37" s="3"/>
    </row>
    <row r="38" spans="1:37" s="4" customFormat="1" ht="12.75" customHeight="1" x14ac:dyDescent="0.25">
      <c r="A38" s="417" t="s">
        <v>49</v>
      </c>
      <c r="B38" s="417" t="s">
        <v>22</v>
      </c>
      <c r="C38" s="417" t="s">
        <v>519</v>
      </c>
      <c r="D38" s="417" t="s">
        <v>546</v>
      </c>
      <c r="E38" s="418">
        <v>75000000</v>
      </c>
      <c r="F38" s="417"/>
      <c r="G38" s="418">
        <v>75000000</v>
      </c>
      <c r="H38" s="417"/>
      <c r="I38" s="417"/>
      <c r="J38" s="417"/>
      <c r="K38" s="417"/>
      <c r="L38" s="417"/>
      <c r="M38" s="417"/>
      <c r="N38" s="417"/>
      <c r="O38" s="418">
        <v>75000000</v>
      </c>
      <c r="P38" s="417"/>
      <c r="Q38" s="417"/>
      <c r="R38" s="417"/>
      <c r="S38" s="418">
        <v>71993334.579999998</v>
      </c>
      <c r="T38" s="417"/>
      <c r="U38" s="418">
        <v>71993334.579999998</v>
      </c>
      <c r="V38" s="417"/>
      <c r="W38" s="417"/>
      <c r="X38" s="417"/>
      <c r="Y38" s="417"/>
      <c r="Z38" s="417"/>
      <c r="AA38" s="417"/>
      <c r="AB38" s="417"/>
      <c r="AC38" s="418">
        <v>71993334.579999998</v>
      </c>
      <c r="AD38" s="417"/>
      <c r="AE38" s="417"/>
      <c r="AF38" s="417"/>
      <c r="AG38" s="417" t="s">
        <v>518</v>
      </c>
      <c r="AH38" s="419">
        <v>45938.460520833331</v>
      </c>
      <c r="AI38" s="417"/>
      <c r="AJ38" s="417"/>
      <c r="AK38" s="3"/>
    </row>
    <row r="39" spans="1:37" s="4" customFormat="1" ht="12.75" customHeight="1" x14ac:dyDescent="0.25">
      <c r="A39" s="414" t="s">
        <v>50</v>
      </c>
      <c r="B39" s="414" t="s">
        <v>22</v>
      </c>
      <c r="C39" s="414" t="s">
        <v>519</v>
      </c>
      <c r="D39" s="420" t="s">
        <v>547</v>
      </c>
      <c r="E39" s="415">
        <v>20885800</v>
      </c>
      <c r="F39" s="420"/>
      <c r="G39" s="415">
        <v>20885800</v>
      </c>
      <c r="H39" s="420"/>
      <c r="I39" s="420"/>
      <c r="J39" s="420"/>
      <c r="K39" s="420"/>
      <c r="L39" s="420"/>
      <c r="M39" s="420"/>
      <c r="N39" s="420"/>
      <c r="O39" s="421">
        <v>20885800</v>
      </c>
      <c r="P39" s="420"/>
      <c r="Q39" s="420"/>
      <c r="R39" s="420"/>
      <c r="S39" s="415">
        <v>22042880.739999998</v>
      </c>
      <c r="T39" s="420"/>
      <c r="U39" s="415">
        <v>22042880.739999998</v>
      </c>
      <c r="V39" s="420"/>
      <c r="W39" s="420"/>
      <c r="X39" s="420"/>
      <c r="Y39" s="420"/>
      <c r="Z39" s="420"/>
      <c r="AA39" s="420"/>
      <c r="AB39" s="420"/>
      <c r="AC39" s="421">
        <v>22042880.739999998</v>
      </c>
      <c r="AD39" s="420"/>
      <c r="AE39" s="420"/>
      <c r="AF39" s="420"/>
      <c r="AG39" s="414" t="s">
        <v>518</v>
      </c>
      <c r="AH39" s="416">
        <v>45938.460532407407</v>
      </c>
      <c r="AI39" s="414"/>
      <c r="AJ39" s="414"/>
      <c r="AK39" s="3"/>
    </row>
    <row r="40" spans="1:37" s="4" customFormat="1" ht="12.75" customHeight="1" x14ac:dyDescent="0.25">
      <c r="A40" s="417" t="s">
        <v>51</v>
      </c>
      <c r="B40" s="417" t="s">
        <v>22</v>
      </c>
      <c r="C40" s="417" t="s">
        <v>519</v>
      </c>
      <c r="D40" s="417" t="s">
        <v>548</v>
      </c>
      <c r="E40" s="418">
        <v>20885800</v>
      </c>
      <c r="F40" s="417"/>
      <c r="G40" s="418">
        <v>20885800</v>
      </c>
      <c r="H40" s="417"/>
      <c r="I40" s="417"/>
      <c r="J40" s="417"/>
      <c r="K40" s="417"/>
      <c r="L40" s="417"/>
      <c r="M40" s="417"/>
      <c r="N40" s="417"/>
      <c r="O40" s="418">
        <v>20885800</v>
      </c>
      <c r="P40" s="417"/>
      <c r="Q40" s="417"/>
      <c r="R40" s="417"/>
      <c r="S40" s="418">
        <v>22042880.739999998</v>
      </c>
      <c r="T40" s="417"/>
      <c r="U40" s="418">
        <v>22042880.739999998</v>
      </c>
      <c r="V40" s="417"/>
      <c r="W40" s="417"/>
      <c r="X40" s="417"/>
      <c r="Y40" s="417"/>
      <c r="Z40" s="417"/>
      <c r="AA40" s="417"/>
      <c r="AB40" s="417"/>
      <c r="AC40" s="418">
        <v>22042880.739999998</v>
      </c>
      <c r="AD40" s="417"/>
      <c r="AE40" s="417"/>
      <c r="AF40" s="417"/>
      <c r="AG40" s="417" t="s">
        <v>518</v>
      </c>
      <c r="AH40" s="419">
        <v>45938.460520833331</v>
      </c>
      <c r="AI40" s="417"/>
      <c r="AJ40" s="417"/>
      <c r="AK40" s="3"/>
    </row>
    <row r="41" spans="1:37" s="4" customFormat="1" ht="12.75" customHeight="1" x14ac:dyDescent="0.25">
      <c r="A41" s="414" t="s">
        <v>52</v>
      </c>
      <c r="B41" s="414" t="s">
        <v>22</v>
      </c>
      <c r="C41" s="414" t="s">
        <v>519</v>
      </c>
      <c r="D41" s="420" t="s">
        <v>549</v>
      </c>
      <c r="E41" s="415">
        <v>50000</v>
      </c>
      <c r="F41" s="420"/>
      <c r="G41" s="415">
        <v>50000</v>
      </c>
      <c r="H41" s="420"/>
      <c r="I41" s="420"/>
      <c r="J41" s="420"/>
      <c r="K41" s="420"/>
      <c r="L41" s="420"/>
      <c r="M41" s="420"/>
      <c r="N41" s="420"/>
      <c r="O41" s="421">
        <v>50000</v>
      </c>
      <c r="P41" s="420"/>
      <c r="Q41" s="420"/>
      <c r="R41" s="420"/>
      <c r="S41" s="415">
        <v>56451.28</v>
      </c>
      <c r="T41" s="420"/>
      <c r="U41" s="415">
        <v>56451.28</v>
      </c>
      <c r="V41" s="420"/>
      <c r="W41" s="420"/>
      <c r="X41" s="420"/>
      <c r="Y41" s="420"/>
      <c r="Z41" s="420"/>
      <c r="AA41" s="420"/>
      <c r="AB41" s="420"/>
      <c r="AC41" s="421">
        <v>56451.28</v>
      </c>
      <c r="AD41" s="420"/>
      <c r="AE41" s="420"/>
      <c r="AF41" s="420"/>
      <c r="AG41" s="414" t="s">
        <v>518</v>
      </c>
      <c r="AH41" s="416">
        <v>45938.460532407407</v>
      </c>
      <c r="AI41" s="414"/>
      <c r="AJ41" s="414"/>
      <c r="AK41" s="3"/>
    </row>
    <row r="42" spans="1:37" s="4" customFormat="1" ht="12.75" customHeight="1" x14ac:dyDescent="0.25">
      <c r="A42" s="417" t="s">
        <v>52</v>
      </c>
      <c r="B42" s="417" t="s">
        <v>22</v>
      </c>
      <c r="C42" s="417" t="s">
        <v>519</v>
      </c>
      <c r="D42" s="417" t="s">
        <v>550</v>
      </c>
      <c r="E42" s="418">
        <v>50000</v>
      </c>
      <c r="F42" s="417"/>
      <c r="G42" s="418">
        <v>50000</v>
      </c>
      <c r="H42" s="417"/>
      <c r="I42" s="417"/>
      <c r="J42" s="417"/>
      <c r="K42" s="417"/>
      <c r="L42" s="417"/>
      <c r="M42" s="417"/>
      <c r="N42" s="417"/>
      <c r="O42" s="418">
        <v>50000</v>
      </c>
      <c r="P42" s="418"/>
      <c r="Q42" s="418"/>
      <c r="R42" s="417"/>
      <c r="S42" s="418">
        <v>56451.28</v>
      </c>
      <c r="T42" s="417"/>
      <c r="U42" s="418">
        <v>56451.28</v>
      </c>
      <c r="V42" s="417"/>
      <c r="W42" s="417"/>
      <c r="X42" s="417"/>
      <c r="Y42" s="417"/>
      <c r="Z42" s="417"/>
      <c r="AA42" s="417"/>
      <c r="AB42" s="417"/>
      <c r="AC42" s="418">
        <v>56451.28</v>
      </c>
      <c r="AD42" s="418"/>
      <c r="AE42" s="418"/>
      <c r="AF42" s="417"/>
      <c r="AG42" s="417" t="s">
        <v>518</v>
      </c>
      <c r="AH42" s="419">
        <v>45938.460520833331</v>
      </c>
      <c r="AI42" s="417"/>
      <c r="AJ42" s="417"/>
      <c r="AK42" s="3"/>
    </row>
    <row r="43" spans="1:37" s="4" customFormat="1" ht="12.75" customHeight="1" x14ac:dyDescent="0.25">
      <c r="A43" s="414" t="s">
        <v>53</v>
      </c>
      <c r="B43" s="414" t="s">
        <v>22</v>
      </c>
      <c r="C43" s="414" t="s">
        <v>519</v>
      </c>
      <c r="D43" s="420" t="s">
        <v>551</v>
      </c>
      <c r="E43" s="415">
        <v>46899800</v>
      </c>
      <c r="F43" s="420"/>
      <c r="G43" s="415">
        <v>46899800</v>
      </c>
      <c r="H43" s="420"/>
      <c r="I43" s="420"/>
      <c r="J43" s="420"/>
      <c r="K43" s="420"/>
      <c r="L43" s="420"/>
      <c r="M43" s="420"/>
      <c r="N43" s="420"/>
      <c r="O43" s="421">
        <v>23235500</v>
      </c>
      <c r="P43" s="421">
        <v>13306000</v>
      </c>
      <c r="Q43" s="421">
        <v>10358300</v>
      </c>
      <c r="R43" s="420"/>
      <c r="S43" s="415">
        <v>50806886.399999999</v>
      </c>
      <c r="T43" s="420"/>
      <c r="U43" s="415">
        <v>50806886.399999999</v>
      </c>
      <c r="V43" s="420"/>
      <c r="W43" s="420"/>
      <c r="X43" s="420"/>
      <c r="Y43" s="420"/>
      <c r="Z43" s="420"/>
      <c r="AA43" s="420"/>
      <c r="AB43" s="420"/>
      <c r="AC43" s="421">
        <v>25403443.199999999</v>
      </c>
      <c r="AD43" s="421">
        <v>13270103.859999999</v>
      </c>
      <c r="AE43" s="421">
        <v>12133339.34</v>
      </c>
      <c r="AF43" s="420"/>
      <c r="AG43" s="414" t="s">
        <v>518</v>
      </c>
      <c r="AH43" s="416">
        <v>45938.460532407407</v>
      </c>
      <c r="AI43" s="414"/>
      <c r="AJ43" s="414"/>
      <c r="AK43" s="3"/>
    </row>
    <row r="44" spans="1:37" s="4" customFormat="1" ht="12.75" customHeight="1" x14ac:dyDescent="0.25">
      <c r="A44" s="417" t="s">
        <v>53</v>
      </c>
      <c r="B44" s="417" t="s">
        <v>22</v>
      </c>
      <c r="C44" s="417" t="s">
        <v>519</v>
      </c>
      <c r="D44" s="417" t="s">
        <v>552</v>
      </c>
      <c r="E44" s="418">
        <v>46899800</v>
      </c>
      <c r="F44" s="417"/>
      <c r="G44" s="418">
        <v>46899800</v>
      </c>
      <c r="H44" s="417"/>
      <c r="I44" s="417"/>
      <c r="J44" s="417"/>
      <c r="K44" s="417"/>
      <c r="L44" s="417"/>
      <c r="M44" s="417"/>
      <c r="N44" s="417"/>
      <c r="O44" s="418">
        <v>23235500</v>
      </c>
      <c r="P44" s="417">
        <v>13306000</v>
      </c>
      <c r="Q44" s="417">
        <v>10358300</v>
      </c>
      <c r="R44" s="417"/>
      <c r="S44" s="418">
        <v>50806886.399999999</v>
      </c>
      <c r="T44" s="417"/>
      <c r="U44" s="418">
        <v>50806886.399999999</v>
      </c>
      <c r="V44" s="417"/>
      <c r="W44" s="417"/>
      <c r="X44" s="417"/>
      <c r="Y44" s="417"/>
      <c r="Z44" s="417"/>
      <c r="AA44" s="417"/>
      <c r="AB44" s="417"/>
      <c r="AC44" s="418">
        <v>25403443.199999999</v>
      </c>
      <c r="AD44" s="417">
        <v>13270103.859999999</v>
      </c>
      <c r="AE44" s="417">
        <v>12133339.34</v>
      </c>
      <c r="AF44" s="417"/>
      <c r="AG44" s="417" t="s">
        <v>518</v>
      </c>
      <c r="AH44" s="419">
        <v>45938.460520833331</v>
      </c>
      <c r="AI44" s="417"/>
      <c r="AJ44" s="417"/>
      <c r="AK44" s="3"/>
    </row>
    <row r="45" spans="1:37" s="4" customFormat="1" ht="12.75" customHeight="1" x14ac:dyDescent="0.25">
      <c r="A45" s="414" t="s">
        <v>54</v>
      </c>
      <c r="B45" s="414" t="s">
        <v>22</v>
      </c>
      <c r="C45" s="414" t="s">
        <v>519</v>
      </c>
      <c r="D45" s="420" t="s">
        <v>553</v>
      </c>
      <c r="E45" s="415">
        <v>24287700</v>
      </c>
      <c r="F45" s="420"/>
      <c r="G45" s="415">
        <v>24287700</v>
      </c>
      <c r="H45" s="420"/>
      <c r="I45" s="420"/>
      <c r="J45" s="420"/>
      <c r="K45" s="420"/>
      <c r="L45" s="420"/>
      <c r="M45" s="420"/>
      <c r="N45" s="420"/>
      <c r="O45" s="421">
        <v>24287700</v>
      </c>
      <c r="P45" s="420"/>
      <c r="Q45" s="420"/>
      <c r="R45" s="420"/>
      <c r="S45" s="415">
        <v>26528434.93</v>
      </c>
      <c r="T45" s="420"/>
      <c r="U45" s="415">
        <v>26528434.93</v>
      </c>
      <c r="V45" s="420"/>
      <c r="W45" s="420"/>
      <c r="X45" s="420"/>
      <c r="Y45" s="420"/>
      <c r="Z45" s="420"/>
      <c r="AA45" s="420"/>
      <c r="AB45" s="420"/>
      <c r="AC45" s="421">
        <v>26528434.93</v>
      </c>
      <c r="AD45" s="420"/>
      <c r="AE45" s="420"/>
      <c r="AF45" s="420"/>
      <c r="AG45" s="414" t="s">
        <v>518</v>
      </c>
      <c r="AH45" s="416">
        <v>45938.460532407407</v>
      </c>
      <c r="AI45" s="414"/>
      <c r="AJ45" s="414"/>
      <c r="AK45" s="3"/>
    </row>
    <row r="46" spans="1:37" s="4" customFormat="1" ht="12.75" customHeight="1" x14ac:dyDescent="0.25">
      <c r="A46" s="417" t="s">
        <v>55</v>
      </c>
      <c r="B46" s="417" t="s">
        <v>22</v>
      </c>
      <c r="C46" s="417" t="s">
        <v>519</v>
      </c>
      <c r="D46" s="417" t="s">
        <v>554</v>
      </c>
      <c r="E46" s="418">
        <v>24287700</v>
      </c>
      <c r="F46" s="417"/>
      <c r="G46" s="418">
        <v>24287700</v>
      </c>
      <c r="H46" s="417"/>
      <c r="I46" s="417"/>
      <c r="J46" s="417"/>
      <c r="K46" s="417"/>
      <c r="L46" s="417"/>
      <c r="M46" s="417"/>
      <c r="N46" s="417"/>
      <c r="O46" s="418">
        <v>24287700</v>
      </c>
      <c r="P46" s="418"/>
      <c r="Q46" s="418"/>
      <c r="R46" s="417"/>
      <c r="S46" s="418">
        <v>26528434.93</v>
      </c>
      <c r="T46" s="417"/>
      <c r="U46" s="418">
        <v>26528434.93</v>
      </c>
      <c r="V46" s="417"/>
      <c r="W46" s="417"/>
      <c r="X46" s="417"/>
      <c r="Y46" s="417"/>
      <c r="Z46" s="417"/>
      <c r="AA46" s="417"/>
      <c r="AB46" s="417"/>
      <c r="AC46" s="418">
        <v>26528434.93</v>
      </c>
      <c r="AD46" s="418"/>
      <c r="AE46" s="418"/>
      <c r="AF46" s="417"/>
      <c r="AG46" s="417" t="s">
        <v>518</v>
      </c>
      <c r="AH46" s="419">
        <v>45938.460520833331</v>
      </c>
      <c r="AI46" s="417"/>
      <c r="AJ46" s="417"/>
      <c r="AK46" s="3"/>
    </row>
    <row r="47" spans="1:37" s="4" customFormat="1" ht="12.75" customHeight="1" x14ac:dyDescent="0.25">
      <c r="A47" s="417" t="s">
        <v>56</v>
      </c>
      <c r="B47" s="417" t="s">
        <v>22</v>
      </c>
      <c r="C47" s="417" t="s">
        <v>519</v>
      </c>
      <c r="D47" s="417" t="s">
        <v>555</v>
      </c>
      <c r="E47" s="418">
        <v>146815900</v>
      </c>
      <c r="F47" s="417"/>
      <c r="G47" s="418">
        <v>146815900</v>
      </c>
      <c r="H47" s="417"/>
      <c r="I47" s="417"/>
      <c r="J47" s="417"/>
      <c r="K47" s="417"/>
      <c r="L47" s="417"/>
      <c r="M47" s="417"/>
      <c r="N47" s="417"/>
      <c r="O47" s="417">
        <v>2683200</v>
      </c>
      <c r="P47" s="418">
        <v>58097800</v>
      </c>
      <c r="Q47" s="418">
        <v>86034900</v>
      </c>
      <c r="R47" s="417"/>
      <c r="S47" s="418">
        <v>80151414.700000003</v>
      </c>
      <c r="T47" s="417"/>
      <c r="U47" s="418">
        <v>80151414.700000003</v>
      </c>
      <c r="V47" s="417"/>
      <c r="W47" s="417"/>
      <c r="X47" s="417"/>
      <c r="Y47" s="417"/>
      <c r="Z47" s="417"/>
      <c r="AA47" s="417"/>
      <c r="AB47" s="417"/>
      <c r="AC47" s="417">
        <v>2487849.37</v>
      </c>
      <c r="AD47" s="418">
        <v>24021915.550000001</v>
      </c>
      <c r="AE47" s="418">
        <v>53641649.780000001</v>
      </c>
      <c r="AF47" s="417"/>
      <c r="AG47" s="417" t="s">
        <v>518</v>
      </c>
      <c r="AH47" s="419">
        <v>45938.460532407407</v>
      </c>
      <c r="AI47" s="417"/>
      <c r="AJ47" s="417"/>
      <c r="AK47" s="3"/>
    </row>
    <row r="48" spans="1:37" s="4" customFormat="1" ht="12.75" customHeight="1" x14ac:dyDescent="0.25">
      <c r="A48" s="414" t="s">
        <v>57</v>
      </c>
      <c r="B48" s="414" t="s">
        <v>22</v>
      </c>
      <c r="C48" s="414" t="s">
        <v>519</v>
      </c>
      <c r="D48" s="420" t="s">
        <v>556</v>
      </c>
      <c r="E48" s="415">
        <v>52416200</v>
      </c>
      <c r="F48" s="420"/>
      <c r="G48" s="415">
        <v>52416200</v>
      </c>
      <c r="H48" s="420"/>
      <c r="I48" s="420"/>
      <c r="J48" s="420"/>
      <c r="K48" s="420"/>
      <c r="L48" s="420"/>
      <c r="M48" s="420"/>
      <c r="N48" s="420"/>
      <c r="O48" s="420"/>
      <c r="P48" s="420">
        <v>31982600</v>
      </c>
      <c r="Q48" s="421">
        <v>20433600</v>
      </c>
      <c r="R48" s="420"/>
      <c r="S48" s="415">
        <v>20824178.48</v>
      </c>
      <c r="T48" s="420"/>
      <c r="U48" s="415">
        <v>20824178.48</v>
      </c>
      <c r="V48" s="420"/>
      <c r="W48" s="420"/>
      <c r="X48" s="420"/>
      <c r="Y48" s="420"/>
      <c r="Z48" s="420"/>
      <c r="AA48" s="420"/>
      <c r="AB48" s="420"/>
      <c r="AC48" s="420"/>
      <c r="AD48" s="420">
        <v>11986481.15</v>
      </c>
      <c r="AE48" s="421">
        <v>8837697.3300000001</v>
      </c>
      <c r="AF48" s="420"/>
      <c r="AG48" s="414" t="s">
        <v>518</v>
      </c>
      <c r="AH48" s="416">
        <v>45938.460543981484</v>
      </c>
      <c r="AI48" s="414"/>
      <c r="AJ48" s="414"/>
      <c r="AK48" s="3"/>
    </row>
    <row r="49" spans="1:37" s="4" customFormat="1" ht="12.75" customHeight="1" x14ac:dyDescent="0.25">
      <c r="A49" s="414" t="s">
        <v>58</v>
      </c>
      <c r="B49" s="414" t="s">
        <v>22</v>
      </c>
      <c r="C49" s="414" t="s">
        <v>519</v>
      </c>
      <c r="D49" s="420" t="s">
        <v>557</v>
      </c>
      <c r="E49" s="415">
        <v>20433600</v>
      </c>
      <c r="F49" s="420"/>
      <c r="G49" s="415">
        <v>20433600</v>
      </c>
      <c r="H49" s="420"/>
      <c r="I49" s="420"/>
      <c r="J49" s="420"/>
      <c r="K49" s="420"/>
      <c r="L49" s="420"/>
      <c r="M49" s="420"/>
      <c r="N49" s="420"/>
      <c r="O49" s="420"/>
      <c r="P49" s="421"/>
      <c r="Q49" s="420">
        <v>20433600</v>
      </c>
      <c r="R49" s="420"/>
      <c r="S49" s="415">
        <v>8837697.3300000001</v>
      </c>
      <c r="T49" s="420"/>
      <c r="U49" s="415">
        <v>8837697.3300000001</v>
      </c>
      <c r="V49" s="420"/>
      <c r="W49" s="420"/>
      <c r="X49" s="420"/>
      <c r="Y49" s="420"/>
      <c r="Z49" s="420"/>
      <c r="AA49" s="420"/>
      <c r="AB49" s="420"/>
      <c r="AC49" s="420"/>
      <c r="AD49" s="421"/>
      <c r="AE49" s="420">
        <v>8837697.3300000001</v>
      </c>
      <c r="AF49" s="420"/>
      <c r="AG49" s="414" t="s">
        <v>518</v>
      </c>
      <c r="AH49" s="416">
        <v>45938.460532407407</v>
      </c>
      <c r="AI49" s="414"/>
      <c r="AJ49" s="414"/>
      <c r="AK49" s="3"/>
    </row>
    <row r="50" spans="1:37" s="4" customFormat="1" ht="12.75" customHeight="1" x14ac:dyDescent="0.25">
      <c r="A50" s="417" t="s">
        <v>59</v>
      </c>
      <c r="B50" s="417" t="s">
        <v>22</v>
      </c>
      <c r="C50" s="417" t="s">
        <v>519</v>
      </c>
      <c r="D50" s="417" t="s">
        <v>558</v>
      </c>
      <c r="E50" s="418">
        <v>31982600</v>
      </c>
      <c r="F50" s="417"/>
      <c r="G50" s="418">
        <v>31982600</v>
      </c>
      <c r="H50" s="417"/>
      <c r="I50" s="417"/>
      <c r="J50" s="417"/>
      <c r="K50" s="417"/>
      <c r="L50" s="417"/>
      <c r="M50" s="417"/>
      <c r="N50" s="417"/>
      <c r="O50" s="418"/>
      <c r="P50" s="417">
        <v>31982600</v>
      </c>
      <c r="Q50" s="417"/>
      <c r="R50" s="417"/>
      <c r="S50" s="418">
        <v>11986481.15</v>
      </c>
      <c r="T50" s="417"/>
      <c r="U50" s="418">
        <v>11986481.15</v>
      </c>
      <c r="V50" s="417"/>
      <c r="W50" s="417"/>
      <c r="X50" s="417"/>
      <c r="Y50" s="417"/>
      <c r="Z50" s="417"/>
      <c r="AA50" s="417"/>
      <c r="AB50" s="417"/>
      <c r="AC50" s="418"/>
      <c r="AD50" s="417">
        <v>11986481.15</v>
      </c>
      <c r="AE50" s="417"/>
      <c r="AF50" s="417"/>
      <c r="AG50" s="417" t="s">
        <v>518</v>
      </c>
      <c r="AH50" s="419">
        <v>45938.460532407407</v>
      </c>
      <c r="AI50" s="417"/>
      <c r="AJ50" s="417"/>
      <c r="AK50" s="3"/>
    </row>
    <row r="51" spans="1:37" s="4" customFormat="1" ht="12.75" customHeight="1" x14ac:dyDescent="0.25">
      <c r="A51" s="414" t="s">
        <v>60</v>
      </c>
      <c r="B51" s="414" t="s">
        <v>22</v>
      </c>
      <c r="C51" s="414" t="s">
        <v>519</v>
      </c>
      <c r="D51" s="420" t="s">
        <v>559</v>
      </c>
      <c r="E51" s="415">
        <v>2683200</v>
      </c>
      <c r="F51" s="420"/>
      <c r="G51" s="415">
        <v>2683200</v>
      </c>
      <c r="H51" s="420"/>
      <c r="I51" s="420"/>
      <c r="J51" s="420"/>
      <c r="K51" s="420"/>
      <c r="L51" s="420"/>
      <c r="M51" s="420"/>
      <c r="N51" s="420"/>
      <c r="O51" s="421">
        <v>2683200</v>
      </c>
      <c r="P51" s="420"/>
      <c r="Q51" s="420"/>
      <c r="R51" s="420"/>
      <c r="S51" s="415">
        <v>2487849.37</v>
      </c>
      <c r="T51" s="420"/>
      <c r="U51" s="415">
        <v>2487849.37</v>
      </c>
      <c r="V51" s="420"/>
      <c r="W51" s="420"/>
      <c r="X51" s="420"/>
      <c r="Y51" s="420"/>
      <c r="Z51" s="420"/>
      <c r="AA51" s="420"/>
      <c r="AB51" s="420"/>
      <c r="AC51" s="421">
        <v>2487849.37</v>
      </c>
      <c r="AD51" s="420"/>
      <c r="AE51" s="420"/>
      <c r="AF51" s="420"/>
      <c r="AG51" s="414" t="s">
        <v>518</v>
      </c>
      <c r="AH51" s="416">
        <v>45938.460532407407</v>
      </c>
      <c r="AI51" s="414"/>
      <c r="AJ51" s="414"/>
      <c r="AK51" s="3"/>
    </row>
    <row r="52" spans="1:37" s="4" customFormat="1" ht="12.75" customHeight="1" x14ac:dyDescent="0.25">
      <c r="A52" s="414" t="s">
        <v>61</v>
      </c>
      <c r="B52" s="414" t="s">
        <v>22</v>
      </c>
      <c r="C52" s="414" t="s">
        <v>519</v>
      </c>
      <c r="D52" s="420" t="s">
        <v>560</v>
      </c>
      <c r="E52" s="415">
        <v>2683200</v>
      </c>
      <c r="F52" s="420"/>
      <c r="G52" s="415">
        <v>2683200</v>
      </c>
      <c r="H52" s="420"/>
      <c r="I52" s="420"/>
      <c r="J52" s="420"/>
      <c r="K52" s="420"/>
      <c r="L52" s="420"/>
      <c r="M52" s="420"/>
      <c r="N52" s="420"/>
      <c r="O52" s="421">
        <v>2683200</v>
      </c>
      <c r="P52" s="420"/>
      <c r="Q52" s="420"/>
      <c r="R52" s="420"/>
      <c r="S52" s="415">
        <v>2483667.31</v>
      </c>
      <c r="T52" s="420"/>
      <c r="U52" s="415">
        <v>2483667.31</v>
      </c>
      <c r="V52" s="420"/>
      <c r="W52" s="420"/>
      <c r="X52" s="420"/>
      <c r="Y52" s="420"/>
      <c r="Z52" s="420"/>
      <c r="AA52" s="420"/>
      <c r="AB52" s="420"/>
      <c r="AC52" s="421">
        <v>2483667.31</v>
      </c>
      <c r="AD52" s="420"/>
      <c r="AE52" s="420"/>
      <c r="AF52" s="420"/>
      <c r="AG52" s="414" t="s">
        <v>518</v>
      </c>
      <c r="AH52" s="416">
        <v>45938.460520833331</v>
      </c>
      <c r="AI52" s="414"/>
      <c r="AJ52" s="414"/>
      <c r="AK52" s="3"/>
    </row>
    <row r="53" spans="1:37" s="4" customFormat="1" ht="12.75" customHeight="1" x14ac:dyDescent="0.25">
      <c r="A53" s="417" t="s">
        <v>1007</v>
      </c>
      <c r="B53" s="417" t="s">
        <v>22</v>
      </c>
      <c r="C53" s="417" t="s">
        <v>519</v>
      </c>
      <c r="D53" s="417" t="s">
        <v>1008</v>
      </c>
      <c r="E53" s="418">
        <v>0</v>
      </c>
      <c r="F53" s="417"/>
      <c r="G53" s="418">
        <v>0</v>
      </c>
      <c r="H53" s="417"/>
      <c r="I53" s="417"/>
      <c r="J53" s="417"/>
      <c r="K53" s="417"/>
      <c r="L53" s="417"/>
      <c r="M53" s="417"/>
      <c r="N53" s="417"/>
      <c r="O53" s="417">
        <v>0</v>
      </c>
      <c r="P53" s="418"/>
      <c r="Q53" s="418"/>
      <c r="R53" s="417"/>
      <c r="S53" s="418">
        <v>4182.0600000000004</v>
      </c>
      <c r="T53" s="417"/>
      <c r="U53" s="418">
        <v>4182.0600000000004</v>
      </c>
      <c r="V53" s="417"/>
      <c r="W53" s="417"/>
      <c r="X53" s="417"/>
      <c r="Y53" s="417"/>
      <c r="Z53" s="417"/>
      <c r="AA53" s="417"/>
      <c r="AB53" s="417"/>
      <c r="AC53" s="417">
        <v>4182.0600000000004</v>
      </c>
      <c r="AD53" s="418"/>
      <c r="AE53" s="418"/>
      <c r="AF53" s="417"/>
      <c r="AG53" s="417" t="s">
        <v>518</v>
      </c>
      <c r="AH53" s="419">
        <v>45938.460520833331</v>
      </c>
      <c r="AI53" s="417"/>
      <c r="AJ53" s="417"/>
      <c r="AK53" s="3"/>
    </row>
    <row r="54" spans="1:37" s="4" customFormat="1" ht="12.75" customHeight="1" x14ac:dyDescent="0.25">
      <c r="A54" s="417" t="s">
        <v>62</v>
      </c>
      <c r="B54" s="417" t="s">
        <v>22</v>
      </c>
      <c r="C54" s="417" t="s">
        <v>519</v>
      </c>
      <c r="D54" s="417" t="s">
        <v>561</v>
      </c>
      <c r="E54" s="418">
        <v>91716500</v>
      </c>
      <c r="F54" s="417"/>
      <c r="G54" s="418">
        <v>91716500</v>
      </c>
      <c r="H54" s="417"/>
      <c r="I54" s="417"/>
      <c r="J54" s="417"/>
      <c r="K54" s="417"/>
      <c r="L54" s="417"/>
      <c r="M54" s="417"/>
      <c r="N54" s="417"/>
      <c r="O54" s="417"/>
      <c r="P54" s="418">
        <v>26115200</v>
      </c>
      <c r="Q54" s="418">
        <v>65601300</v>
      </c>
      <c r="R54" s="417"/>
      <c r="S54" s="418">
        <v>56839386.850000001</v>
      </c>
      <c r="T54" s="417"/>
      <c r="U54" s="418">
        <v>56839386.850000001</v>
      </c>
      <c r="V54" s="417"/>
      <c r="W54" s="417"/>
      <c r="X54" s="417"/>
      <c r="Y54" s="417"/>
      <c r="Z54" s="417"/>
      <c r="AA54" s="417"/>
      <c r="AB54" s="417"/>
      <c r="AC54" s="417"/>
      <c r="AD54" s="418">
        <v>12035434.4</v>
      </c>
      <c r="AE54" s="418">
        <v>44803952.450000003</v>
      </c>
      <c r="AF54" s="417"/>
      <c r="AG54" s="417" t="s">
        <v>518</v>
      </c>
      <c r="AH54" s="419">
        <v>45938.460543981484</v>
      </c>
      <c r="AI54" s="417"/>
      <c r="AJ54" s="417"/>
      <c r="AK54" s="3"/>
    </row>
    <row r="55" spans="1:37" s="4" customFormat="1" ht="12.75" customHeight="1" x14ac:dyDescent="0.25">
      <c r="A55" s="414" t="s">
        <v>63</v>
      </c>
      <c r="B55" s="414" t="s">
        <v>22</v>
      </c>
      <c r="C55" s="414" t="s">
        <v>519</v>
      </c>
      <c r="D55" s="420" t="s">
        <v>562</v>
      </c>
      <c r="E55" s="415">
        <v>54736300</v>
      </c>
      <c r="F55" s="420"/>
      <c r="G55" s="415">
        <v>54736300</v>
      </c>
      <c r="H55" s="420"/>
      <c r="I55" s="420"/>
      <c r="J55" s="420"/>
      <c r="K55" s="420"/>
      <c r="L55" s="420"/>
      <c r="M55" s="420"/>
      <c r="N55" s="420"/>
      <c r="O55" s="420"/>
      <c r="P55" s="420">
        <v>12163200</v>
      </c>
      <c r="Q55" s="421">
        <v>42573100</v>
      </c>
      <c r="R55" s="420"/>
      <c r="S55" s="415">
        <v>45700671.259999998</v>
      </c>
      <c r="T55" s="420"/>
      <c r="U55" s="415">
        <v>45700671.259999998</v>
      </c>
      <c r="V55" s="420"/>
      <c r="W55" s="420"/>
      <c r="X55" s="420"/>
      <c r="Y55" s="420"/>
      <c r="Z55" s="420"/>
      <c r="AA55" s="420"/>
      <c r="AB55" s="420"/>
      <c r="AC55" s="420"/>
      <c r="AD55" s="420">
        <v>7483206.4900000002</v>
      </c>
      <c r="AE55" s="421">
        <v>38217464.770000003</v>
      </c>
      <c r="AF55" s="420"/>
      <c r="AG55" s="414" t="s">
        <v>518</v>
      </c>
      <c r="AH55" s="416">
        <v>45938.460543981484</v>
      </c>
      <c r="AI55" s="414"/>
      <c r="AJ55" s="414"/>
      <c r="AK55" s="3"/>
    </row>
    <row r="56" spans="1:37" s="4" customFormat="1" ht="12.75" customHeight="1" x14ac:dyDescent="0.25">
      <c r="A56" s="414" t="s">
        <v>64</v>
      </c>
      <c r="B56" s="414" t="s">
        <v>22</v>
      </c>
      <c r="C56" s="414" t="s">
        <v>519</v>
      </c>
      <c r="D56" s="420" t="s">
        <v>563</v>
      </c>
      <c r="E56" s="415">
        <v>42573100</v>
      </c>
      <c r="F56" s="420"/>
      <c r="G56" s="415">
        <v>42573100</v>
      </c>
      <c r="H56" s="420"/>
      <c r="I56" s="420"/>
      <c r="J56" s="420"/>
      <c r="K56" s="420"/>
      <c r="L56" s="420"/>
      <c r="M56" s="420"/>
      <c r="N56" s="420"/>
      <c r="O56" s="420"/>
      <c r="P56" s="421"/>
      <c r="Q56" s="420">
        <v>42573100</v>
      </c>
      <c r="R56" s="420"/>
      <c r="S56" s="415">
        <v>38217464.770000003</v>
      </c>
      <c r="T56" s="420"/>
      <c r="U56" s="415">
        <v>38217464.770000003</v>
      </c>
      <c r="V56" s="420"/>
      <c r="W56" s="420"/>
      <c r="X56" s="420"/>
      <c r="Y56" s="420"/>
      <c r="Z56" s="420"/>
      <c r="AA56" s="420"/>
      <c r="AB56" s="420"/>
      <c r="AC56" s="420"/>
      <c r="AD56" s="421"/>
      <c r="AE56" s="420">
        <v>38217464.770000003</v>
      </c>
      <c r="AF56" s="420"/>
      <c r="AG56" s="414" t="s">
        <v>518</v>
      </c>
      <c r="AH56" s="416">
        <v>45938.460532407407</v>
      </c>
      <c r="AI56" s="414"/>
      <c r="AJ56" s="414"/>
      <c r="AK56" s="3"/>
    </row>
    <row r="57" spans="1:37" s="4" customFormat="1" ht="12.75" customHeight="1" x14ac:dyDescent="0.25">
      <c r="A57" s="417" t="s">
        <v>65</v>
      </c>
      <c r="B57" s="417" t="s">
        <v>22</v>
      </c>
      <c r="C57" s="417" t="s">
        <v>519</v>
      </c>
      <c r="D57" s="417" t="s">
        <v>564</v>
      </c>
      <c r="E57" s="418">
        <v>12163200</v>
      </c>
      <c r="F57" s="417"/>
      <c r="G57" s="418">
        <v>12163200</v>
      </c>
      <c r="H57" s="417"/>
      <c r="I57" s="417"/>
      <c r="J57" s="417"/>
      <c r="K57" s="417"/>
      <c r="L57" s="417"/>
      <c r="M57" s="417"/>
      <c r="N57" s="417"/>
      <c r="O57" s="417"/>
      <c r="P57" s="418">
        <v>12163200</v>
      </c>
      <c r="Q57" s="418"/>
      <c r="R57" s="417"/>
      <c r="S57" s="418">
        <v>7483206.4900000002</v>
      </c>
      <c r="T57" s="417"/>
      <c r="U57" s="418">
        <v>7483206.4900000002</v>
      </c>
      <c r="V57" s="417"/>
      <c r="W57" s="417"/>
      <c r="X57" s="417"/>
      <c r="Y57" s="417"/>
      <c r="Z57" s="417"/>
      <c r="AA57" s="417"/>
      <c r="AB57" s="417"/>
      <c r="AC57" s="417"/>
      <c r="AD57" s="418">
        <v>7483206.4900000002</v>
      </c>
      <c r="AE57" s="418"/>
      <c r="AF57" s="417"/>
      <c r="AG57" s="417" t="s">
        <v>518</v>
      </c>
      <c r="AH57" s="419">
        <v>45938.460532407407</v>
      </c>
      <c r="AI57" s="417"/>
      <c r="AJ57" s="417"/>
      <c r="AK57" s="3"/>
    </row>
    <row r="58" spans="1:37" s="4" customFormat="1" ht="12.75" customHeight="1" x14ac:dyDescent="0.25">
      <c r="A58" s="414" t="s">
        <v>66</v>
      </c>
      <c r="B58" s="414" t="s">
        <v>22</v>
      </c>
      <c r="C58" s="414" t="s">
        <v>519</v>
      </c>
      <c r="D58" s="420" t="s">
        <v>565</v>
      </c>
      <c r="E58" s="415">
        <v>36980200</v>
      </c>
      <c r="F58" s="420"/>
      <c r="G58" s="415">
        <v>36980200</v>
      </c>
      <c r="H58" s="420"/>
      <c r="I58" s="420"/>
      <c r="J58" s="420"/>
      <c r="K58" s="420"/>
      <c r="L58" s="420"/>
      <c r="M58" s="420"/>
      <c r="N58" s="420"/>
      <c r="O58" s="420"/>
      <c r="P58" s="420">
        <v>13952000</v>
      </c>
      <c r="Q58" s="421">
        <v>23028200</v>
      </c>
      <c r="R58" s="420"/>
      <c r="S58" s="415">
        <v>11138715.59</v>
      </c>
      <c r="T58" s="420"/>
      <c r="U58" s="415">
        <v>11138715.59</v>
      </c>
      <c r="V58" s="420"/>
      <c r="W58" s="420"/>
      <c r="X58" s="420"/>
      <c r="Y58" s="420"/>
      <c r="Z58" s="420"/>
      <c r="AA58" s="420"/>
      <c r="AB58" s="420"/>
      <c r="AC58" s="420"/>
      <c r="AD58" s="420">
        <v>4552227.91</v>
      </c>
      <c r="AE58" s="421">
        <v>6586487.6799999997</v>
      </c>
      <c r="AF58" s="420"/>
      <c r="AG58" s="414" t="s">
        <v>518</v>
      </c>
      <c r="AH58" s="416">
        <v>45938.460543981484</v>
      </c>
      <c r="AI58" s="414"/>
      <c r="AJ58" s="414"/>
      <c r="AK58" s="3"/>
    </row>
    <row r="59" spans="1:37" s="4" customFormat="1" ht="12.75" customHeight="1" x14ac:dyDescent="0.25">
      <c r="A59" s="414" t="s">
        <v>67</v>
      </c>
      <c r="B59" s="414" t="s">
        <v>22</v>
      </c>
      <c r="C59" s="414" t="s">
        <v>519</v>
      </c>
      <c r="D59" s="420" t="s">
        <v>566</v>
      </c>
      <c r="E59" s="415">
        <v>23028200</v>
      </c>
      <c r="F59" s="420"/>
      <c r="G59" s="415">
        <v>23028200</v>
      </c>
      <c r="H59" s="420"/>
      <c r="I59" s="420"/>
      <c r="J59" s="420"/>
      <c r="K59" s="420"/>
      <c r="L59" s="420"/>
      <c r="M59" s="420"/>
      <c r="N59" s="420"/>
      <c r="O59" s="420"/>
      <c r="P59" s="421"/>
      <c r="Q59" s="420">
        <v>23028200</v>
      </c>
      <c r="R59" s="420"/>
      <c r="S59" s="415">
        <v>6586487.6799999997</v>
      </c>
      <c r="T59" s="420"/>
      <c r="U59" s="415">
        <v>6586487.6799999997</v>
      </c>
      <c r="V59" s="420"/>
      <c r="W59" s="420"/>
      <c r="X59" s="420"/>
      <c r="Y59" s="420"/>
      <c r="Z59" s="420"/>
      <c r="AA59" s="420"/>
      <c r="AB59" s="420"/>
      <c r="AC59" s="420"/>
      <c r="AD59" s="421"/>
      <c r="AE59" s="420">
        <v>6586487.6799999997</v>
      </c>
      <c r="AF59" s="420"/>
      <c r="AG59" s="414" t="s">
        <v>518</v>
      </c>
      <c r="AH59" s="416">
        <v>45938.460532407407</v>
      </c>
      <c r="AI59" s="414"/>
      <c r="AJ59" s="414"/>
      <c r="AK59" s="3"/>
    </row>
    <row r="60" spans="1:37" s="4" customFormat="1" ht="12.75" customHeight="1" x14ac:dyDescent="0.25">
      <c r="A60" s="417" t="s">
        <v>68</v>
      </c>
      <c r="B60" s="417" t="s">
        <v>22</v>
      </c>
      <c r="C60" s="417" t="s">
        <v>519</v>
      </c>
      <c r="D60" s="417" t="s">
        <v>567</v>
      </c>
      <c r="E60" s="418">
        <v>13952000</v>
      </c>
      <c r="F60" s="417"/>
      <c r="G60" s="418">
        <v>13952000</v>
      </c>
      <c r="H60" s="417"/>
      <c r="I60" s="417"/>
      <c r="J60" s="417"/>
      <c r="K60" s="417"/>
      <c r="L60" s="417"/>
      <c r="M60" s="417"/>
      <c r="N60" s="417"/>
      <c r="O60" s="418"/>
      <c r="P60" s="417">
        <v>13952000</v>
      </c>
      <c r="Q60" s="417"/>
      <c r="R60" s="417"/>
      <c r="S60" s="418">
        <v>4552227.91</v>
      </c>
      <c r="T60" s="417"/>
      <c r="U60" s="418">
        <v>4552227.91</v>
      </c>
      <c r="V60" s="417"/>
      <c r="W60" s="417"/>
      <c r="X60" s="417"/>
      <c r="Y60" s="417"/>
      <c r="Z60" s="417"/>
      <c r="AA60" s="417"/>
      <c r="AB60" s="417"/>
      <c r="AC60" s="418"/>
      <c r="AD60" s="417">
        <v>4552227.91</v>
      </c>
      <c r="AE60" s="417"/>
      <c r="AF60" s="417"/>
      <c r="AG60" s="417" t="s">
        <v>518</v>
      </c>
      <c r="AH60" s="419">
        <v>45938.460532407407</v>
      </c>
      <c r="AI60" s="417"/>
      <c r="AJ60" s="417"/>
      <c r="AK60" s="3"/>
    </row>
    <row r="61" spans="1:37" s="4" customFormat="1" ht="12.75" customHeight="1" x14ac:dyDescent="0.25">
      <c r="A61" s="417" t="s">
        <v>69</v>
      </c>
      <c r="B61" s="417" t="s">
        <v>22</v>
      </c>
      <c r="C61" s="417" t="s">
        <v>519</v>
      </c>
      <c r="D61" s="417" t="s">
        <v>568</v>
      </c>
      <c r="E61" s="418">
        <v>25570100</v>
      </c>
      <c r="F61" s="417"/>
      <c r="G61" s="418">
        <v>25570100</v>
      </c>
      <c r="H61" s="417"/>
      <c r="I61" s="417"/>
      <c r="J61" s="417"/>
      <c r="K61" s="417"/>
      <c r="L61" s="417"/>
      <c r="M61" s="417"/>
      <c r="N61" s="417"/>
      <c r="O61" s="418">
        <v>25570100</v>
      </c>
      <c r="P61" s="417"/>
      <c r="Q61" s="417"/>
      <c r="R61" s="417"/>
      <c r="S61" s="418">
        <v>27852029.690000001</v>
      </c>
      <c r="T61" s="417"/>
      <c r="U61" s="418">
        <v>27852029.690000001</v>
      </c>
      <c r="V61" s="417"/>
      <c r="W61" s="417"/>
      <c r="X61" s="417"/>
      <c r="Y61" s="417"/>
      <c r="Z61" s="417"/>
      <c r="AA61" s="417"/>
      <c r="AB61" s="417"/>
      <c r="AC61" s="418">
        <v>27852029.690000001</v>
      </c>
      <c r="AD61" s="417"/>
      <c r="AE61" s="417"/>
      <c r="AF61" s="417"/>
      <c r="AG61" s="417" t="s">
        <v>518</v>
      </c>
      <c r="AH61" s="419">
        <v>45938.460532407407</v>
      </c>
      <c r="AI61" s="417"/>
      <c r="AJ61" s="417"/>
      <c r="AK61" s="3"/>
    </row>
    <row r="62" spans="1:37" s="4" customFormat="1" ht="12.75" customHeight="1" x14ac:dyDescent="0.25">
      <c r="A62" s="414" t="s">
        <v>70</v>
      </c>
      <c r="B62" s="414" t="s">
        <v>22</v>
      </c>
      <c r="C62" s="414" t="s">
        <v>519</v>
      </c>
      <c r="D62" s="420" t="s">
        <v>569</v>
      </c>
      <c r="E62" s="415">
        <v>25570100</v>
      </c>
      <c r="F62" s="420"/>
      <c r="G62" s="415">
        <v>25570100</v>
      </c>
      <c r="H62" s="420"/>
      <c r="I62" s="420"/>
      <c r="J62" s="420"/>
      <c r="K62" s="420"/>
      <c r="L62" s="420"/>
      <c r="M62" s="420"/>
      <c r="N62" s="420"/>
      <c r="O62" s="421">
        <v>25570100</v>
      </c>
      <c r="P62" s="420"/>
      <c r="Q62" s="420"/>
      <c r="R62" s="420"/>
      <c r="S62" s="415">
        <v>27837029.690000001</v>
      </c>
      <c r="T62" s="420"/>
      <c r="U62" s="415">
        <v>27837029.690000001</v>
      </c>
      <c r="V62" s="420"/>
      <c r="W62" s="420"/>
      <c r="X62" s="420"/>
      <c r="Y62" s="420"/>
      <c r="Z62" s="420"/>
      <c r="AA62" s="420"/>
      <c r="AB62" s="420"/>
      <c r="AC62" s="421">
        <v>27837029.690000001</v>
      </c>
      <c r="AD62" s="420"/>
      <c r="AE62" s="420"/>
      <c r="AF62" s="420"/>
      <c r="AG62" s="414" t="s">
        <v>518</v>
      </c>
      <c r="AH62" s="416">
        <v>45938.460532407407</v>
      </c>
      <c r="AI62" s="414"/>
      <c r="AJ62" s="414"/>
      <c r="AK62" s="3"/>
    </row>
    <row r="63" spans="1:37" s="4" customFormat="1" ht="12.75" customHeight="1" x14ac:dyDescent="0.25">
      <c r="A63" s="417" t="s">
        <v>71</v>
      </c>
      <c r="B63" s="417" t="s">
        <v>22</v>
      </c>
      <c r="C63" s="417" t="s">
        <v>519</v>
      </c>
      <c r="D63" s="417" t="s">
        <v>570</v>
      </c>
      <c r="E63" s="418">
        <v>25570100</v>
      </c>
      <c r="F63" s="417"/>
      <c r="G63" s="418">
        <v>25570100</v>
      </c>
      <c r="H63" s="417"/>
      <c r="I63" s="417"/>
      <c r="J63" s="417"/>
      <c r="K63" s="417"/>
      <c r="L63" s="417"/>
      <c r="M63" s="417"/>
      <c r="N63" s="417"/>
      <c r="O63" s="418">
        <v>25570100</v>
      </c>
      <c r="P63" s="417"/>
      <c r="Q63" s="417"/>
      <c r="R63" s="417"/>
      <c r="S63" s="418">
        <v>27837029.690000001</v>
      </c>
      <c r="T63" s="417"/>
      <c r="U63" s="418">
        <v>27837029.690000001</v>
      </c>
      <c r="V63" s="417"/>
      <c r="W63" s="417"/>
      <c r="X63" s="417"/>
      <c r="Y63" s="417"/>
      <c r="Z63" s="417"/>
      <c r="AA63" s="417"/>
      <c r="AB63" s="417"/>
      <c r="AC63" s="418">
        <v>27837029.690000001</v>
      </c>
      <c r="AD63" s="417"/>
      <c r="AE63" s="417"/>
      <c r="AF63" s="417"/>
      <c r="AG63" s="417" t="s">
        <v>518</v>
      </c>
      <c r="AH63" s="419">
        <v>45938.460520833331</v>
      </c>
      <c r="AI63" s="417"/>
      <c r="AJ63" s="417"/>
      <c r="AK63" s="3"/>
    </row>
    <row r="64" spans="1:37" s="4" customFormat="1" ht="12.75" customHeight="1" x14ac:dyDescent="0.25">
      <c r="A64" s="414" t="s">
        <v>926</v>
      </c>
      <c r="B64" s="414" t="s">
        <v>22</v>
      </c>
      <c r="C64" s="414" t="s">
        <v>519</v>
      </c>
      <c r="D64" s="420" t="s">
        <v>927</v>
      </c>
      <c r="E64" s="415">
        <v>0</v>
      </c>
      <c r="F64" s="420"/>
      <c r="G64" s="415">
        <v>0</v>
      </c>
      <c r="H64" s="420"/>
      <c r="I64" s="420"/>
      <c r="J64" s="420"/>
      <c r="K64" s="420"/>
      <c r="L64" s="420"/>
      <c r="M64" s="420"/>
      <c r="N64" s="420"/>
      <c r="O64" s="421">
        <v>0</v>
      </c>
      <c r="P64" s="420"/>
      <c r="Q64" s="420"/>
      <c r="R64" s="420"/>
      <c r="S64" s="415">
        <v>15000</v>
      </c>
      <c r="T64" s="420"/>
      <c r="U64" s="415">
        <v>15000</v>
      </c>
      <c r="V64" s="420"/>
      <c r="W64" s="420"/>
      <c r="X64" s="420"/>
      <c r="Y64" s="420"/>
      <c r="Z64" s="420"/>
      <c r="AA64" s="420"/>
      <c r="AB64" s="420"/>
      <c r="AC64" s="421">
        <v>15000</v>
      </c>
      <c r="AD64" s="420"/>
      <c r="AE64" s="420"/>
      <c r="AF64" s="420"/>
      <c r="AG64" s="414" t="s">
        <v>518</v>
      </c>
      <c r="AH64" s="416">
        <v>45938.460532407407</v>
      </c>
      <c r="AI64" s="414"/>
      <c r="AJ64" s="414"/>
      <c r="AK64" s="3"/>
    </row>
    <row r="65" spans="1:37" s="4" customFormat="1" ht="12.75" customHeight="1" x14ac:dyDescent="0.25">
      <c r="A65" s="417" t="s">
        <v>928</v>
      </c>
      <c r="B65" s="417" t="s">
        <v>22</v>
      </c>
      <c r="C65" s="417" t="s">
        <v>519</v>
      </c>
      <c r="D65" s="417" t="s">
        <v>929</v>
      </c>
      <c r="E65" s="418">
        <v>0</v>
      </c>
      <c r="F65" s="417"/>
      <c r="G65" s="418">
        <v>0</v>
      </c>
      <c r="H65" s="417"/>
      <c r="I65" s="417"/>
      <c r="J65" s="417"/>
      <c r="K65" s="417"/>
      <c r="L65" s="417"/>
      <c r="M65" s="417"/>
      <c r="N65" s="417"/>
      <c r="O65" s="417">
        <v>0</v>
      </c>
      <c r="P65" s="417"/>
      <c r="Q65" s="418"/>
      <c r="R65" s="417"/>
      <c r="S65" s="418">
        <v>15000</v>
      </c>
      <c r="T65" s="417"/>
      <c r="U65" s="418">
        <v>15000</v>
      </c>
      <c r="V65" s="417"/>
      <c r="W65" s="417"/>
      <c r="X65" s="417"/>
      <c r="Y65" s="417"/>
      <c r="Z65" s="417"/>
      <c r="AA65" s="417"/>
      <c r="AB65" s="417"/>
      <c r="AC65" s="417">
        <v>15000</v>
      </c>
      <c r="AD65" s="417"/>
      <c r="AE65" s="418"/>
      <c r="AF65" s="417"/>
      <c r="AG65" s="417" t="s">
        <v>518</v>
      </c>
      <c r="AH65" s="419">
        <v>45938.460520833331</v>
      </c>
      <c r="AI65" s="417"/>
      <c r="AJ65" s="417"/>
      <c r="AK65" s="3"/>
    </row>
    <row r="66" spans="1:37" s="4" customFormat="1" ht="12.75" customHeight="1" x14ac:dyDescent="0.25">
      <c r="A66" s="417" t="s">
        <v>930</v>
      </c>
      <c r="B66" s="417" t="s">
        <v>22</v>
      </c>
      <c r="C66" s="417" t="s">
        <v>519</v>
      </c>
      <c r="D66" s="417" t="s">
        <v>726</v>
      </c>
      <c r="E66" s="418">
        <v>0</v>
      </c>
      <c r="F66" s="417"/>
      <c r="G66" s="418">
        <v>0</v>
      </c>
      <c r="H66" s="417"/>
      <c r="I66" s="417"/>
      <c r="J66" s="417"/>
      <c r="K66" s="417"/>
      <c r="L66" s="417"/>
      <c r="M66" s="417"/>
      <c r="N66" s="417"/>
      <c r="O66" s="417"/>
      <c r="P66" s="417"/>
      <c r="Q66" s="418">
        <v>0</v>
      </c>
      <c r="R66" s="417"/>
      <c r="S66" s="418">
        <v>-132</v>
      </c>
      <c r="T66" s="417"/>
      <c r="U66" s="418">
        <v>-132</v>
      </c>
      <c r="V66" s="417"/>
      <c r="W66" s="417"/>
      <c r="X66" s="417"/>
      <c r="Y66" s="417"/>
      <c r="Z66" s="417"/>
      <c r="AA66" s="417"/>
      <c r="AB66" s="417"/>
      <c r="AC66" s="417"/>
      <c r="AD66" s="417"/>
      <c r="AE66" s="418">
        <v>-132</v>
      </c>
      <c r="AF66" s="417"/>
      <c r="AG66" s="417" t="s">
        <v>518</v>
      </c>
      <c r="AH66" s="419">
        <v>45938.460543981484</v>
      </c>
      <c r="AI66" s="417"/>
      <c r="AJ66" s="417"/>
      <c r="AK66" s="3"/>
    </row>
    <row r="67" spans="1:37" s="4" customFormat="1" ht="12.75" customHeight="1" x14ac:dyDescent="0.25">
      <c r="A67" s="417" t="s">
        <v>438</v>
      </c>
      <c r="B67" s="417" t="s">
        <v>22</v>
      </c>
      <c r="C67" s="417" t="s">
        <v>519</v>
      </c>
      <c r="D67" s="417" t="s">
        <v>931</v>
      </c>
      <c r="E67" s="418">
        <v>0</v>
      </c>
      <c r="F67" s="417"/>
      <c r="G67" s="418">
        <v>0</v>
      </c>
      <c r="H67" s="417"/>
      <c r="I67" s="417"/>
      <c r="J67" s="417"/>
      <c r="K67" s="417"/>
      <c r="L67" s="417"/>
      <c r="M67" s="417"/>
      <c r="N67" s="417"/>
      <c r="O67" s="417"/>
      <c r="P67" s="417"/>
      <c r="Q67" s="418">
        <v>0</v>
      </c>
      <c r="R67" s="417"/>
      <c r="S67" s="418">
        <v>-132</v>
      </c>
      <c r="T67" s="417"/>
      <c r="U67" s="418">
        <v>-132</v>
      </c>
      <c r="V67" s="417"/>
      <c r="W67" s="417"/>
      <c r="X67" s="417"/>
      <c r="Y67" s="417"/>
      <c r="Z67" s="417"/>
      <c r="AA67" s="417"/>
      <c r="AB67" s="417"/>
      <c r="AC67" s="417"/>
      <c r="AD67" s="417"/>
      <c r="AE67" s="418">
        <v>-132</v>
      </c>
      <c r="AF67" s="417"/>
      <c r="AG67" s="417" t="s">
        <v>518</v>
      </c>
      <c r="AH67" s="419">
        <v>45938.460543981484</v>
      </c>
      <c r="AI67" s="417"/>
      <c r="AJ67" s="417"/>
      <c r="AK67" s="3"/>
    </row>
    <row r="68" spans="1:37" s="4" customFormat="1" ht="12.75" customHeight="1" x14ac:dyDescent="0.25">
      <c r="A68" s="414" t="s">
        <v>932</v>
      </c>
      <c r="B68" s="414" t="s">
        <v>22</v>
      </c>
      <c r="C68" s="414" t="s">
        <v>519</v>
      </c>
      <c r="D68" s="420" t="s">
        <v>933</v>
      </c>
      <c r="E68" s="415">
        <v>0</v>
      </c>
      <c r="F68" s="420"/>
      <c r="G68" s="415">
        <v>0</v>
      </c>
      <c r="H68" s="420"/>
      <c r="I68" s="420"/>
      <c r="J68" s="420"/>
      <c r="K68" s="420"/>
      <c r="L68" s="420"/>
      <c r="M68" s="420"/>
      <c r="N68" s="420"/>
      <c r="O68" s="420"/>
      <c r="P68" s="420"/>
      <c r="Q68" s="421">
        <v>0</v>
      </c>
      <c r="R68" s="420"/>
      <c r="S68" s="415">
        <v>-132</v>
      </c>
      <c r="T68" s="420"/>
      <c r="U68" s="415">
        <v>-132</v>
      </c>
      <c r="V68" s="420"/>
      <c r="W68" s="420"/>
      <c r="X68" s="420"/>
      <c r="Y68" s="420"/>
      <c r="Z68" s="420"/>
      <c r="AA68" s="420"/>
      <c r="AB68" s="420"/>
      <c r="AC68" s="420"/>
      <c r="AD68" s="420"/>
      <c r="AE68" s="421">
        <v>-132</v>
      </c>
      <c r="AF68" s="420"/>
      <c r="AG68" s="414" t="s">
        <v>518</v>
      </c>
      <c r="AH68" s="416">
        <v>45938.460543981484</v>
      </c>
      <c r="AI68" s="414"/>
      <c r="AJ68" s="414"/>
      <c r="AK68" s="3"/>
    </row>
    <row r="69" spans="1:37" s="4" customFormat="1" ht="12.75" customHeight="1" x14ac:dyDescent="0.25">
      <c r="A69" s="417" t="s">
        <v>934</v>
      </c>
      <c r="B69" s="417" t="s">
        <v>22</v>
      </c>
      <c r="C69" s="417" t="s">
        <v>519</v>
      </c>
      <c r="D69" s="417" t="s">
        <v>935</v>
      </c>
      <c r="E69" s="418">
        <v>0</v>
      </c>
      <c r="F69" s="417"/>
      <c r="G69" s="418">
        <v>0</v>
      </c>
      <c r="H69" s="418"/>
      <c r="I69" s="417"/>
      <c r="J69" s="417"/>
      <c r="K69" s="417"/>
      <c r="L69" s="417"/>
      <c r="M69" s="417"/>
      <c r="N69" s="417"/>
      <c r="O69" s="418"/>
      <c r="P69" s="418"/>
      <c r="Q69" s="418">
        <v>0</v>
      </c>
      <c r="R69" s="417"/>
      <c r="S69" s="418">
        <v>-132</v>
      </c>
      <c r="T69" s="417"/>
      <c r="U69" s="418">
        <v>-132</v>
      </c>
      <c r="V69" s="418"/>
      <c r="W69" s="417"/>
      <c r="X69" s="417"/>
      <c r="Y69" s="417"/>
      <c r="Z69" s="417"/>
      <c r="AA69" s="417"/>
      <c r="AB69" s="417"/>
      <c r="AC69" s="418"/>
      <c r="AD69" s="418"/>
      <c r="AE69" s="418">
        <v>-132</v>
      </c>
      <c r="AF69" s="417"/>
      <c r="AG69" s="417" t="s">
        <v>518</v>
      </c>
      <c r="AH69" s="419">
        <v>45938.460532407407</v>
      </c>
      <c r="AI69" s="417"/>
      <c r="AJ69" s="417"/>
      <c r="AK69" s="3"/>
    </row>
    <row r="70" spans="1:37" s="4" customFormat="1" ht="12.75" customHeight="1" x14ac:dyDescent="0.25">
      <c r="A70" s="417" t="s">
        <v>72</v>
      </c>
      <c r="B70" s="417" t="s">
        <v>22</v>
      </c>
      <c r="C70" s="417" t="s">
        <v>519</v>
      </c>
      <c r="D70" s="417" t="s">
        <v>571</v>
      </c>
      <c r="E70" s="418">
        <v>75019100</v>
      </c>
      <c r="F70" s="417"/>
      <c r="G70" s="418">
        <v>75019100</v>
      </c>
      <c r="H70" s="417">
        <v>1500</v>
      </c>
      <c r="I70" s="417"/>
      <c r="J70" s="417"/>
      <c r="K70" s="417"/>
      <c r="L70" s="417"/>
      <c r="M70" s="417"/>
      <c r="N70" s="417"/>
      <c r="O70" s="418">
        <v>43931700</v>
      </c>
      <c r="P70" s="417">
        <v>24721900</v>
      </c>
      <c r="Q70" s="417">
        <v>6367000</v>
      </c>
      <c r="R70" s="417"/>
      <c r="S70" s="418">
        <v>41333025.009999998</v>
      </c>
      <c r="T70" s="417"/>
      <c r="U70" s="418">
        <v>41333025.009999998</v>
      </c>
      <c r="V70" s="417">
        <v>88.85</v>
      </c>
      <c r="W70" s="417"/>
      <c r="X70" s="417"/>
      <c r="Y70" s="417"/>
      <c r="Z70" s="417"/>
      <c r="AA70" s="417"/>
      <c r="AB70" s="417"/>
      <c r="AC70" s="418">
        <v>24501140.07</v>
      </c>
      <c r="AD70" s="417">
        <v>12116671.439999999</v>
      </c>
      <c r="AE70" s="417">
        <v>4715302.3499999996</v>
      </c>
      <c r="AF70" s="417"/>
      <c r="AG70" s="417" t="s">
        <v>518</v>
      </c>
      <c r="AH70" s="419">
        <v>45938.460532407407</v>
      </c>
      <c r="AI70" s="417"/>
      <c r="AJ70" s="417"/>
      <c r="AK70" s="3"/>
    </row>
    <row r="71" spans="1:37" s="4" customFormat="1" ht="12.75" customHeight="1" x14ac:dyDescent="0.25">
      <c r="A71" s="414" t="s">
        <v>1059</v>
      </c>
      <c r="B71" s="414" t="s">
        <v>22</v>
      </c>
      <c r="C71" s="414" t="s">
        <v>519</v>
      </c>
      <c r="D71" s="420" t="s">
        <v>1060</v>
      </c>
      <c r="E71" s="415">
        <v>0</v>
      </c>
      <c r="F71" s="420"/>
      <c r="G71" s="415">
        <v>0</v>
      </c>
      <c r="H71" s="420"/>
      <c r="I71" s="420"/>
      <c r="J71" s="420"/>
      <c r="K71" s="420"/>
      <c r="L71" s="420"/>
      <c r="M71" s="420"/>
      <c r="N71" s="420"/>
      <c r="O71" s="421">
        <v>0</v>
      </c>
      <c r="P71" s="420"/>
      <c r="Q71" s="420"/>
      <c r="R71" s="420"/>
      <c r="S71" s="415">
        <v>122850</v>
      </c>
      <c r="T71" s="420"/>
      <c r="U71" s="415">
        <v>122850</v>
      </c>
      <c r="V71" s="420"/>
      <c r="W71" s="420"/>
      <c r="X71" s="420"/>
      <c r="Y71" s="420"/>
      <c r="Z71" s="420"/>
      <c r="AA71" s="420"/>
      <c r="AB71" s="420"/>
      <c r="AC71" s="421">
        <v>122850</v>
      </c>
      <c r="AD71" s="420"/>
      <c r="AE71" s="420"/>
      <c r="AF71" s="420"/>
      <c r="AG71" s="414" t="s">
        <v>518</v>
      </c>
      <c r="AH71" s="416">
        <v>45938.460532407407</v>
      </c>
      <c r="AI71" s="414"/>
      <c r="AJ71" s="414"/>
      <c r="AK71" s="3"/>
    </row>
    <row r="72" spans="1:37" s="4" customFormat="1" ht="12.75" customHeight="1" x14ac:dyDescent="0.25">
      <c r="A72" s="417" t="s">
        <v>1061</v>
      </c>
      <c r="B72" s="417" t="s">
        <v>22</v>
      </c>
      <c r="C72" s="417" t="s">
        <v>519</v>
      </c>
      <c r="D72" s="417" t="s">
        <v>1062</v>
      </c>
      <c r="E72" s="418">
        <v>0</v>
      </c>
      <c r="F72" s="417"/>
      <c r="G72" s="418">
        <v>0</v>
      </c>
      <c r="H72" s="418"/>
      <c r="I72" s="417"/>
      <c r="J72" s="417"/>
      <c r="K72" s="417"/>
      <c r="L72" s="417"/>
      <c r="M72" s="417"/>
      <c r="N72" s="417"/>
      <c r="O72" s="418">
        <v>0</v>
      </c>
      <c r="P72" s="417"/>
      <c r="Q72" s="417"/>
      <c r="R72" s="417"/>
      <c r="S72" s="418">
        <v>122850</v>
      </c>
      <c r="T72" s="417"/>
      <c r="U72" s="418">
        <v>122850</v>
      </c>
      <c r="V72" s="418"/>
      <c r="W72" s="417"/>
      <c r="X72" s="417"/>
      <c r="Y72" s="417"/>
      <c r="Z72" s="417"/>
      <c r="AA72" s="417"/>
      <c r="AB72" s="417"/>
      <c r="AC72" s="418">
        <v>122850</v>
      </c>
      <c r="AD72" s="417"/>
      <c r="AE72" s="417"/>
      <c r="AF72" s="417"/>
      <c r="AG72" s="417" t="s">
        <v>518</v>
      </c>
      <c r="AH72" s="419">
        <v>45938.460520833331</v>
      </c>
      <c r="AI72" s="417"/>
      <c r="AJ72" s="417"/>
      <c r="AK72" s="3"/>
    </row>
    <row r="73" spans="1:37" s="4" customFormat="1" ht="12.75" customHeight="1" x14ac:dyDescent="0.25">
      <c r="A73" s="414" t="s">
        <v>73</v>
      </c>
      <c r="B73" s="414" t="s">
        <v>22</v>
      </c>
      <c r="C73" s="414" t="s">
        <v>519</v>
      </c>
      <c r="D73" s="420" t="s">
        <v>572</v>
      </c>
      <c r="E73" s="415">
        <v>0</v>
      </c>
      <c r="F73" s="420"/>
      <c r="G73" s="415">
        <v>0</v>
      </c>
      <c r="H73" s="421">
        <v>1500</v>
      </c>
      <c r="I73" s="420"/>
      <c r="J73" s="420"/>
      <c r="K73" s="420"/>
      <c r="L73" s="420"/>
      <c r="M73" s="420"/>
      <c r="N73" s="420"/>
      <c r="O73" s="421">
        <v>1500</v>
      </c>
      <c r="P73" s="420"/>
      <c r="Q73" s="420"/>
      <c r="R73" s="420"/>
      <c r="S73" s="415">
        <v>0</v>
      </c>
      <c r="T73" s="420"/>
      <c r="U73" s="415">
        <v>0</v>
      </c>
      <c r="V73" s="421">
        <v>88.85</v>
      </c>
      <c r="W73" s="420"/>
      <c r="X73" s="420"/>
      <c r="Y73" s="420"/>
      <c r="Z73" s="420"/>
      <c r="AA73" s="420"/>
      <c r="AB73" s="420"/>
      <c r="AC73" s="421">
        <v>88.85</v>
      </c>
      <c r="AD73" s="420"/>
      <c r="AE73" s="420"/>
      <c r="AF73" s="420"/>
      <c r="AG73" s="414" t="s">
        <v>518</v>
      </c>
      <c r="AH73" s="416">
        <v>45938.460532407407</v>
      </c>
      <c r="AI73" s="414"/>
      <c r="AJ73" s="414"/>
      <c r="AK73" s="3"/>
    </row>
    <row r="74" spans="1:37" s="4" customFormat="1" ht="12.75" customHeight="1" x14ac:dyDescent="0.25">
      <c r="A74" s="417" t="s">
        <v>74</v>
      </c>
      <c r="B74" s="417" t="s">
        <v>22</v>
      </c>
      <c r="C74" s="417" t="s">
        <v>519</v>
      </c>
      <c r="D74" s="417" t="s">
        <v>573</v>
      </c>
      <c r="E74" s="418">
        <v>0</v>
      </c>
      <c r="F74" s="417"/>
      <c r="G74" s="418">
        <v>0</v>
      </c>
      <c r="H74" s="417">
        <v>1500</v>
      </c>
      <c r="I74" s="417"/>
      <c r="J74" s="417"/>
      <c r="K74" s="417"/>
      <c r="L74" s="417"/>
      <c r="M74" s="417"/>
      <c r="N74" s="417"/>
      <c r="O74" s="418">
        <v>1500</v>
      </c>
      <c r="P74" s="418"/>
      <c r="Q74" s="418"/>
      <c r="R74" s="417"/>
      <c r="S74" s="418">
        <v>0</v>
      </c>
      <c r="T74" s="417"/>
      <c r="U74" s="418">
        <v>0</v>
      </c>
      <c r="V74" s="417">
        <v>88.85</v>
      </c>
      <c r="W74" s="417"/>
      <c r="X74" s="417"/>
      <c r="Y74" s="417"/>
      <c r="Z74" s="417"/>
      <c r="AA74" s="417"/>
      <c r="AB74" s="417"/>
      <c r="AC74" s="418">
        <v>88.85</v>
      </c>
      <c r="AD74" s="418"/>
      <c r="AE74" s="418"/>
      <c r="AF74" s="417"/>
      <c r="AG74" s="417" t="s">
        <v>518</v>
      </c>
      <c r="AH74" s="419">
        <v>45938.460520833331</v>
      </c>
      <c r="AI74" s="417"/>
      <c r="AJ74" s="417"/>
      <c r="AK74" s="3"/>
    </row>
    <row r="75" spans="1:37" s="4" customFormat="1" ht="12.75" customHeight="1" x14ac:dyDescent="0.25">
      <c r="A75" s="417" t="s">
        <v>75</v>
      </c>
      <c r="B75" s="417" t="s">
        <v>22</v>
      </c>
      <c r="C75" s="417" t="s">
        <v>519</v>
      </c>
      <c r="D75" s="417" t="s">
        <v>574</v>
      </c>
      <c r="E75" s="418">
        <v>72798200</v>
      </c>
      <c r="F75" s="417"/>
      <c r="G75" s="418">
        <v>72798200</v>
      </c>
      <c r="H75" s="417"/>
      <c r="I75" s="417"/>
      <c r="J75" s="417"/>
      <c r="K75" s="417"/>
      <c r="L75" s="417"/>
      <c r="M75" s="417"/>
      <c r="N75" s="417"/>
      <c r="O75" s="418">
        <v>43090200</v>
      </c>
      <c r="P75" s="418">
        <v>24051900</v>
      </c>
      <c r="Q75" s="418">
        <v>5656100</v>
      </c>
      <c r="R75" s="417"/>
      <c r="S75" s="418">
        <v>38382690.520000003</v>
      </c>
      <c r="T75" s="417"/>
      <c r="U75" s="418">
        <v>38382690.520000003</v>
      </c>
      <c r="V75" s="417"/>
      <c r="W75" s="417"/>
      <c r="X75" s="417"/>
      <c r="Y75" s="417"/>
      <c r="Z75" s="417"/>
      <c r="AA75" s="417"/>
      <c r="AB75" s="417"/>
      <c r="AC75" s="418">
        <v>22768299.300000001</v>
      </c>
      <c r="AD75" s="418">
        <v>11441098.91</v>
      </c>
      <c r="AE75" s="418">
        <v>4173292.31</v>
      </c>
      <c r="AF75" s="417"/>
      <c r="AG75" s="417" t="s">
        <v>518</v>
      </c>
      <c r="AH75" s="419">
        <v>45938.460532407407</v>
      </c>
      <c r="AI75" s="417"/>
      <c r="AJ75" s="417"/>
      <c r="AK75" s="3"/>
    </row>
    <row r="76" spans="1:37" s="4" customFormat="1" ht="12.75" customHeight="1" x14ac:dyDescent="0.25">
      <c r="A76" s="414" t="s">
        <v>76</v>
      </c>
      <c r="B76" s="414" t="s">
        <v>22</v>
      </c>
      <c r="C76" s="414" t="s">
        <v>519</v>
      </c>
      <c r="D76" s="420" t="s">
        <v>575</v>
      </c>
      <c r="E76" s="415">
        <v>69454100</v>
      </c>
      <c r="F76" s="420"/>
      <c r="G76" s="415">
        <v>69454100</v>
      </c>
      <c r="H76" s="420"/>
      <c r="I76" s="420"/>
      <c r="J76" s="420"/>
      <c r="K76" s="420"/>
      <c r="L76" s="420"/>
      <c r="M76" s="420"/>
      <c r="N76" s="420"/>
      <c r="O76" s="421">
        <v>42489200</v>
      </c>
      <c r="P76" s="420">
        <v>23751900</v>
      </c>
      <c r="Q76" s="421">
        <v>3213000</v>
      </c>
      <c r="R76" s="420"/>
      <c r="S76" s="415">
        <v>35590793.630000003</v>
      </c>
      <c r="T76" s="420"/>
      <c r="U76" s="415">
        <v>35590793.630000003</v>
      </c>
      <c r="V76" s="420"/>
      <c r="W76" s="420"/>
      <c r="X76" s="420"/>
      <c r="Y76" s="420"/>
      <c r="Z76" s="420"/>
      <c r="AA76" s="420"/>
      <c r="AB76" s="420"/>
      <c r="AC76" s="421">
        <v>22240961.989999998</v>
      </c>
      <c r="AD76" s="420">
        <v>11173533.390000001</v>
      </c>
      <c r="AE76" s="421">
        <v>2176298.25</v>
      </c>
      <c r="AF76" s="420"/>
      <c r="AG76" s="414" t="s">
        <v>518</v>
      </c>
      <c r="AH76" s="416">
        <v>45938.460532407407</v>
      </c>
      <c r="AI76" s="414"/>
      <c r="AJ76" s="414"/>
      <c r="AK76" s="3"/>
    </row>
    <row r="77" spans="1:37" s="4" customFormat="1" ht="12.75" customHeight="1" x14ac:dyDescent="0.25">
      <c r="A77" s="414" t="s">
        <v>77</v>
      </c>
      <c r="B77" s="414" t="s">
        <v>22</v>
      </c>
      <c r="C77" s="414" t="s">
        <v>519</v>
      </c>
      <c r="D77" s="420" t="s">
        <v>576</v>
      </c>
      <c r="E77" s="415">
        <v>24639200</v>
      </c>
      <c r="F77" s="420"/>
      <c r="G77" s="415">
        <v>24639200</v>
      </c>
      <c r="H77" s="420"/>
      <c r="I77" s="420"/>
      <c r="J77" s="420"/>
      <c r="K77" s="420"/>
      <c r="L77" s="420"/>
      <c r="M77" s="420"/>
      <c r="N77" s="420"/>
      <c r="O77" s="421">
        <v>21426200</v>
      </c>
      <c r="P77" s="421"/>
      <c r="Q77" s="420">
        <v>3213000</v>
      </c>
      <c r="R77" s="420"/>
      <c r="S77" s="415">
        <v>14508655.140000001</v>
      </c>
      <c r="T77" s="420"/>
      <c r="U77" s="415">
        <v>14508655.140000001</v>
      </c>
      <c r="V77" s="420"/>
      <c r="W77" s="420"/>
      <c r="X77" s="420"/>
      <c r="Y77" s="420"/>
      <c r="Z77" s="420"/>
      <c r="AA77" s="420"/>
      <c r="AB77" s="420"/>
      <c r="AC77" s="421">
        <v>12332356.890000001</v>
      </c>
      <c r="AD77" s="421"/>
      <c r="AE77" s="420">
        <v>2176298.25</v>
      </c>
      <c r="AF77" s="420"/>
      <c r="AG77" s="414" t="s">
        <v>518</v>
      </c>
      <c r="AH77" s="416">
        <v>45938.460520833331</v>
      </c>
      <c r="AI77" s="414"/>
      <c r="AJ77" s="414"/>
      <c r="AK77" s="3"/>
    </row>
    <row r="78" spans="1:37" s="4" customFormat="1" ht="12.75" customHeight="1" x14ac:dyDescent="0.25">
      <c r="A78" s="417" t="s">
        <v>78</v>
      </c>
      <c r="B78" s="417" t="s">
        <v>22</v>
      </c>
      <c r="C78" s="417" t="s">
        <v>519</v>
      </c>
      <c r="D78" s="417" t="s">
        <v>577</v>
      </c>
      <c r="E78" s="418">
        <v>44814900</v>
      </c>
      <c r="F78" s="417"/>
      <c r="G78" s="418">
        <v>44814900</v>
      </c>
      <c r="H78" s="417"/>
      <c r="I78" s="417"/>
      <c r="J78" s="417"/>
      <c r="K78" s="417"/>
      <c r="L78" s="417"/>
      <c r="M78" s="417"/>
      <c r="N78" s="417"/>
      <c r="O78" s="418">
        <v>21063000</v>
      </c>
      <c r="P78" s="418">
        <v>23751900</v>
      </c>
      <c r="Q78" s="418"/>
      <c r="R78" s="417"/>
      <c r="S78" s="418">
        <v>21082138.489999998</v>
      </c>
      <c r="T78" s="417"/>
      <c r="U78" s="418">
        <v>21082138.489999998</v>
      </c>
      <c r="V78" s="417"/>
      <c r="W78" s="417"/>
      <c r="X78" s="417"/>
      <c r="Y78" s="417"/>
      <c r="Z78" s="417"/>
      <c r="AA78" s="417"/>
      <c r="AB78" s="417"/>
      <c r="AC78" s="418">
        <v>9908605.0999999996</v>
      </c>
      <c r="AD78" s="418">
        <v>11173533.390000001</v>
      </c>
      <c r="AE78" s="418"/>
      <c r="AF78" s="417"/>
      <c r="AG78" s="417" t="s">
        <v>518</v>
      </c>
      <c r="AH78" s="419">
        <v>45938.460520833331</v>
      </c>
      <c r="AI78" s="417"/>
      <c r="AJ78" s="417"/>
      <c r="AK78" s="3"/>
    </row>
    <row r="79" spans="1:37" s="4" customFormat="1" ht="12.75" customHeight="1" x14ac:dyDescent="0.25">
      <c r="A79" s="414" t="s">
        <v>79</v>
      </c>
      <c r="B79" s="414" t="s">
        <v>22</v>
      </c>
      <c r="C79" s="414" t="s">
        <v>519</v>
      </c>
      <c r="D79" s="420" t="s">
        <v>578</v>
      </c>
      <c r="E79" s="415">
        <v>671000</v>
      </c>
      <c r="F79" s="420"/>
      <c r="G79" s="415">
        <v>671000</v>
      </c>
      <c r="H79" s="420"/>
      <c r="I79" s="420"/>
      <c r="J79" s="420"/>
      <c r="K79" s="420"/>
      <c r="L79" s="420"/>
      <c r="M79" s="420"/>
      <c r="N79" s="420"/>
      <c r="O79" s="421">
        <v>141000</v>
      </c>
      <c r="P79" s="420">
        <v>300000</v>
      </c>
      <c r="Q79" s="420">
        <v>230000</v>
      </c>
      <c r="R79" s="420"/>
      <c r="S79" s="415">
        <v>694795.35</v>
      </c>
      <c r="T79" s="420"/>
      <c r="U79" s="415">
        <v>694795.35</v>
      </c>
      <c r="V79" s="420"/>
      <c r="W79" s="420"/>
      <c r="X79" s="420"/>
      <c r="Y79" s="420"/>
      <c r="Z79" s="420"/>
      <c r="AA79" s="420"/>
      <c r="AB79" s="420"/>
      <c r="AC79" s="421">
        <v>188465.77</v>
      </c>
      <c r="AD79" s="420">
        <v>267565.52</v>
      </c>
      <c r="AE79" s="420">
        <v>238764.06</v>
      </c>
      <c r="AF79" s="420"/>
      <c r="AG79" s="414" t="s">
        <v>518</v>
      </c>
      <c r="AH79" s="416">
        <v>45938.460532407407</v>
      </c>
      <c r="AI79" s="414"/>
      <c r="AJ79" s="414"/>
      <c r="AK79" s="3"/>
    </row>
    <row r="80" spans="1:37" s="4" customFormat="1" ht="12.75" customHeight="1" x14ac:dyDescent="0.25">
      <c r="A80" s="414" t="s">
        <v>80</v>
      </c>
      <c r="B80" s="414" t="s">
        <v>22</v>
      </c>
      <c r="C80" s="414" t="s">
        <v>519</v>
      </c>
      <c r="D80" s="420" t="s">
        <v>579</v>
      </c>
      <c r="E80" s="415">
        <v>141000</v>
      </c>
      <c r="F80" s="420"/>
      <c r="G80" s="415">
        <v>141000</v>
      </c>
      <c r="H80" s="420"/>
      <c r="I80" s="420"/>
      <c r="J80" s="420"/>
      <c r="K80" s="420"/>
      <c r="L80" s="420"/>
      <c r="M80" s="420"/>
      <c r="N80" s="420"/>
      <c r="O80" s="420">
        <v>141000</v>
      </c>
      <c r="P80" s="420"/>
      <c r="Q80" s="421"/>
      <c r="R80" s="420"/>
      <c r="S80" s="415">
        <v>188465.77</v>
      </c>
      <c r="T80" s="420"/>
      <c r="U80" s="415">
        <v>188465.77</v>
      </c>
      <c r="V80" s="420"/>
      <c r="W80" s="420"/>
      <c r="X80" s="420"/>
      <c r="Y80" s="420"/>
      <c r="Z80" s="420"/>
      <c r="AA80" s="420"/>
      <c r="AB80" s="420"/>
      <c r="AC80" s="420">
        <v>188465.77</v>
      </c>
      <c r="AD80" s="420"/>
      <c r="AE80" s="421"/>
      <c r="AF80" s="420"/>
      <c r="AG80" s="414" t="s">
        <v>518</v>
      </c>
      <c r="AH80" s="416">
        <v>45938.460520833331</v>
      </c>
      <c r="AI80" s="414"/>
      <c r="AJ80" s="414"/>
      <c r="AK80" s="3"/>
    </row>
    <row r="81" spans="1:37" s="4" customFormat="1" ht="12.75" customHeight="1" x14ac:dyDescent="0.25">
      <c r="A81" s="414" t="s">
        <v>81</v>
      </c>
      <c r="B81" s="414" t="s">
        <v>22</v>
      </c>
      <c r="C81" s="414" t="s">
        <v>519</v>
      </c>
      <c r="D81" s="420" t="s">
        <v>580</v>
      </c>
      <c r="E81" s="415">
        <v>230000</v>
      </c>
      <c r="F81" s="420"/>
      <c r="G81" s="415">
        <v>230000</v>
      </c>
      <c r="H81" s="420"/>
      <c r="I81" s="420"/>
      <c r="J81" s="420"/>
      <c r="K81" s="420"/>
      <c r="L81" s="420"/>
      <c r="M81" s="420"/>
      <c r="N81" s="420"/>
      <c r="O81" s="420"/>
      <c r="P81" s="421"/>
      <c r="Q81" s="420">
        <v>230000</v>
      </c>
      <c r="R81" s="420"/>
      <c r="S81" s="415">
        <v>238764.06</v>
      </c>
      <c r="T81" s="420"/>
      <c r="U81" s="415">
        <v>238764.06</v>
      </c>
      <c r="V81" s="420"/>
      <c r="W81" s="420"/>
      <c r="X81" s="420"/>
      <c r="Y81" s="420"/>
      <c r="Z81" s="420"/>
      <c r="AA81" s="420"/>
      <c r="AB81" s="420"/>
      <c r="AC81" s="420"/>
      <c r="AD81" s="421"/>
      <c r="AE81" s="420">
        <v>238764.06</v>
      </c>
      <c r="AF81" s="420"/>
      <c r="AG81" s="414" t="s">
        <v>518</v>
      </c>
      <c r="AH81" s="416">
        <v>45938.460532407407</v>
      </c>
      <c r="AI81" s="414"/>
      <c r="AJ81" s="414"/>
      <c r="AK81" s="3"/>
    </row>
    <row r="82" spans="1:37" s="4" customFormat="1" ht="12.75" customHeight="1" x14ac:dyDescent="0.25">
      <c r="A82" s="417" t="s">
        <v>82</v>
      </c>
      <c r="B82" s="417" t="s">
        <v>22</v>
      </c>
      <c r="C82" s="417" t="s">
        <v>519</v>
      </c>
      <c r="D82" s="417" t="s">
        <v>581</v>
      </c>
      <c r="E82" s="418">
        <v>300000</v>
      </c>
      <c r="F82" s="417"/>
      <c r="G82" s="418">
        <v>300000</v>
      </c>
      <c r="H82" s="417"/>
      <c r="I82" s="417"/>
      <c r="J82" s="417"/>
      <c r="K82" s="417"/>
      <c r="L82" s="417"/>
      <c r="M82" s="417"/>
      <c r="N82" s="417"/>
      <c r="O82" s="418"/>
      <c r="P82" s="417">
        <v>300000</v>
      </c>
      <c r="Q82" s="418"/>
      <c r="R82" s="417"/>
      <c r="S82" s="418">
        <v>267565.52</v>
      </c>
      <c r="T82" s="417"/>
      <c r="U82" s="418">
        <v>267565.52</v>
      </c>
      <c r="V82" s="417"/>
      <c r="W82" s="417"/>
      <c r="X82" s="417"/>
      <c r="Y82" s="417"/>
      <c r="Z82" s="417"/>
      <c r="AA82" s="417"/>
      <c r="AB82" s="417"/>
      <c r="AC82" s="418"/>
      <c r="AD82" s="417">
        <v>267565.52</v>
      </c>
      <c r="AE82" s="418"/>
      <c r="AF82" s="417"/>
      <c r="AG82" s="417" t="s">
        <v>518</v>
      </c>
      <c r="AH82" s="419">
        <v>45938.460532407407</v>
      </c>
      <c r="AI82" s="417"/>
      <c r="AJ82" s="417"/>
      <c r="AK82" s="3"/>
    </row>
    <row r="83" spans="1:37" s="4" customFormat="1" ht="12.75" customHeight="1" x14ac:dyDescent="0.25">
      <c r="A83" s="414" t="s">
        <v>83</v>
      </c>
      <c r="B83" s="414" t="s">
        <v>22</v>
      </c>
      <c r="C83" s="414" t="s">
        <v>519</v>
      </c>
      <c r="D83" s="420" t="s">
        <v>582</v>
      </c>
      <c r="E83" s="415">
        <v>2673100</v>
      </c>
      <c r="F83" s="420"/>
      <c r="G83" s="415">
        <v>2673100</v>
      </c>
      <c r="H83" s="420"/>
      <c r="I83" s="420"/>
      <c r="J83" s="420"/>
      <c r="K83" s="420"/>
      <c r="L83" s="420"/>
      <c r="M83" s="420"/>
      <c r="N83" s="420"/>
      <c r="O83" s="421">
        <v>460000</v>
      </c>
      <c r="P83" s="420"/>
      <c r="Q83" s="420">
        <v>2213100</v>
      </c>
      <c r="R83" s="420"/>
      <c r="S83" s="415">
        <v>2097101.54</v>
      </c>
      <c r="T83" s="420"/>
      <c r="U83" s="415">
        <v>2097101.54</v>
      </c>
      <c r="V83" s="420"/>
      <c r="W83" s="420"/>
      <c r="X83" s="420"/>
      <c r="Y83" s="420"/>
      <c r="Z83" s="420"/>
      <c r="AA83" s="420"/>
      <c r="AB83" s="420"/>
      <c r="AC83" s="421">
        <v>338871.54</v>
      </c>
      <c r="AD83" s="420"/>
      <c r="AE83" s="420">
        <v>1758230</v>
      </c>
      <c r="AF83" s="420"/>
      <c r="AG83" s="414" t="s">
        <v>518</v>
      </c>
      <c r="AH83" s="416">
        <v>45938.460532407407</v>
      </c>
      <c r="AI83" s="414"/>
      <c r="AJ83" s="414"/>
      <c r="AK83" s="3"/>
    </row>
    <row r="84" spans="1:37" s="4" customFormat="1" ht="12.75" customHeight="1" x14ac:dyDescent="0.25">
      <c r="A84" s="414" t="s">
        <v>84</v>
      </c>
      <c r="B84" s="414" t="s">
        <v>22</v>
      </c>
      <c r="C84" s="414" t="s">
        <v>519</v>
      </c>
      <c r="D84" s="420" t="s">
        <v>583</v>
      </c>
      <c r="E84" s="415">
        <v>460000</v>
      </c>
      <c r="F84" s="420"/>
      <c r="G84" s="415">
        <v>460000</v>
      </c>
      <c r="H84" s="420"/>
      <c r="I84" s="420"/>
      <c r="J84" s="420"/>
      <c r="K84" s="420"/>
      <c r="L84" s="420"/>
      <c r="M84" s="420"/>
      <c r="N84" s="420"/>
      <c r="O84" s="420">
        <v>460000</v>
      </c>
      <c r="P84" s="420"/>
      <c r="Q84" s="421"/>
      <c r="R84" s="420"/>
      <c r="S84" s="415">
        <v>338871.54</v>
      </c>
      <c r="T84" s="420"/>
      <c r="U84" s="415">
        <v>338871.54</v>
      </c>
      <c r="V84" s="420"/>
      <c r="W84" s="420"/>
      <c r="X84" s="420"/>
      <c r="Y84" s="420"/>
      <c r="Z84" s="420"/>
      <c r="AA84" s="420"/>
      <c r="AB84" s="420"/>
      <c r="AC84" s="420">
        <v>338871.54</v>
      </c>
      <c r="AD84" s="420"/>
      <c r="AE84" s="421"/>
      <c r="AF84" s="420"/>
      <c r="AG84" s="414" t="s">
        <v>518</v>
      </c>
      <c r="AH84" s="416">
        <v>45938.460520833331</v>
      </c>
      <c r="AI84" s="414"/>
      <c r="AJ84" s="414"/>
      <c r="AK84" s="3"/>
    </row>
    <row r="85" spans="1:37" s="4" customFormat="1" ht="12.75" customHeight="1" x14ac:dyDescent="0.25">
      <c r="A85" s="417" t="s">
        <v>85</v>
      </c>
      <c r="B85" s="417" t="s">
        <v>22</v>
      </c>
      <c r="C85" s="417" t="s">
        <v>519</v>
      </c>
      <c r="D85" s="417" t="s">
        <v>584</v>
      </c>
      <c r="E85" s="418">
        <v>2213100</v>
      </c>
      <c r="F85" s="417"/>
      <c r="G85" s="418">
        <v>2213100</v>
      </c>
      <c r="H85" s="417"/>
      <c r="I85" s="417"/>
      <c r="J85" s="417"/>
      <c r="K85" s="417"/>
      <c r="L85" s="417"/>
      <c r="M85" s="417"/>
      <c r="N85" s="417"/>
      <c r="O85" s="418"/>
      <c r="P85" s="417"/>
      <c r="Q85" s="417">
        <v>2213100</v>
      </c>
      <c r="R85" s="417"/>
      <c r="S85" s="418">
        <v>1758230</v>
      </c>
      <c r="T85" s="417"/>
      <c r="U85" s="418">
        <v>1758230</v>
      </c>
      <c r="V85" s="417"/>
      <c r="W85" s="417"/>
      <c r="X85" s="417"/>
      <c r="Y85" s="417"/>
      <c r="Z85" s="417"/>
      <c r="AA85" s="417"/>
      <c r="AB85" s="417"/>
      <c r="AC85" s="418"/>
      <c r="AD85" s="417"/>
      <c r="AE85" s="417">
        <v>1758230</v>
      </c>
      <c r="AF85" s="417"/>
      <c r="AG85" s="417" t="s">
        <v>518</v>
      </c>
      <c r="AH85" s="419">
        <v>45938.460532407407</v>
      </c>
      <c r="AI85" s="417"/>
      <c r="AJ85" s="417"/>
      <c r="AK85" s="3"/>
    </row>
    <row r="86" spans="1:37" s="4" customFormat="1" ht="12.75" customHeight="1" x14ac:dyDescent="0.25">
      <c r="A86" s="417" t="s">
        <v>1009</v>
      </c>
      <c r="B86" s="417" t="s">
        <v>22</v>
      </c>
      <c r="C86" s="417" t="s">
        <v>519</v>
      </c>
      <c r="D86" s="417" t="s">
        <v>1010</v>
      </c>
      <c r="E86" s="418">
        <v>0</v>
      </c>
      <c r="F86" s="417"/>
      <c r="G86" s="418">
        <v>0</v>
      </c>
      <c r="H86" s="417"/>
      <c r="I86" s="417"/>
      <c r="J86" s="417"/>
      <c r="K86" s="417"/>
      <c r="L86" s="417"/>
      <c r="M86" s="417"/>
      <c r="N86" s="417"/>
      <c r="O86" s="418">
        <v>0</v>
      </c>
      <c r="P86" s="417"/>
      <c r="Q86" s="417"/>
      <c r="R86" s="417"/>
      <c r="S86" s="418">
        <v>0.65</v>
      </c>
      <c r="T86" s="417"/>
      <c r="U86" s="418">
        <v>0.65</v>
      </c>
      <c r="V86" s="417"/>
      <c r="W86" s="417"/>
      <c r="X86" s="417"/>
      <c r="Y86" s="417"/>
      <c r="Z86" s="417"/>
      <c r="AA86" s="417"/>
      <c r="AB86" s="417"/>
      <c r="AC86" s="418">
        <v>0.65</v>
      </c>
      <c r="AD86" s="417"/>
      <c r="AE86" s="417"/>
      <c r="AF86" s="417"/>
      <c r="AG86" s="417" t="s">
        <v>518</v>
      </c>
      <c r="AH86" s="419">
        <v>45938.460532407407</v>
      </c>
      <c r="AI86" s="417"/>
      <c r="AJ86" s="417"/>
      <c r="AK86" s="3"/>
    </row>
    <row r="87" spans="1:37" s="4" customFormat="1" ht="12.75" customHeight="1" x14ac:dyDescent="0.25">
      <c r="A87" s="414" t="s">
        <v>1011</v>
      </c>
      <c r="B87" s="414" t="s">
        <v>22</v>
      </c>
      <c r="C87" s="414" t="s">
        <v>519</v>
      </c>
      <c r="D87" s="420" t="s">
        <v>1012</v>
      </c>
      <c r="E87" s="415">
        <v>0</v>
      </c>
      <c r="F87" s="420"/>
      <c r="G87" s="415">
        <v>0</v>
      </c>
      <c r="H87" s="420"/>
      <c r="I87" s="420"/>
      <c r="J87" s="420"/>
      <c r="K87" s="420"/>
      <c r="L87" s="420"/>
      <c r="M87" s="420"/>
      <c r="N87" s="420"/>
      <c r="O87" s="421">
        <v>0</v>
      </c>
      <c r="P87" s="420"/>
      <c r="Q87" s="420"/>
      <c r="R87" s="420"/>
      <c r="S87" s="415">
        <v>0.65</v>
      </c>
      <c r="T87" s="420"/>
      <c r="U87" s="415">
        <v>0.65</v>
      </c>
      <c r="V87" s="420"/>
      <c r="W87" s="420"/>
      <c r="X87" s="420"/>
      <c r="Y87" s="420"/>
      <c r="Z87" s="420"/>
      <c r="AA87" s="420"/>
      <c r="AB87" s="420"/>
      <c r="AC87" s="421">
        <v>0.65</v>
      </c>
      <c r="AD87" s="420"/>
      <c r="AE87" s="420"/>
      <c r="AF87" s="420"/>
      <c r="AG87" s="414" t="s">
        <v>518</v>
      </c>
      <c r="AH87" s="416">
        <v>45938.460532407407</v>
      </c>
      <c r="AI87" s="414"/>
      <c r="AJ87" s="414"/>
      <c r="AK87" s="3"/>
    </row>
    <row r="88" spans="1:37" s="4" customFormat="1" ht="12.75" customHeight="1" x14ac:dyDescent="0.25">
      <c r="A88" s="417" t="s">
        <v>1013</v>
      </c>
      <c r="B88" s="417" t="s">
        <v>22</v>
      </c>
      <c r="C88" s="417" t="s">
        <v>519</v>
      </c>
      <c r="D88" s="417" t="s">
        <v>1014</v>
      </c>
      <c r="E88" s="418">
        <v>0</v>
      </c>
      <c r="F88" s="417"/>
      <c r="G88" s="418">
        <v>0</v>
      </c>
      <c r="H88" s="417"/>
      <c r="I88" s="417"/>
      <c r="J88" s="417"/>
      <c r="K88" s="417"/>
      <c r="L88" s="417"/>
      <c r="M88" s="417"/>
      <c r="N88" s="417"/>
      <c r="O88" s="418">
        <v>0</v>
      </c>
      <c r="P88" s="417"/>
      <c r="Q88" s="417"/>
      <c r="R88" s="417"/>
      <c r="S88" s="418">
        <v>0.65</v>
      </c>
      <c r="T88" s="417"/>
      <c r="U88" s="418">
        <v>0.65</v>
      </c>
      <c r="V88" s="417"/>
      <c r="W88" s="417"/>
      <c r="X88" s="417"/>
      <c r="Y88" s="417"/>
      <c r="Z88" s="417"/>
      <c r="AA88" s="417"/>
      <c r="AB88" s="417"/>
      <c r="AC88" s="418">
        <v>0.65</v>
      </c>
      <c r="AD88" s="417"/>
      <c r="AE88" s="417"/>
      <c r="AF88" s="417"/>
      <c r="AG88" s="417" t="s">
        <v>518</v>
      </c>
      <c r="AH88" s="419">
        <v>45938.460520833331</v>
      </c>
      <c r="AI88" s="417"/>
      <c r="AJ88" s="417"/>
      <c r="AK88" s="3"/>
    </row>
    <row r="89" spans="1:37" s="4" customFormat="1" ht="12.75" customHeight="1" x14ac:dyDescent="0.25">
      <c r="A89" s="417" t="s">
        <v>1101</v>
      </c>
      <c r="B89" s="417" t="s">
        <v>22</v>
      </c>
      <c r="C89" s="417" t="s">
        <v>519</v>
      </c>
      <c r="D89" s="417" t="s">
        <v>1102</v>
      </c>
      <c r="E89" s="418">
        <v>0</v>
      </c>
      <c r="F89" s="417"/>
      <c r="G89" s="418">
        <v>0</v>
      </c>
      <c r="H89" s="417"/>
      <c r="I89" s="417"/>
      <c r="J89" s="417"/>
      <c r="K89" s="417"/>
      <c r="L89" s="417"/>
      <c r="M89" s="417"/>
      <c r="N89" s="417"/>
      <c r="O89" s="418"/>
      <c r="P89" s="417"/>
      <c r="Q89" s="417">
        <v>0</v>
      </c>
      <c r="R89" s="417"/>
      <c r="S89" s="418">
        <v>0.05</v>
      </c>
      <c r="T89" s="417"/>
      <c r="U89" s="418">
        <v>0.05</v>
      </c>
      <c r="V89" s="417"/>
      <c r="W89" s="417"/>
      <c r="X89" s="417"/>
      <c r="Y89" s="417"/>
      <c r="Z89" s="417"/>
      <c r="AA89" s="417"/>
      <c r="AB89" s="417"/>
      <c r="AC89" s="418"/>
      <c r="AD89" s="417"/>
      <c r="AE89" s="417">
        <v>0.05</v>
      </c>
      <c r="AF89" s="417"/>
      <c r="AG89" s="417" t="s">
        <v>518</v>
      </c>
      <c r="AH89" s="419">
        <v>45938.460543981484</v>
      </c>
      <c r="AI89" s="417"/>
      <c r="AJ89" s="417"/>
      <c r="AK89" s="3"/>
    </row>
    <row r="90" spans="1:37" s="4" customFormat="1" ht="12.75" customHeight="1" x14ac:dyDescent="0.25">
      <c r="A90" s="414" t="s">
        <v>1103</v>
      </c>
      <c r="B90" s="414" t="s">
        <v>22</v>
      </c>
      <c r="C90" s="414" t="s">
        <v>519</v>
      </c>
      <c r="D90" s="420" t="s">
        <v>1104</v>
      </c>
      <c r="E90" s="415">
        <v>0</v>
      </c>
      <c r="F90" s="420"/>
      <c r="G90" s="415">
        <v>0</v>
      </c>
      <c r="H90" s="420"/>
      <c r="I90" s="420"/>
      <c r="J90" s="420"/>
      <c r="K90" s="420"/>
      <c r="L90" s="420"/>
      <c r="M90" s="420"/>
      <c r="N90" s="420"/>
      <c r="O90" s="421"/>
      <c r="P90" s="420"/>
      <c r="Q90" s="420">
        <v>0</v>
      </c>
      <c r="R90" s="420"/>
      <c r="S90" s="415">
        <v>0.05</v>
      </c>
      <c r="T90" s="420"/>
      <c r="U90" s="415">
        <v>0.05</v>
      </c>
      <c r="V90" s="420"/>
      <c r="W90" s="420"/>
      <c r="X90" s="420"/>
      <c r="Y90" s="420"/>
      <c r="Z90" s="420"/>
      <c r="AA90" s="420"/>
      <c r="AB90" s="420"/>
      <c r="AC90" s="421"/>
      <c r="AD90" s="420"/>
      <c r="AE90" s="420">
        <v>0.05</v>
      </c>
      <c r="AF90" s="420"/>
      <c r="AG90" s="414" t="s">
        <v>518</v>
      </c>
      <c r="AH90" s="416">
        <v>45938.460543981484</v>
      </c>
      <c r="AI90" s="414"/>
      <c r="AJ90" s="414"/>
      <c r="AK90" s="3"/>
    </row>
    <row r="91" spans="1:37" s="4" customFormat="1" ht="12.75" customHeight="1" x14ac:dyDescent="0.25">
      <c r="A91" s="417" t="s">
        <v>1105</v>
      </c>
      <c r="B91" s="417" t="s">
        <v>22</v>
      </c>
      <c r="C91" s="417" t="s">
        <v>519</v>
      </c>
      <c r="D91" s="417" t="s">
        <v>1106</v>
      </c>
      <c r="E91" s="418">
        <v>0</v>
      </c>
      <c r="F91" s="417"/>
      <c r="G91" s="418">
        <v>0</v>
      </c>
      <c r="H91" s="417"/>
      <c r="I91" s="417"/>
      <c r="J91" s="417"/>
      <c r="K91" s="417"/>
      <c r="L91" s="417"/>
      <c r="M91" s="417"/>
      <c r="N91" s="417"/>
      <c r="O91" s="418"/>
      <c r="P91" s="418"/>
      <c r="Q91" s="418">
        <v>0</v>
      </c>
      <c r="R91" s="417"/>
      <c r="S91" s="418">
        <v>0.05</v>
      </c>
      <c r="T91" s="417"/>
      <c r="U91" s="418">
        <v>0.05</v>
      </c>
      <c r="V91" s="417"/>
      <c r="W91" s="417"/>
      <c r="X91" s="417"/>
      <c r="Y91" s="417"/>
      <c r="Z91" s="417"/>
      <c r="AA91" s="417"/>
      <c r="AB91" s="417"/>
      <c r="AC91" s="418"/>
      <c r="AD91" s="418"/>
      <c r="AE91" s="418">
        <v>0.05</v>
      </c>
      <c r="AF91" s="417"/>
      <c r="AG91" s="417" t="s">
        <v>518</v>
      </c>
      <c r="AH91" s="419">
        <v>45938.460532407407</v>
      </c>
      <c r="AI91" s="417"/>
      <c r="AJ91" s="417"/>
      <c r="AK91" s="3"/>
    </row>
    <row r="92" spans="1:37" s="4" customFormat="1" ht="12.75" customHeight="1" x14ac:dyDescent="0.25">
      <c r="A92" s="417" t="s">
        <v>983</v>
      </c>
      <c r="B92" s="417" t="s">
        <v>22</v>
      </c>
      <c r="C92" s="417" t="s">
        <v>519</v>
      </c>
      <c r="D92" s="417" t="s">
        <v>984</v>
      </c>
      <c r="E92" s="418">
        <v>0</v>
      </c>
      <c r="F92" s="417"/>
      <c r="G92" s="418">
        <v>0</v>
      </c>
      <c r="H92" s="417"/>
      <c r="I92" s="417"/>
      <c r="J92" s="417"/>
      <c r="K92" s="417"/>
      <c r="L92" s="417"/>
      <c r="M92" s="417"/>
      <c r="N92" s="417"/>
      <c r="O92" s="418">
        <v>0</v>
      </c>
      <c r="P92" s="418"/>
      <c r="Q92" s="417"/>
      <c r="R92" s="417"/>
      <c r="S92" s="418">
        <v>95648.66</v>
      </c>
      <c r="T92" s="417"/>
      <c r="U92" s="418">
        <v>95648.66</v>
      </c>
      <c r="V92" s="417"/>
      <c r="W92" s="417"/>
      <c r="X92" s="417"/>
      <c r="Y92" s="417"/>
      <c r="Z92" s="417"/>
      <c r="AA92" s="417"/>
      <c r="AB92" s="417"/>
      <c r="AC92" s="418">
        <v>95648.66</v>
      </c>
      <c r="AD92" s="418"/>
      <c r="AE92" s="417"/>
      <c r="AF92" s="417"/>
      <c r="AG92" s="417" t="s">
        <v>518</v>
      </c>
      <c r="AH92" s="419">
        <v>45938.460532407407</v>
      </c>
      <c r="AI92" s="417"/>
      <c r="AJ92" s="417"/>
      <c r="AK92" s="3"/>
    </row>
    <row r="93" spans="1:37" s="4" customFormat="1" ht="12.75" customHeight="1" x14ac:dyDescent="0.25">
      <c r="A93" s="414" t="s">
        <v>985</v>
      </c>
      <c r="B93" s="414" t="s">
        <v>22</v>
      </c>
      <c r="C93" s="414" t="s">
        <v>519</v>
      </c>
      <c r="D93" s="420" t="s">
        <v>986</v>
      </c>
      <c r="E93" s="415">
        <v>0</v>
      </c>
      <c r="F93" s="420"/>
      <c r="G93" s="415">
        <v>0</v>
      </c>
      <c r="H93" s="420"/>
      <c r="I93" s="420"/>
      <c r="J93" s="420"/>
      <c r="K93" s="420"/>
      <c r="L93" s="420"/>
      <c r="M93" s="420"/>
      <c r="N93" s="420"/>
      <c r="O93" s="421">
        <v>0</v>
      </c>
      <c r="P93" s="420"/>
      <c r="Q93" s="420"/>
      <c r="R93" s="420"/>
      <c r="S93" s="415">
        <v>95648.66</v>
      </c>
      <c r="T93" s="420"/>
      <c r="U93" s="415">
        <v>95648.66</v>
      </c>
      <c r="V93" s="420"/>
      <c r="W93" s="420"/>
      <c r="X93" s="420"/>
      <c r="Y93" s="420"/>
      <c r="Z93" s="420"/>
      <c r="AA93" s="420"/>
      <c r="AB93" s="420"/>
      <c r="AC93" s="421">
        <v>95648.66</v>
      </c>
      <c r="AD93" s="420"/>
      <c r="AE93" s="420"/>
      <c r="AF93" s="420"/>
      <c r="AG93" s="414" t="s">
        <v>518</v>
      </c>
      <c r="AH93" s="416">
        <v>45938.460532407407</v>
      </c>
      <c r="AI93" s="414"/>
      <c r="AJ93" s="414"/>
      <c r="AK93" s="3"/>
    </row>
    <row r="94" spans="1:37" s="4" customFormat="1" ht="12.75" customHeight="1" x14ac:dyDescent="0.25">
      <c r="A94" s="414" t="s">
        <v>987</v>
      </c>
      <c r="B94" s="414" t="s">
        <v>22</v>
      </c>
      <c r="C94" s="414" t="s">
        <v>519</v>
      </c>
      <c r="D94" s="420" t="s">
        <v>988</v>
      </c>
      <c r="E94" s="415">
        <v>0</v>
      </c>
      <c r="F94" s="420"/>
      <c r="G94" s="415">
        <v>0</v>
      </c>
      <c r="H94" s="420"/>
      <c r="I94" s="420"/>
      <c r="J94" s="420"/>
      <c r="K94" s="420"/>
      <c r="L94" s="420"/>
      <c r="M94" s="420"/>
      <c r="N94" s="420"/>
      <c r="O94" s="420">
        <v>0</v>
      </c>
      <c r="P94" s="421"/>
      <c r="Q94" s="420"/>
      <c r="R94" s="420"/>
      <c r="S94" s="415">
        <v>95648.66</v>
      </c>
      <c r="T94" s="420"/>
      <c r="U94" s="415">
        <v>95648.66</v>
      </c>
      <c r="V94" s="420"/>
      <c r="W94" s="420"/>
      <c r="X94" s="420"/>
      <c r="Y94" s="420"/>
      <c r="Z94" s="420"/>
      <c r="AA94" s="420"/>
      <c r="AB94" s="420"/>
      <c r="AC94" s="420">
        <v>95648.66</v>
      </c>
      <c r="AD94" s="421"/>
      <c r="AE94" s="420"/>
      <c r="AF94" s="420"/>
      <c r="AG94" s="414" t="s">
        <v>518</v>
      </c>
      <c r="AH94" s="416">
        <v>45938.460520833331</v>
      </c>
      <c r="AI94" s="414"/>
      <c r="AJ94" s="414"/>
      <c r="AK94" s="3"/>
    </row>
    <row r="95" spans="1:37" s="4" customFormat="1" ht="12.75" customHeight="1" x14ac:dyDescent="0.25">
      <c r="A95" s="417" t="s">
        <v>86</v>
      </c>
      <c r="B95" s="417" t="s">
        <v>22</v>
      </c>
      <c r="C95" s="417" t="s">
        <v>519</v>
      </c>
      <c r="D95" s="417" t="s">
        <v>585</v>
      </c>
      <c r="E95" s="418">
        <v>2220900</v>
      </c>
      <c r="F95" s="417"/>
      <c r="G95" s="418">
        <v>2220900</v>
      </c>
      <c r="H95" s="417"/>
      <c r="I95" s="417"/>
      <c r="J95" s="417"/>
      <c r="K95" s="417"/>
      <c r="L95" s="417"/>
      <c r="M95" s="417"/>
      <c r="N95" s="417"/>
      <c r="O95" s="417">
        <v>840000</v>
      </c>
      <c r="P95" s="418">
        <v>670000</v>
      </c>
      <c r="Q95" s="418">
        <v>710900</v>
      </c>
      <c r="R95" s="417"/>
      <c r="S95" s="418">
        <v>2731835.13</v>
      </c>
      <c r="T95" s="417"/>
      <c r="U95" s="418">
        <v>2731835.13</v>
      </c>
      <c r="V95" s="417"/>
      <c r="W95" s="417"/>
      <c r="X95" s="417"/>
      <c r="Y95" s="417"/>
      <c r="Z95" s="417"/>
      <c r="AA95" s="417"/>
      <c r="AB95" s="417"/>
      <c r="AC95" s="417">
        <v>1514252.61</v>
      </c>
      <c r="AD95" s="418">
        <v>675572.53</v>
      </c>
      <c r="AE95" s="418">
        <v>542009.99</v>
      </c>
      <c r="AF95" s="417"/>
      <c r="AG95" s="417" t="s">
        <v>518</v>
      </c>
      <c r="AH95" s="419">
        <v>45938.460532407407</v>
      </c>
      <c r="AI95" s="417"/>
      <c r="AJ95" s="417"/>
      <c r="AK95" s="3"/>
    </row>
    <row r="96" spans="1:37" s="4" customFormat="1" ht="12.75" customHeight="1" x14ac:dyDescent="0.25">
      <c r="A96" s="414" t="s">
        <v>87</v>
      </c>
      <c r="B96" s="414" t="s">
        <v>22</v>
      </c>
      <c r="C96" s="414" t="s">
        <v>519</v>
      </c>
      <c r="D96" s="420" t="s">
        <v>586</v>
      </c>
      <c r="E96" s="415">
        <v>1090000</v>
      </c>
      <c r="F96" s="420"/>
      <c r="G96" s="415">
        <v>1090000</v>
      </c>
      <c r="H96" s="420"/>
      <c r="I96" s="420"/>
      <c r="J96" s="420"/>
      <c r="K96" s="420"/>
      <c r="L96" s="420"/>
      <c r="M96" s="420"/>
      <c r="N96" s="420"/>
      <c r="O96" s="420">
        <v>840000</v>
      </c>
      <c r="P96" s="420">
        <v>250000</v>
      </c>
      <c r="Q96" s="421"/>
      <c r="R96" s="420"/>
      <c r="S96" s="415">
        <v>1808055.14</v>
      </c>
      <c r="T96" s="420"/>
      <c r="U96" s="415">
        <v>1808055.14</v>
      </c>
      <c r="V96" s="420"/>
      <c r="W96" s="420"/>
      <c r="X96" s="420"/>
      <c r="Y96" s="420"/>
      <c r="Z96" s="420"/>
      <c r="AA96" s="420"/>
      <c r="AB96" s="420"/>
      <c r="AC96" s="420">
        <v>1514252.61</v>
      </c>
      <c r="AD96" s="420">
        <v>293802.53000000003</v>
      </c>
      <c r="AE96" s="421"/>
      <c r="AF96" s="420"/>
      <c r="AG96" s="414" t="s">
        <v>518</v>
      </c>
      <c r="AH96" s="416">
        <v>45938.460532407407</v>
      </c>
      <c r="AI96" s="414"/>
      <c r="AJ96" s="414"/>
      <c r="AK96" s="3"/>
    </row>
    <row r="97" spans="1:37" s="4" customFormat="1" ht="12.75" customHeight="1" x14ac:dyDescent="0.25">
      <c r="A97" s="414" t="s">
        <v>88</v>
      </c>
      <c r="B97" s="414" t="s">
        <v>22</v>
      </c>
      <c r="C97" s="414" t="s">
        <v>519</v>
      </c>
      <c r="D97" s="420" t="s">
        <v>587</v>
      </c>
      <c r="E97" s="415">
        <v>840000</v>
      </c>
      <c r="F97" s="420"/>
      <c r="G97" s="415">
        <v>840000</v>
      </c>
      <c r="H97" s="420"/>
      <c r="I97" s="420"/>
      <c r="J97" s="420"/>
      <c r="K97" s="420"/>
      <c r="L97" s="420"/>
      <c r="M97" s="420"/>
      <c r="N97" s="420"/>
      <c r="O97" s="420">
        <v>840000</v>
      </c>
      <c r="P97" s="421"/>
      <c r="Q97" s="420"/>
      <c r="R97" s="420"/>
      <c r="S97" s="415">
        <v>1514252.61</v>
      </c>
      <c r="T97" s="420"/>
      <c r="U97" s="415">
        <v>1514252.61</v>
      </c>
      <c r="V97" s="420"/>
      <c r="W97" s="420"/>
      <c r="X97" s="420"/>
      <c r="Y97" s="420"/>
      <c r="Z97" s="420"/>
      <c r="AA97" s="420"/>
      <c r="AB97" s="420"/>
      <c r="AC97" s="420">
        <v>1514252.61</v>
      </c>
      <c r="AD97" s="421"/>
      <c r="AE97" s="420"/>
      <c r="AF97" s="420"/>
      <c r="AG97" s="414" t="s">
        <v>518</v>
      </c>
      <c r="AH97" s="416">
        <v>45938.460520833331</v>
      </c>
      <c r="AI97" s="414"/>
      <c r="AJ97" s="414"/>
      <c r="AK97" s="3"/>
    </row>
    <row r="98" spans="1:37" s="4" customFormat="1" ht="12.75" customHeight="1" x14ac:dyDescent="0.25">
      <c r="A98" s="417" t="s">
        <v>89</v>
      </c>
      <c r="B98" s="417" t="s">
        <v>22</v>
      </c>
      <c r="C98" s="417" t="s">
        <v>519</v>
      </c>
      <c r="D98" s="417" t="s">
        <v>588</v>
      </c>
      <c r="E98" s="418">
        <v>250000</v>
      </c>
      <c r="F98" s="417"/>
      <c r="G98" s="418">
        <v>250000</v>
      </c>
      <c r="H98" s="417"/>
      <c r="I98" s="417"/>
      <c r="J98" s="417"/>
      <c r="K98" s="417"/>
      <c r="L98" s="417"/>
      <c r="M98" s="417"/>
      <c r="N98" s="417"/>
      <c r="O98" s="418"/>
      <c r="P98" s="417">
        <v>250000</v>
      </c>
      <c r="Q98" s="417"/>
      <c r="R98" s="417"/>
      <c r="S98" s="418">
        <v>293802.53000000003</v>
      </c>
      <c r="T98" s="417"/>
      <c r="U98" s="418">
        <v>293802.53000000003</v>
      </c>
      <c r="V98" s="417"/>
      <c r="W98" s="417"/>
      <c r="X98" s="417"/>
      <c r="Y98" s="417"/>
      <c r="Z98" s="417"/>
      <c r="AA98" s="417"/>
      <c r="AB98" s="417"/>
      <c r="AC98" s="418"/>
      <c r="AD98" s="417">
        <v>293802.53000000003</v>
      </c>
      <c r="AE98" s="417"/>
      <c r="AF98" s="417"/>
      <c r="AG98" s="417" t="s">
        <v>518</v>
      </c>
      <c r="AH98" s="419">
        <v>45938.460532407407</v>
      </c>
      <c r="AI98" s="417"/>
      <c r="AJ98" s="417"/>
      <c r="AK98" s="3"/>
    </row>
    <row r="99" spans="1:37" s="4" customFormat="1" ht="12.75" customHeight="1" x14ac:dyDescent="0.25">
      <c r="A99" s="417" t="s">
        <v>90</v>
      </c>
      <c r="B99" s="417" t="s">
        <v>22</v>
      </c>
      <c r="C99" s="417" t="s">
        <v>519</v>
      </c>
      <c r="D99" s="417" t="s">
        <v>589</v>
      </c>
      <c r="E99" s="418">
        <v>1130900</v>
      </c>
      <c r="F99" s="417"/>
      <c r="G99" s="418">
        <v>1130900</v>
      </c>
      <c r="H99" s="417"/>
      <c r="I99" s="417"/>
      <c r="J99" s="417"/>
      <c r="K99" s="417"/>
      <c r="L99" s="417"/>
      <c r="M99" s="417"/>
      <c r="N99" s="417"/>
      <c r="O99" s="418"/>
      <c r="P99" s="417">
        <v>420000</v>
      </c>
      <c r="Q99" s="417">
        <v>710900</v>
      </c>
      <c r="R99" s="417"/>
      <c r="S99" s="418">
        <v>923779.99</v>
      </c>
      <c r="T99" s="417"/>
      <c r="U99" s="418">
        <v>923779.99</v>
      </c>
      <c r="V99" s="417"/>
      <c r="W99" s="417"/>
      <c r="X99" s="417"/>
      <c r="Y99" s="417"/>
      <c r="Z99" s="417"/>
      <c r="AA99" s="417"/>
      <c r="AB99" s="417"/>
      <c r="AC99" s="418"/>
      <c r="AD99" s="417">
        <v>381770</v>
      </c>
      <c r="AE99" s="417">
        <v>542009.99</v>
      </c>
      <c r="AF99" s="417"/>
      <c r="AG99" s="417" t="s">
        <v>518</v>
      </c>
      <c r="AH99" s="419">
        <v>45938.460543981484</v>
      </c>
      <c r="AI99" s="417"/>
      <c r="AJ99" s="417"/>
      <c r="AK99" s="3"/>
    </row>
    <row r="100" spans="1:37" s="4" customFormat="1" ht="12.75" customHeight="1" x14ac:dyDescent="0.25">
      <c r="A100" s="414" t="s">
        <v>91</v>
      </c>
      <c r="B100" s="414" t="s">
        <v>22</v>
      </c>
      <c r="C100" s="414" t="s">
        <v>519</v>
      </c>
      <c r="D100" s="420" t="s">
        <v>590</v>
      </c>
      <c r="E100" s="415">
        <v>710900</v>
      </c>
      <c r="F100" s="420"/>
      <c r="G100" s="415">
        <v>710900</v>
      </c>
      <c r="H100" s="420"/>
      <c r="I100" s="420"/>
      <c r="J100" s="420"/>
      <c r="K100" s="420"/>
      <c r="L100" s="420"/>
      <c r="M100" s="420"/>
      <c r="N100" s="420"/>
      <c r="O100" s="421"/>
      <c r="P100" s="420"/>
      <c r="Q100" s="420">
        <v>710900</v>
      </c>
      <c r="R100" s="420"/>
      <c r="S100" s="415">
        <v>542009.99</v>
      </c>
      <c r="T100" s="420"/>
      <c r="U100" s="415">
        <v>542009.99</v>
      </c>
      <c r="V100" s="420"/>
      <c r="W100" s="420"/>
      <c r="X100" s="420"/>
      <c r="Y100" s="420"/>
      <c r="Z100" s="420"/>
      <c r="AA100" s="420"/>
      <c r="AB100" s="420"/>
      <c r="AC100" s="421"/>
      <c r="AD100" s="420"/>
      <c r="AE100" s="420">
        <v>542009.99</v>
      </c>
      <c r="AF100" s="420"/>
      <c r="AG100" s="414" t="s">
        <v>518</v>
      </c>
      <c r="AH100" s="416">
        <v>45938.460532407407</v>
      </c>
      <c r="AI100" s="414"/>
      <c r="AJ100" s="414"/>
      <c r="AK100" s="3"/>
    </row>
    <row r="101" spans="1:37" s="4" customFormat="1" ht="12.75" customHeight="1" x14ac:dyDescent="0.25">
      <c r="A101" s="414" t="s">
        <v>92</v>
      </c>
      <c r="B101" s="414" t="s">
        <v>22</v>
      </c>
      <c r="C101" s="414" t="s">
        <v>519</v>
      </c>
      <c r="D101" s="420" t="s">
        <v>591</v>
      </c>
      <c r="E101" s="415">
        <v>420000</v>
      </c>
      <c r="F101" s="420"/>
      <c r="G101" s="415">
        <v>420000</v>
      </c>
      <c r="H101" s="420"/>
      <c r="I101" s="420"/>
      <c r="J101" s="420"/>
      <c r="K101" s="420"/>
      <c r="L101" s="420"/>
      <c r="M101" s="420"/>
      <c r="N101" s="420"/>
      <c r="O101" s="421"/>
      <c r="P101" s="420">
        <v>420000</v>
      </c>
      <c r="Q101" s="420"/>
      <c r="R101" s="420"/>
      <c r="S101" s="415">
        <v>381770</v>
      </c>
      <c r="T101" s="420"/>
      <c r="U101" s="415">
        <v>381770</v>
      </c>
      <c r="V101" s="420"/>
      <c r="W101" s="420"/>
      <c r="X101" s="420"/>
      <c r="Y101" s="420"/>
      <c r="Z101" s="420"/>
      <c r="AA101" s="420"/>
      <c r="AB101" s="420"/>
      <c r="AC101" s="421"/>
      <c r="AD101" s="420">
        <v>381770</v>
      </c>
      <c r="AE101" s="420"/>
      <c r="AF101" s="420"/>
      <c r="AG101" s="414" t="s">
        <v>518</v>
      </c>
      <c r="AH101" s="416">
        <v>45938.460532407407</v>
      </c>
      <c r="AI101" s="414"/>
      <c r="AJ101" s="414"/>
      <c r="AK101" s="3"/>
    </row>
    <row r="102" spans="1:37" s="4" customFormat="1" ht="12.75" customHeight="1" x14ac:dyDescent="0.25">
      <c r="A102" s="417" t="s">
        <v>93</v>
      </c>
      <c r="B102" s="417" t="s">
        <v>22</v>
      </c>
      <c r="C102" s="417" t="s">
        <v>519</v>
      </c>
      <c r="D102" s="417" t="s">
        <v>592</v>
      </c>
      <c r="E102" s="418">
        <v>692000</v>
      </c>
      <c r="F102" s="417"/>
      <c r="G102" s="418">
        <v>692000</v>
      </c>
      <c r="H102" s="417"/>
      <c r="I102" s="417"/>
      <c r="J102" s="417"/>
      <c r="K102" s="417"/>
      <c r="L102" s="417"/>
      <c r="M102" s="417"/>
      <c r="N102" s="417"/>
      <c r="O102" s="418">
        <v>692000</v>
      </c>
      <c r="P102" s="417"/>
      <c r="Q102" s="417"/>
      <c r="R102" s="417"/>
      <c r="S102" s="418">
        <v>386525.5</v>
      </c>
      <c r="T102" s="417"/>
      <c r="U102" s="418">
        <v>386525.5</v>
      </c>
      <c r="V102" s="417"/>
      <c r="W102" s="417"/>
      <c r="X102" s="417"/>
      <c r="Y102" s="417"/>
      <c r="Z102" s="417"/>
      <c r="AA102" s="417"/>
      <c r="AB102" s="417"/>
      <c r="AC102" s="418">
        <v>386525.5</v>
      </c>
      <c r="AD102" s="417"/>
      <c r="AE102" s="417"/>
      <c r="AF102" s="417"/>
      <c r="AG102" s="417" t="s">
        <v>518</v>
      </c>
      <c r="AH102" s="419">
        <v>45938.460543981484</v>
      </c>
      <c r="AI102" s="417"/>
      <c r="AJ102" s="417"/>
      <c r="AK102" s="3"/>
    </row>
    <row r="103" spans="1:37" s="4" customFormat="1" ht="12.75" customHeight="1" x14ac:dyDescent="0.25">
      <c r="A103" s="414" t="s">
        <v>94</v>
      </c>
      <c r="B103" s="414" t="s">
        <v>22</v>
      </c>
      <c r="C103" s="414" t="s">
        <v>519</v>
      </c>
      <c r="D103" s="420" t="s">
        <v>593</v>
      </c>
      <c r="E103" s="415">
        <v>692000</v>
      </c>
      <c r="F103" s="420"/>
      <c r="G103" s="415">
        <v>692000</v>
      </c>
      <c r="H103" s="420"/>
      <c r="I103" s="420"/>
      <c r="J103" s="420"/>
      <c r="K103" s="420"/>
      <c r="L103" s="420"/>
      <c r="M103" s="420"/>
      <c r="N103" s="420"/>
      <c r="O103" s="421">
        <v>692000</v>
      </c>
      <c r="P103" s="420"/>
      <c r="Q103" s="420"/>
      <c r="R103" s="420"/>
      <c r="S103" s="415">
        <v>386525.5</v>
      </c>
      <c r="T103" s="420"/>
      <c r="U103" s="415">
        <v>386525.5</v>
      </c>
      <c r="V103" s="420"/>
      <c r="W103" s="420"/>
      <c r="X103" s="420"/>
      <c r="Y103" s="420"/>
      <c r="Z103" s="420"/>
      <c r="AA103" s="420"/>
      <c r="AB103" s="420"/>
      <c r="AC103" s="421">
        <v>386525.5</v>
      </c>
      <c r="AD103" s="420"/>
      <c r="AE103" s="420"/>
      <c r="AF103" s="420"/>
      <c r="AG103" s="414" t="s">
        <v>518</v>
      </c>
      <c r="AH103" s="416">
        <v>45938.460543981484</v>
      </c>
      <c r="AI103" s="414"/>
      <c r="AJ103" s="414"/>
      <c r="AK103" s="3"/>
    </row>
    <row r="104" spans="1:37" s="4" customFormat="1" ht="12.75" customHeight="1" x14ac:dyDescent="0.25">
      <c r="A104" s="417" t="s">
        <v>95</v>
      </c>
      <c r="B104" s="417" t="s">
        <v>22</v>
      </c>
      <c r="C104" s="417" t="s">
        <v>519</v>
      </c>
      <c r="D104" s="417" t="s">
        <v>594</v>
      </c>
      <c r="E104" s="418">
        <v>510000</v>
      </c>
      <c r="F104" s="417"/>
      <c r="G104" s="418">
        <v>510000</v>
      </c>
      <c r="H104" s="417"/>
      <c r="I104" s="417"/>
      <c r="J104" s="417"/>
      <c r="K104" s="417"/>
      <c r="L104" s="417"/>
      <c r="M104" s="417"/>
      <c r="N104" s="417"/>
      <c r="O104" s="418">
        <v>510000</v>
      </c>
      <c r="P104" s="418"/>
      <c r="Q104" s="418"/>
      <c r="R104" s="417"/>
      <c r="S104" s="418">
        <v>227349.27</v>
      </c>
      <c r="T104" s="417"/>
      <c r="U104" s="418">
        <v>227349.27</v>
      </c>
      <c r="V104" s="417"/>
      <c r="W104" s="417"/>
      <c r="X104" s="417"/>
      <c r="Y104" s="417"/>
      <c r="Z104" s="417"/>
      <c r="AA104" s="417"/>
      <c r="AB104" s="417"/>
      <c r="AC104" s="418">
        <v>227349.27</v>
      </c>
      <c r="AD104" s="418"/>
      <c r="AE104" s="418"/>
      <c r="AF104" s="417"/>
      <c r="AG104" s="417" t="s">
        <v>518</v>
      </c>
      <c r="AH104" s="419">
        <v>45938.460532407407</v>
      </c>
      <c r="AI104" s="417"/>
      <c r="AJ104" s="417"/>
      <c r="AK104" s="3"/>
    </row>
    <row r="105" spans="1:37" s="4" customFormat="1" ht="12.75" customHeight="1" x14ac:dyDescent="0.25">
      <c r="A105" s="417" t="s">
        <v>96</v>
      </c>
      <c r="B105" s="417" t="s">
        <v>22</v>
      </c>
      <c r="C105" s="417" t="s">
        <v>519</v>
      </c>
      <c r="D105" s="417" t="s">
        <v>595</v>
      </c>
      <c r="E105" s="418">
        <v>120000</v>
      </c>
      <c r="F105" s="417"/>
      <c r="G105" s="418">
        <v>120000</v>
      </c>
      <c r="H105" s="417"/>
      <c r="I105" s="417"/>
      <c r="J105" s="417"/>
      <c r="K105" s="417"/>
      <c r="L105" s="417"/>
      <c r="M105" s="417"/>
      <c r="N105" s="417"/>
      <c r="O105" s="418">
        <v>120000</v>
      </c>
      <c r="P105" s="418"/>
      <c r="Q105" s="418"/>
      <c r="R105" s="417"/>
      <c r="S105" s="418">
        <v>147240.87</v>
      </c>
      <c r="T105" s="417"/>
      <c r="U105" s="418">
        <v>147240.87</v>
      </c>
      <c r="V105" s="417"/>
      <c r="W105" s="417"/>
      <c r="X105" s="417"/>
      <c r="Y105" s="417"/>
      <c r="Z105" s="417"/>
      <c r="AA105" s="417"/>
      <c r="AB105" s="417"/>
      <c r="AC105" s="418">
        <v>147240.87</v>
      </c>
      <c r="AD105" s="418"/>
      <c r="AE105" s="418"/>
      <c r="AF105" s="417"/>
      <c r="AG105" s="417" t="s">
        <v>518</v>
      </c>
      <c r="AH105" s="419">
        <v>45938.460532407407</v>
      </c>
      <c r="AI105" s="417"/>
      <c r="AJ105" s="417"/>
      <c r="AK105" s="3"/>
    </row>
    <row r="106" spans="1:37" s="4" customFormat="1" ht="12.75" customHeight="1" x14ac:dyDescent="0.25">
      <c r="A106" s="417" t="s">
        <v>97</v>
      </c>
      <c r="B106" s="417" t="s">
        <v>22</v>
      </c>
      <c r="C106" s="417" t="s">
        <v>519</v>
      </c>
      <c r="D106" s="417" t="s">
        <v>596</v>
      </c>
      <c r="E106" s="418">
        <v>62000</v>
      </c>
      <c r="F106" s="417"/>
      <c r="G106" s="418">
        <v>62000</v>
      </c>
      <c r="H106" s="417"/>
      <c r="I106" s="417"/>
      <c r="J106" s="417"/>
      <c r="K106" s="417"/>
      <c r="L106" s="417"/>
      <c r="M106" s="417"/>
      <c r="N106" s="417"/>
      <c r="O106" s="418">
        <v>62000</v>
      </c>
      <c r="P106" s="418"/>
      <c r="Q106" s="418"/>
      <c r="R106" s="417"/>
      <c r="S106" s="418">
        <v>11935.36</v>
      </c>
      <c r="T106" s="417"/>
      <c r="U106" s="418">
        <v>11935.36</v>
      </c>
      <c r="V106" s="417"/>
      <c r="W106" s="417"/>
      <c r="X106" s="417"/>
      <c r="Y106" s="417"/>
      <c r="Z106" s="417"/>
      <c r="AA106" s="417"/>
      <c r="AB106" s="417"/>
      <c r="AC106" s="418">
        <v>11935.36</v>
      </c>
      <c r="AD106" s="418"/>
      <c r="AE106" s="418"/>
      <c r="AF106" s="417"/>
      <c r="AG106" s="417" t="s">
        <v>518</v>
      </c>
      <c r="AH106" s="419">
        <v>45938.460543981484</v>
      </c>
      <c r="AI106" s="417"/>
      <c r="AJ106" s="417"/>
      <c r="AK106" s="3"/>
    </row>
    <row r="107" spans="1:37" s="4" customFormat="1" ht="12.75" customHeight="1" x14ac:dyDescent="0.25">
      <c r="A107" s="414" t="s">
        <v>98</v>
      </c>
      <c r="B107" s="414" t="s">
        <v>22</v>
      </c>
      <c r="C107" s="414" t="s">
        <v>519</v>
      </c>
      <c r="D107" s="420" t="s">
        <v>597</v>
      </c>
      <c r="E107" s="415">
        <v>62000</v>
      </c>
      <c r="F107" s="420"/>
      <c r="G107" s="415">
        <v>62000</v>
      </c>
      <c r="H107" s="420"/>
      <c r="I107" s="420"/>
      <c r="J107" s="420"/>
      <c r="K107" s="420"/>
      <c r="L107" s="420"/>
      <c r="M107" s="420"/>
      <c r="N107" s="420"/>
      <c r="O107" s="421">
        <v>62000</v>
      </c>
      <c r="P107" s="420"/>
      <c r="Q107" s="420"/>
      <c r="R107" s="420"/>
      <c r="S107" s="415">
        <v>11935.36</v>
      </c>
      <c r="T107" s="420"/>
      <c r="U107" s="415">
        <v>11935.36</v>
      </c>
      <c r="V107" s="420"/>
      <c r="W107" s="420"/>
      <c r="X107" s="420"/>
      <c r="Y107" s="420"/>
      <c r="Z107" s="420"/>
      <c r="AA107" s="420"/>
      <c r="AB107" s="420"/>
      <c r="AC107" s="421">
        <v>11935.36</v>
      </c>
      <c r="AD107" s="420"/>
      <c r="AE107" s="420"/>
      <c r="AF107" s="420"/>
      <c r="AG107" s="414" t="s">
        <v>518</v>
      </c>
      <c r="AH107" s="416">
        <v>45938.460532407407</v>
      </c>
      <c r="AI107" s="414"/>
      <c r="AJ107" s="414"/>
      <c r="AK107" s="3"/>
    </row>
    <row r="108" spans="1:37" s="4" customFormat="1" ht="12.75" customHeight="1" x14ac:dyDescent="0.25">
      <c r="A108" s="414" t="s">
        <v>99</v>
      </c>
      <c r="B108" s="414" t="s">
        <v>22</v>
      </c>
      <c r="C108" s="414" t="s">
        <v>519</v>
      </c>
      <c r="D108" s="420" t="s">
        <v>598</v>
      </c>
      <c r="E108" s="415">
        <v>6292097.0599999996</v>
      </c>
      <c r="F108" s="420"/>
      <c r="G108" s="415">
        <v>6292097.0599999996</v>
      </c>
      <c r="H108" s="420"/>
      <c r="I108" s="420"/>
      <c r="J108" s="420"/>
      <c r="K108" s="420"/>
      <c r="L108" s="420"/>
      <c r="M108" s="420"/>
      <c r="N108" s="420"/>
      <c r="O108" s="420">
        <v>203100</v>
      </c>
      <c r="P108" s="420">
        <v>5744997.0599999996</v>
      </c>
      <c r="Q108" s="421">
        <v>344000</v>
      </c>
      <c r="R108" s="420"/>
      <c r="S108" s="415">
        <v>5872151.9699999997</v>
      </c>
      <c r="T108" s="420"/>
      <c r="U108" s="415">
        <v>5872151.9699999997</v>
      </c>
      <c r="V108" s="420"/>
      <c r="W108" s="420"/>
      <c r="X108" s="420"/>
      <c r="Y108" s="420"/>
      <c r="Z108" s="420"/>
      <c r="AA108" s="420"/>
      <c r="AB108" s="420"/>
      <c r="AC108" s="420">
        <v>527817.80000000005</v>
      </c>
      <c r="AD108" s="420">
        <v>3771148.16</v>
      </c>
      <c r="AE108" s="421">
        <v>1573186.01</v>
      </c>
      <c r="AF108" s="420"/>
      <c r="AG108" s="414" t="s">
        <v>518</v>
      </c>
      <c r="AH108" s="416">
        <v>45938.460532407407</v>
      </c>
      <c r="AI108" s="414"/>
      <c r="AJ108" s="414"/>
      <c r="AK108" s="3"/>
    </row>
    <row r="109" spans="1:37" s="4" customFormat="1" ht="12.75" customHeight="1" x14ac:dyDescent="0.25">
      <c r="A109" s="414" t="s">
        <v>100</v>
      </c>
      <c r="B109" s="414" t="s">
        <v>22</v>
      </c>
      <c r="C109" s="414" t="s">
        <v>519</v>
      </c>
      <c r="D109" s="420" t="s">
        <v>599</v>
      </c>
      <c r="E109" s="415">
        <v>733100</v>
      </c>
      <c r="F109" s="420"/>
      <c r="G109" s="415">
        <v>733100</v>
      </c>
      <c r="H109" s="420"/>
      <c r="I109" s="420"/>
      <c r="J109" s="420"/>
      <c r="K109" s="420"/>
      <c r="L109" s="420"/>
      <c r="M109" s="420"/>
      <c r="N109" s="420"/>
      <c r="O109" s="420">
        <v>203100</v>
      </c>
      <c r="P109" s="421">
        <v>430000</v>
      </c>
      <c r="Q109" s="420">
        <v>100000</v>
      </c>
      <c r="R109" s="420"/>
      <c r="S109" s="415">
        <v>436027</v>
      </c>
      <c r="T109" s="420"/>
      <c r="U109" s="415">
        <v>436027</v>
      </c>
      <c r="V109" s="420"/>
      <c r="W109" s="420"/>
      <c r="X109" s="420"/>
      <c r="Y109" s="420"/>
      <c r="Z109" s="420"/>
      <c r="AA109" s="420"/>
      <c r="AB109" s="420"/>
      <c r="AC109" s="420">
        <v>70900</v>
      </c>
      <c r="AD109" s="421">
        <v>272160</v>
      </c>
      <c r="AE109" s="420">
        <v>92967</v>
      </c>
      <c r="AF109" s="420"/>
      <c r="AG109" s="414" t="s">
        <v>518</v>
      </c>
      <c r="AH109" s="416">
        <v>45938.460532407407</v>
      </c>
      <c r="AI109" s="414"/>
      <c r="AJ109" s="414"/>
      <c r="AK109" s="3"/>
    </row>
    <row r="110" spans="1:37" s="4" customFormat="1" ht="12.75" customHeight="1" x14ac:dyDescent="0.25">
      <c r="A110" s="417" t="s">
        <v>101</v>
      </c>
      <c r="B110" s="417" t="s">
        <v>22</v>
      </c>
      <c r="C110" s="417" t="s">
        <v>519</v>
      </c>
      <c r="D110" s="417" t="s">
        <v>600</v>
      </c>
      <c r="E110" s="418">
        <v>733100</v>
      </c>
      <c r="F110" s="417"/>
      <c r="G110" s="418">
        <v>733100</v>
      </c>
      <c r="H110" s="417"/>
      <c r="I110" s="417"/>
      <c r="J110" s="417"/>
      <c r="K110" s="417"/>
      <c r="L110" s="417"/>
      <c r="M110" s="417"/>
      <c r="N110" s="417"/>
      <c r="O110" s="418">
        <v>203100</v>
      </c>
      <c r="P110" s="418">
        <v>430000</v>
      </c>
      <c r="Q110" s="418">
        <v>100000</v>
      </c>
      <c r="R110" s="417"/>
      <c r="S110" s="418">
        <v>436027</v>
      </c>
      <c r="T110" s="417"/>
      <c r="U110" s="418">
        <v>436027</v>
      </c>
      <c r="V110" s="417"/>
      <c r="W110" s="417"/>
      <c r="X110" s="417"/>
      <c r="Y110" s="417"/>
      <c r="Z110" s="417"/>
      <c r="AA110" s="417"/>
      <c r="AB110" s="417"/>
      <c r="AC110" s="418">
        <v>70900</v>
      </c>
      <c r="AD110" s="418">
        <v>272160</v>
      </c>
      <c r="AE110" s="418">
        <v>92967</v>
      </c>
      <c r="AF110" s="417"/>
      <c r="AG110" s="417" t="s">
        <v>518</v>
      </c>
      <c r="AH110" s="419">
        <v>45938.460532407407</v>
      </c>
      <c r="AI110" s="417"/>
      <c r="AJ110" s="417"/>
      <c r="AK110" s="3"/>
    </row>
    <row r="111" spans="1:37" s="4" customFormat="1" ht="12.75" customHeight="1" x14ac:dyDescent="0.25">
      <c r="A111" s="417" t="s">
        <v>102</v>
      </c>
      <c r="B111" s="417" t="s">
        <v>22</v>
      </c>
      <c r="C111" s="417" t="s">
        <v>519</v>
      </c>
      <c r="D111" s="417" t="s">
        <v>601</v>
      </c>
      <c r="E111" s="418">
        <v>203100</v>
      </c>
      <c r="F111" s="417"/>
      <c r="G111" s="418">
        <v>203100</v>
      </c>
      <c r="H111" s="417"/>
      <c r="I111" s="417"/>
      <c r="J111" s="417"/>
      <c r="K111" s="417"/>
      <c r="L111" s="417"/>
      <c r="M111" s="417"/>
      <c r="N111" s="417"/>
      <c r="O111" s="418">
        <v>203100</v>
      </c>
      <c r="P111" s="418"/>
      <c r="Q111" s="418"/>
      <c r="R111" s="417"/>
      <c r="S111" s="418">
        <v>70900</v>
      </c>
      <c r="T111" s="417"/>
      <c r="U111" s="418">
        <v>70900</v>
      </c>
      <c r="V111" s="417"/>
      <c r="W111" s="417"/>
      <c r="X111" s="417"/>
      <c r="Y111" s="417"/>
      <c r="Z111" s="417"/>
      <c r="AA111" s="417"/>
      <c r="AB111" s="417"/>
      <c r="AC111" s="418">
        <v>70900</v>
      </c>
      <c r="AD111" s="418"/>
      <c r="AE111" s="418"/>
      <c r="AF111" s="417"/>
      <c r="AG111" s="417" t="s">
        <v>518</v>
      </c>
      <c r="AH111" s="419">
        <v>45938.460520833331</v>
      </c>
      <c r="AI111" s="417"/>
      <c r="AJ111" s="417"/>
      <c r="AK111" s="3"/>
    </row>
    <row r="112" spans="1:37" s="4" customFormat="1" ht="12.75" customHeight="1" x14ac:dyDescent="0.25">
      <c r="A112" s="414" t="s">
        <v>103</v>
      </c>
      <c r="B112" s="414" t="s">
        <v>22</v>
      </c>
      <c r="C112" s="414" t="s">
        <v>519</v>
      </c>
      <c r="D112" s="420" t="s">
        <v>602</v>
      </c>
      <c r="E112" s="415">
        <v>100000</v>
      </c>
      <c r="F112" s="420"/>
      <c r="G112" s="415">
        <v>100000</v>
      </c>
      <c r="H112" s="420"/>
      <c r="I112" s="420"/>
      <c r="J112" s="420"/>
      <c r="K112" s="420"/>
      <c r="L112" s="420"/>
      <c r="M112" s="420"/>
      <c r="N112" s="420"/>
      <c r="O112" s="421"/>
      <c r="P112" s="420"/>
      <c r="Q112" s="420">
        <v>100000</v>
      </c>
      <c r="R112" s="420"/>
      <c r="S112" s="415">
        <v>92967</v>
      </c>
      <c r="T112" s="420"/>
      <c r="U112" s="415">
        <v>92967</v>
      </c>
      <c r="V112" s="420"/>
      <c r="W112" s="420"/>
      <c r="X112" s="420"/>
      <c r="Y112" s="420"/>
      <c r="Z112" s="420"/>
      <c r="AA112" s="420"/>
      <c r="AB112" s="420"/>
      <c r="AC112" s="421"/>
      <c r="AD112" s="420"/>
      <c r="AE112" s="420">
        <v>92967</v>
      </c>
      <c r="AF112" s="420"/>
      <c r="AG112" s="414" t="s">
        <v>518</v>
      </c>
      <c r="AH112" s="416">
        <v>45938.460532407407</v>
      </c>
      <c r="AI112" s="414"/>
      <c r="AJ112" s="414"/>
      <c r="AK112" s="3"/>
    </row>
    <row r="113" spans="1:37" s="4" customFormat="1" ht="12.75" customHeight="1" x14ac:dyDescent="0.25">
      <c r="A113" s="414" t="s">
        <v>104</v>
      </c>
      <c r="B113" s="414" t="s">
        <v>22</v>
      </c>
      <c r="C113" s="414" t="s">
        <v>519</v>
      </c>
      <c r="D113" s="420" t="s">
        <v>603</v>
      </c>
      <c r="E113" s="415">
        <v>430000</v>
      </c>
      <c r="F113" s="420"/>
      <c r="G113" s="415">
        <v>430000</v>
      </c>
      <c r="H113" s="420"/>
      <c r="I113" s="420"/>
      <c r="J113" s="420"/>
      <c r="K113" s="420"/>
      <c r="L113" s="420"/>
      <c r="M113" s="420"/>
      <c r="N113" s="420"/>
      <c r="O113" s="420"/>
      <c r="P113" s="420">
        <v>430000</v>
      </c>
      <c r="Q113" s="421"/>
      <c r="R113" s="420"/>
      <c r="S113" s="415">
        <v>272160</v>
      </c>
      <c r="T113" s="420"/>
      <c r="U113" s="415">
        <v>272160</v>
      </c>
      <c r="V113" s="420"/>
      <c r="W113" s="420"/>
      <c r="X113" s="420"/>
      <c r="Y113" s="420"/>
      <c r="Z113" s="420"/>
      <c r="AA113" s="420"/>
      <c r="AB113" s="420"/>
      <c r="AC113" s="420"/>
      <c r="AD113" s="420">
        <v>272160</v>
      </c>
      <c r="AE113" s="421"/>
      <c r="AF113" s="420"/>
      <c r="AG113" s="414" t="s">
        <v>518</v>
      </c>
      <c r="AH113" s="416">
        <v>45938.460532407407</v>
      </c>
      <c r="AI113" s="414"/>
      <c r="AJ113" s="414"/>
      <c r="AK113" s="3"/>
    </row>
    <row r="114" spans="1:37" s="4" customFormat="1" ht="12.75" customHeight="1" x14ac:dyDescent="0.25">
      <c r="A114" s="414" t="s">
        <v>737</v>
      </c>
      <c r="B114" s="414" t="s">
        <v>22</v>
      </c>
      <c r="C114" s="414" t="s">
        <v>519</v>
      </c>
      <c r="D114" s="420" t="s">
        <v>738</v>
      </c>
      <c r="E114" s="415">
        <v>5558997.0599999996</v>
      </c>
      <c r="F114" s="420"/>
      <c r="G114" s="415">
        <v>5558997.0599999996</v>
      </c>
      <c r="H114" s="420"/>
      <c r="I114" s="420"/>
      <c r="J114" s="420"/>
      <c r="K114" s="420"/>
      <c r="L114" s="420"/>
      <c r="M114" s="420"/>
      <c r="N114" s="420"/>
      <c r="O114" s="420">
        <v>0</v>
      </c>
      <c r="P114" s="421">
        <v>5314997.0599999996</v>
      </c>
      <c r="Q114" s="420">
        <v>244000</v>
      </c>
      <c r="R114" s="420"/>
      <c r="S114" s="415">
        <v>5436124.9699999997</v>
      </c>
      <c r="T114" s="420"/>
      <c r="U114" s="415">
        <v>5436124.9699999997</v>
      </c>
      <c r="V114" s="420"/>
      <c r="W114" s="420"/>
      <c r="X114" s="420"/>
      <c r="Y114" s="420"/>
      <c r="Z114" s="420"/>
      <c r="AA114" s="420"/>
      <c r="AB114" s="420"/>
      <c r="AC114" s="420">
        <v>456917.8</v>
      </c>
      <c r="AD114" s="421">
        <v>3498988.16</v>
      </c>
      <c r="AE114" s="420">
        <v>1480219.01</v>
      </c>
      <c r="AF114" s="420"/>
      <c r="AG114" s="414" t="s">
        <v>518</v>
      </c>
      <c r="AH114" s="416">
        <v>45938.460532407407</v>
      </c>
      <c r="AI114" s="414"/>
      <c r="AJ114" s="414"/>
      <c r="AK114" s="3"/>
    </row>
    <row r="115" spans="1:37" s="4" customFormat="1" ht="12.75" customHeight="1" x14ac:dyDescent="0.25">
      <c r="A115" s="417" t="s">
        <v>739</v>
      </c>
      <c r="B115" s="417" t="s">
        <v>22</v>
      </c>
      <c r="C115" s="417" t="s">
        <v>519</v>
      </c>
      <c r="D115" s="417" t="s">
        <v>740</v>
      </c>
      <c r="E115" s="418">
        <v>5558997.0599999996</v>
      </c>
      <c r="F115" s="417"/>
      <c r="G115" s="418">
        <v>5558997.0599999996</v>
      </c>
      <c r="H115" s="417"/>
      <c r="I115" s="417"/>
      <c r="J115" s="417"/>
      <c r="K115" s="417"/>
      <c r="L115" s="417"/>
      <c r="M115" s="417"/>
      <c r="N115" s="417"/>
      <c r="O115" s="418">
        <v>0</v>
      </c>
      <c r="P115" s="418">
        <v>5314997.0599999996</v>
      </c>
      <c r="Q115" s="418">
        <v>244000</v>
      </c>
      <c r="R115" s="417"/>
      <c r="S115" s="418">
        <v>5436124.9699999997</v>
      </c>
      <c r="T115" s="417"/>
      <c r="U115" s="418">
        <v>5436124.9699999997</v>
      </c>
      <c r="V115" s="417"/>
      <c r="W115" s="417"/>
      <c r="X115" s="417"/>
      <c r="Y115" s="417"/>
      <c r="Z115" s="417"/>
      <c r="AA115" s="417"/>
      <c r="AB115" s="417"/>
      <c r="AC115" s="418">
        <v>456917.8</v>
      </c>
      <c r="AD115" s="418">
        <v>3498988.16</v>
      </c>
      <c r="AE115" s="418">
        <v>1480219.01</v>
      </c>
      <c r="AF115" s="417"/>
      <c r="AG115" s="417" t="s">
        <v>518</v>
      </c>
      <c r="AH115" s="419">
        <v>45938.460532407407</v>
      </c>
      <c r="AI115" s="417"/>
      <c r="AJ115" s="417"/>
      <c r="AK115" s="3"/>
    </row>
    <row r="116" spans="1:37" s="4" customFormat="1" ht="12.75" customHeight="1" x14ac:dyDescent="0.25">
      <c r="A116" s="417" t="s">
        <v>741</v>
      </c>
      <c r="B116" s="417" t="s">
        <v>22</v>
      </c>
      <c r="C116" s="417" t="s">
        <v>519</v>
      </c>
      <c r="D116" s="417" t="s">
        <v>742</v>
      </c>
      <c r="E116" s="418">
        <v>0</v>
      </c>
      <c r="F116" s="417"/>
      <c r="G116" s="418">
        <v>0</v>
      </c>
      <c r="H116" s="417"/>
      <c r="I116" s="417"/>
      <c r="J116" s="417"/>
      <c r="K116" s="417"/>
      <c r="L116" s="417"/>
      <c r="M116" s="417"/>
      <c r="N116" s="417"/>
      <c r="O116" s="418">
        <v>0</v>
      </c>
      <c r="P116" s="417"/>
      <c r="Q116" s="418"/>
      <c r="R116" s="417"/>
      <c r="S116" s="418">
        <v>456917.8</v>
      </c>
      <c r="T116" s="417"/>
      <c r="U116" s="418">
        <v>456917.8</v>
      </c>
      <c r="V116" s="417"/>
      <c r="W116" s="417"/>
      <c r="X116" s="417"/>
      <c r="Y116" s="417"/>
      <c r="Z116" s="417"/>
      <c r="AA116" s="417"/>
      <c r="AB116" s="417"/>
      <c r="AC116" s="418">
        <v>456917.8</v>
      </c>
      <c r="AD116" s="417"/>
      <c r="AE116" s="418"/>
      <c r="AF116" s="417"/>
      <c r="AG116" s="417" t="s">
        <v>518</v>
      </c>
      <c r="AH116" s="419">
        <v>45938.460520833331</v>
      </c>
      <c r="AI116" s="417"/>
      <c r="AJ116" s="417"/>
      <c r="AK116" s="3"/>
    </row>
    <row r="117" spans="1:37" s="4" customFormat="1" ht="12.75" customHeight="1" x14ac:dyDescent="0.25">
      <c r="A117" s="417" t="s">
        <v>743</v>
      </c>
      <c r="B117" s="417" t="s">
        <v>22</v>
      </c>
      <c r="C117" s="417" t="s">
        <v>519</v>
      </c>
      <c r="D117" s="417" t="s">
        <v>744</v>
      </c>
      <c r="E117" s="418">
        <v>244000</v>
      </c>
      <c r="F117" s="417"/>
      <c r="G117" s="418">
        <v>244000</v>
      </c>
      <c r="H117" s="417"/>
      <c r="I117" s="417"/>
      <c r="J117" s="417"/>
      <c r="K117" s="417"/>
      <c r="L117" s="417"/>
      <c r="M117" s="417"/>
      <c r="N117" s="417"/>
      <c r="O117" s="418"/>
      <c r="P117" s="417"/>
      <c r="Q117" s="417">
        <v>244000</v>
      </c>
      <c r="R117" s="417"/>
      <c r="S117" s="418">
        <v>1480219.01</v>
      </c>
      <c r="T117" s="417"/>
      <c r="U117" s="418">
        <v>1480219.01</v>
      </c>
      <c r="V117" s="417"/>
      <c r="W117" s="417"/>
      <c r="X117" s="417"/>
      <c r="Y117" s="417"/>
      <c r="Z117" s="417"/>
      <c r="AA117" s="417"/>
      <c r="AB117" s="417"/>
      <c r="AC117" s="418"/>
      <c r="AD117" s="417"/>
      <c r="AE117" s="417">
        <v>1480219.01</v>
      </c>
      <c r="AF117" s="417"/>
      <c r="AG117" s="417" t="s">
        <v>518</v>
      </c>
      <c r="AH117" s="419">
        <v>45938.460532407407</v>
      </c>
      <c r="AI117" s="417"/>
      <c r="AJ117" s="417"/>
      <c r="AK117" s="3"/>
    </row>
    <row r="118" spans="1:37" s="4" customFormat="1" ht="12.75" customHeight="1" x14ac:dyDescent="0.25">
      <c r="A118" s="414" t="s">
        <v>745</v>
      </c>
      <c r="B118" s="414" t="s">
        <v>22</v>
      </c>
      <c r="C118" s="414" t="s">
        <v>519</v>
      </c>
      <c r="D118" s="420" t="s">
        <v>746</v>
      </c>
      <c r="E118" s="415">
        <v>5314997.0599999996</v>
      </c>
      <c r="F118" s="420"/>
      <c r="G118" s="415">
        <v>5314997.0599999996</v>
      </c>
      <c r="H118" s="420"/>
      <c r="I118" s="420"/>
      <c r="J118" s="420"/>
      <c r="K118" s="420"/>
      <c r="L118" s="420"/>
      <c r="M118" s="420"/>
      <c r="N118" s="420"/>
      <c r="O118" s="421"/>
      <c r="P118" s="420">
        <v>5314997.0599999996</v>
      </c>
      <c r="Q118" s="420"/>
      <c r="R118" s="420"/>
      <c r="S118" s="415">
        <v>3498988.16</v>
      </c>
      <c r="T118" s="420"/>
      <c r="U118" s="415">
        <v>3498988.16</v>
      </c>
      <c r="V118" s="420"/>
      <c r="W118" s="420"/>
      <c r="X118" s="420"/>
      <c r="Y118" s="420"/>
      <c r="Z118" s="420"/>
      <c r="AA118" s="420"/>
      <c r="AB118" s="420"/>
      <c r="AC118" s="421"/>
      <c r="AD118" s="420">
        <v>3498988.16</v>
      </c>
      <c r="AE118" s="420"/>
      <c r="AF118" s="420"/>
      <c r="AG118" s="414" t="s">
        <v>518</v>
      </c>
      <c r="AH118" s="416">
        <v>45938.460532407407</v>
      </c>
      <c r="AI118" s="414"/>
      <c r="AJ118" s="414"/>
      <c r="AK118" s="3"/>
    </row>
    <row r="119" spans="1:37" s="4" customFormat="1" ht="12.75" customHeight="1" x14ac:dyDescent="0.25">
      <c r="A119" s="417" t="s">
        <v>105</v>
      </c>
      <c r="B119" s="417" t="s">
        <v>22</v>
      </c>
      <c r="C119" s="417" t="s">
        <v>519</v>
      </c>
      <c r="D119" s="417" t="s">
        <v>604</v>
      </c>
      <c r="E119" s="418">
        <v>17124700</v>
      </c>
      <c r="F119" s="417"/>
      <c r="G119" s="418">
        <v>17124700</v>
      </c>
      <c r="H119" s="417"/>
      <c r="I119" s="417"/>
      <c r="J119" s="417"/>
      <c r="K119" s="417"/>
      <c r="L119" s="417"/>
      <c r="M119" s="417"/>
      <c r="N119" s="417"/>
      <c r="O119" s="417">
        <v>8015000</v>
      </c>
      <c r="P119" s="417">
        <v>9109700</v>
      </c>
      <c r="Q119" s="418">
        <v>0</v>
      </c>
      <c r="R119" s="417"/>
      <c r="S119" s="418">
        <v>32524188.16</v>
      </c>
      <c r="T119" s="417"/>
      <c r="U119" s="418">
        <v>32524188.16</v>
      </c>
      <c r="V119" s="417"/>
      <c r="W119" s="417"/>
      <c r="X119" s="417"/>
      <c r="Y119" s="417"/>
      <c r="Z119" s="417"/>
      <c r="AA119" s="417"/>
      <c r="AB119" s="417"/>
      <c r="AC119" s="417">
        <v>25418296.329999998</v>
      </c>
      <c r="AD119" s="417">
        <v>7105654.8300000001</v>
      </c>
      <c r="AE119" s="418">
        <v>237</v>
      </c>
      <c r="AF119" s="417"/>
      <c r="AG119" s="417" t="s">
        <v>518</v>
      </c>
      <c r="AH119" s="419">
        <v>45938.460532407407</v>
      </c>
      <c r="AI119" s="417"/>
      <c r="AJ119" s="417"/>
      <c r="AK119" s="3"/>
    </row>
    <row r="120" spans="1:37" s="4" customFormat="1" ht="12.75" customHeight="1" x14ac:dyDescent="0.25">
      <c r="A120" s="414" t="s">
        <v>106</v>
      </c>
      <c r="B120" s="414" t="s">
        <v>22</v>
      </c>
      <c r="C120" s="414" t="s">
        <v>519</v>
      </c>
      <c r="D120" s="420" t="s">
        <v>605</v>
      </c>
      <c r="E120" s="415">
        <v>0</v>
      </c>
      <c r="F120" s="420"/>
      <c r="G120" s="415">
        <v>0</v>
      </c>
      <c r="H120" s="420"/>
      <c r="I120" s="420"/>
      <c r="J120" s="420"/>
      <c r="K120" s="420"/>
      <c r="L120" s="420"/>
      <c r="M120" s="420"/>
      <c r="N120" s="420"/>
      <c r="O120" s="420">
        <v>0</v>
      </c>
      <c r="P120" s="420"/>
      <c r="Q120" s="421">
        <v>0</v>
      </c>
      <c r="R120" s="420"/>
      <c r="S120" s="415">
        <v>902</v>
      </c>
      <c r="T120" s="420"/>
      <c r="U120" s="415">
        <v>902</v>
      </c>
      <c r="V120" s="420"/>
      <c r="W120" s="420"/>
      <c r="X120" s="420"/>
      <c r="Y120" s="420"/>
      <c r="Z120" s="420"/>
      <c r="AA120" s="420"/>
      <c r="AB120" s="420"/>
      <c r="AC120" s="420">
        <v>665</v>
      </c>
      <c r="AD120" s="420"/>
      <c r="AE120" s="421">
        <v>237</v>
      </c>
      <c r="AF120" s="420"/>
      <c r="AG120" s="414" t="s">
        <v>518</v>
      </c>
      <c r="AH120" s="416">
        <v>45938.460532407407</v>
      </c>
      <c r="AI120" s="414"/>
      <c r="AJ120" s="414"/>
      <c r="AK120" s="3"/>
    </row>
    <row r="121" spans="1:37" s="4" customFormat="1" ht="12.75" customHeight="1" x14ac:dyDescent="0.25">
      <c r="A121" s="417" t="s">
        <v>1081</v>
      </c>
      <c r="B121" s="417" t="s">
        <v>22</v>
      </c>
      <c r="C121" s="417" t="s">
        <v>519</v>
      </c>
      <c r="D121" s="417" t="s">
        <v>1082</v>
      </c>
      <c r="E121" s="418">
        <v>0</v>
      </c>
      <c r="F121" s="417"/>
      <c r="G121" s="418">
        <v>0</v>
      </c>
      <c r="H121" s="417"/>
      <c r="I121" s="417"/>
      <c r="J121" s="417"/>
      <c r="K121" s="417"/>
      <c r="L121" s="417"/>
      <c r="M121" s="417"/>
      <c r="N121" s="417"/>
      <c r="O121" s="418">
        <v>0</v>
      </c>
      <c r="P121" s="418"/>
      <c r="Q121" s="417"/>
      <c r="R121" s="417"/>
      <c r="S121" s="418">
        <v>665</v>
      </c>
      <c r="T121" s="417"/>
      <c r="U121" s="418">
        <v>665</v>
      </c>
      <c r="V121" s="417"/>
      <c r="W121" s="417"/>
      <c r="X121" s="417"/>
      <c r="Y121" s="417"/>
      <c r="Z121" s="417"/>
      <c r="AA121" s="417"/>
      <c r="AB121" s="417"/>
      <c r="AC121" s="418">
        <v>665</v>
      </c>
      <c r="AD121" s="418"/>
      <c r="AE121" s="417"/>
      <c r="AF121" s="417"/>
      <c r="AG121" s="417" t="s">
        <v>518</v>
      </c>
      <c r="AH121" s="419">
        <v>45938.460532407407</v>
      </c>
      <c r="AI121" s="417"/>
      <c r="AJ121" s="417"/>
      <c r="AK121" s="3"/>
    </row>
    <row r="122" spans="1:37" s="4" customFormat="1" ht="12.75" customHeight="1" x14ac:dyDescent="0.25">
      <c r="A122" s="417" t="s">
        <v>1083</v>
      </c>
      <c r="B122" s="417" t="s">
        <v>22</v>
      </c>
      <c r="C122" s="417" t="s">
        <v>519</v>
      </c>
      <c r="D122" s="417" t="s">
        <v>1084</v>
      </c>
      <c r="E122" s="418">
        <v>0</v>
      </c>
      <c r="F122" s="417"/>
      <c r="G122" s="418">
        <v>0</v>
      </c>
      <c r="H122" s="417"/>
      <c r="I122" s="417"/>
      <c r="J122" s="417"/>
      <c r="K122" s="417"/>
      <c r="L122" s="417"/>
      <c r="M122" s="417"/>
      <c r="N122" s="417"/>
      <c r="O122" s="418">
        <v>0</v>
      </c>
      <c r="P122" s="418"/>
      <c r="Q122" s="417"/>
      <c r="R122" s="417"/>
      <c r="S122" s="418">
        <v>665</v>
      </c>
      <c r="T122" s="417"/>
      <c r="U122" s="418">
        <v>665</v>
      </c>
      <c r="V122" s="417"/>
      <c r="W122" s="417"/>
      <c r="X122" s="417"/>
      <c r="Y122" s="417"/>
      <c r="Z122" s="417"/>
      <c r="AA122" s="417"/>
      <c r="AB122" s="417"/>
      <c r="AC122" s="418">
        <v>665</v>
      </c>
      <c r="AD122" s="418"/>
      <c r="AE122" s="417"/>
      <c r="AF122" s="417"/>
      <c r="AG122" s="417" t="s">
        <v>518</v>
      </c>
      <c r="AH122" s="419">
        <v>45938.460520833331</v>
      </c>
      <c r="AI122" s="417"/>
      <c r="AJ122" s="417"/>
      <c r="AK122" s="3"/>
    </row>
    <row r="123" spans="1:37" s="4" customFormat="1" ht="12.75" customHeight="1" x14ac:dyDescent="0.25">
      <c r="A123" s="414" t="s">
        <v>993</v>
      </c>
      <c r="B123" s="414" t="s">
        <v>22</v>
      </c>
      <c r="C123" s="414" t="s">
        <v>519</v>
      </c>
      <c r="D123" s="420" t="s">
        <v>994</v>
      </c>
      <c r="E123" s="415">
        <v>0</v>
      </c>
      <c r="F123" s="420"/>
      <c r="G123" s="415">
        <v>0</v>
      </c>
      <c r="H123" s="420"/>
      <c r="I123" s="420"/>
      <c r="J123" s="420"/>
      <c r="K123" s="420"/>
      <c r="L123" s="420"/>
      <c r="M123" s="420"/>
      <c r="N123" s="420"/>
      <c r="O123" s="421"/>
      <c r="P123" s="420"/>
      <c r="Q123" s="420">
        <v>0</v>
      </c>
      <c r="R123" s="420"/>
      <c r="S123" s="415">
        <v>237</v>
      </c>
      <c r="T123" s="420"/>
      <c r="U123" s="415">
        <v>237</v>
      </c>
      <c r="V123" s="420"/>
      <c r="W123" s="420"/>
      <c r="X123" s="420"/>
      <c r="Y123" s="420"/>
      <c r="Z123" s="420"/>
      <c r="AA123" s="420"/>
      <c r="AB123" s="420"/>
      <c r="AC123" s="421"/>
      <c r="AD123" s="420"/>
      <c r="AE123" s="420">
        <v>237</v>
      </c>
      <c r="AF123" s="420"/>
      <c r="AG123" s="414" t="s">
        <v>518</v>
      </c>
      <c r="AH123" s="416">
        <v>45938.460543981484</v>
      </c>
      <c r="AI123" s="414"/>
      <c r="AJ123" s="414"/>
      <c r="AK123" s="3"/>
    </row>
    <row r="124" spans="1:37" s="4" customFormat="1" ht="12.75" customHeight="1" x14ac:dyDescent="0.25">
      <c r="A124" s="414" t="s">
        <v>995</v>
      </c>
      <c r="B124" s="414" t="s">
        <v>22</v>
      </c>
      <c r="C124" s="414" t="s">
        <v>519</v>
      </c>
      <c r="D124" s="420" t="s">
        <v>996</v>
      </c>
      <c r="E124" s="415">
        <v>0</v>
      </c>
      <c r="F124" s="420"/>
      <c r="G124" s="415">
        <v>0</v>
      </c>
      <c r="H124" s="420"/>
      <c r="I124" s="420"/>
      <c r="J124" s="420"/>
      <c r="K124" s="420"/>
      <c r="L124" s="420"/>
      <c r="M124" s="420"/>
      <c r="N124" s="420"/>
      <c r="O124" s="421"/>
      <c r="P124" s="421"/>
      <c r="Q124" s="420">
        <v>0</v>
      </c>
      <c r="R124" s="420"/>
      <c r="S124" s="415">
        <v>237</v>
      </c>
      <c r="T124" s="420"/>
      <c r="U124" s="415">
        <v>237</v>
      </c>
      <c r="V124" s="420"/>
      <c r="W124" s="420"/>
      <c r="X124" s="420"/>
      <c r="Y124" s="420"/>
      <c r="Z124" s="420"/>
      <c r="AA124" s="420"/>
      <c r="AB124" s="420"/>
      <c r="AC124" s="421"/>
      <c r="AD124" s="421"/>
      <c r="AE124" s="420">
        <v>237</v>
      </c>
      <c r="AF124" s="420"/>
      <c r="AG124" s="414" t="s">
        <v>518</v>
      </c>
      <c r="AH124" s="416">
        <v>45938.460532407407</v>
      </c>
      <c r="AI124" s="414"/>
      <c r="AJ124" s="414"/>
      <c r="AK124" s="3"/>
    </row>
    <row r="125" spans="1:37" s="4" customFormat="1" ht="12.75" customHeight="1" x14ac:dyDescent="0.25">
      <c r="A125" s="417" t="s">
        <v>109</v>
      </c>
      <c r="B125" s="417" t="s">
        <v>22</v>
      </c>
      <c r="C125" s="417" t="s">
        <v>519</v>
      </c>
      <c r="D125" s="417" t="s">
        <v>608</v>
      </c>
      <c r="E125" s="418">
        <v>17109700</v>
      </c>
      <c r="F125" s="417"/>
      <c r="G125" s="418">
        <v>17109700</v>
      </c>
      <c r="H125" s="417"/>
      <c r="I125" s="417"/>
      <c r="J125" s="417"/>
      <c r="K125" s="417"/>
      <c r="L125" s="417"/>
      <c r="M125" s="417"/>
      <c r="N125" s="417"/>
      <c r="O125" s="418">
        <v>8000000</v>
      </c>
      <c r="P125" s="417">
        <v>9109700</v>
      </c>
      <c r="Q125" s="417"/>
      <c r="R125" s="417"/>
      <c r="S125" s="418">
        <v>32477262.27</v>
      </c>
      <c r="T125" s="417"/>
      <c r="U125" s="418">
        <v>32477262.27</v>
      </c>
      <c r="V125" s="417"/>
      <c r="W125" s="417"/>
      <c r="X125" s="417"/>
      <c r="Y125" s="417"/>
      <c r="Z125" s="417"/>
      <c r="AA125" s="417"/>
      <c r="AB125" s="417"/>
      <c r="AC125" s="418">
        <v>25371607.440000001</v>
      </c>
      <c r="AD125" s="417">
        <v>7105654.8300000001</v>
      </c>
      <c r="AE125" s="417"/>
      <c r="AF125" s="417"/>
      <c r="AG125" s="417" t="s">
        <v>518</v>
      </c>
      <c r="AH125" s="419">
        <v>45938.460532407407</v>
      </c>
      <c r="AI125" s="417"/>
      <c r="AJ125" s="417"/>
      <c r="AK125" s="3"/>
    </row>
    <row r="126" spans="1:37" s="4" customFormat="1" ht="12.75" customHeight="1" x14ac:dyDescent="0.25">
      <c r="A126" s="417" t="s">
        <v>110</v>
      </c>
      <c r="B126" s="417" t="s">
        <v>22</v>
      </c>
      <c r="C126" s="417" t="s">
        <v>519</v>
      </c>
      <c r="D126" s="417" t="s">
        <v>609</v>
      </c>
      <c r="E126" s="418">
        <v>17109700</v>
      </c>
      <c r="F126" s="417"/>
      <c r="G126" s="418">
        <v>17109700</v>
      </c>
      <c r="H126" s="417"/>
      <c r="I126" s="417"/>
      <c r="J126" s="417"/>
      <c r="K126" s="417"/>
      <c r="L126" s="417"/>
      <c r="M126" s="417"/>
      <c r="N126" s="417"/>
      <c r="O126" s="418">
        <v>8000000</v>
      </c>
      <c r="P126" s="417">
        <v>9109700</v>
      </c>
      <c r="Q126" s="417"/>
      <c r="R126" s="417"/>
      <c r="S126" s="418">
        <v>32477262.27</v>
      </c>
      <c r="T126" s="417"/>
      <c r="U126" s="418">
        <v>32477262.27</v>
      </c>
      <c r="V126" s="417"/>
      <c r="W126" s="417"/>
      <c r="X126" s="417"/>
      <c r="Y126" s="417"/>
      <c r="Z126" s="417"/>
      <c r="AA126" s="417"/>
      <c r="AB126" s="417"/>
      <c r="AC126" s="418">
        <v>25371607.440000001</v>
      </c>
      <c r="AD126" s="417">
        <v>7105654.8300000001</v>
      </c>
      <c r="AE126" s="417"/>
      <c r="AF126" s="417"/>
      <c r="AG126" s="417" t="s">
        <v>518</v>
      </c>
      <c r="AH126" s="419">
        <v>45938.460532407407</v>
      </c>
      <c r="AI126" s="417"/>
      <c r="AJ126" s="417"/>
      <c r="AK126" s="3"/>
    </row>
    <row r="127" spans="1:37" s="4" customFormat="1" ht="12.75" customHeight="1" x14ac:dyDescent="0.25">
      <c r="A127" s="414" t="s">
        <v>111</v>
      </c>
      <c r="B127" s="414" t="s">
        <v>22</v>
      </c>
      <c r="C127" s="414" t="s">
        <v>519</v>
      </c>
      <c r="D127" s="420" t="s">
        <v>610</v>
      </c>
      <c r="E127" s="415">
        <v>5000000</v>
      </c>
      <c r="F127" s="420"/>
      <c r="G127" s="415">
        <v>5000000</v>
      </c>
      <c r="H127" s="420"/>
      <c r="I127" s="420"/>
      <c r="J127" s="420"/>
      <c r="K127" s="420"/>
      <c r="L127" s="420"/>
      <c r="M127" s="420"/>
      <c r="N127" s="420"/>
      <c r="O127" s="421">
        <v>5000000</v>
      </c>
      <c r="P127" s="420"/>
      <c r="Q127" s="420"/>
      <c r="R127" s="420"/>
      <c r="S127" s="415">
        <v>18265952.579999998</v>
      </c>
      <c r="T127" s="420"/>
      <c r="U127" s="415">
        <v>18265952.579999998</v>
      </c>
      <c r="V127" s="420"/>
      <c r="W127" s="420"/>
      <c r="X127" s="420"/>
      <c r="Y127" s="420"/>
      <c r="Z127" s="420"/>
      <c r="AA127" s="420"/>
      <c r="AB127" s="420"/>
      <c r="AC127" s="421">
        <v>18265952.579999998</v>
      </c>
      <c r="AD127" s="420"/>
      <c r="AE127" s="420"/>
      <c r="AF127" s="420"/>
      <c r="AG127" s="414" t="s">
        <v>518</v>
      </c>
      <c r="AH127" s="416">
        <v>45938.460520833331</v>
      </c>
      <c r="AI127" s="414"/>
      <c r="AJ127" s="414"/>
      <c r="AK127" s="3"/>
    </row>
    <row r="128" spans="1:37" s="4" customFormat="1" ht="12.75" customHeight="1" x14ac:dyDescent="0.25">
      <c r="A128" s="417" t="s">
        <v>112</v>
      </c>
      <c r="B128" s="417" t="s">
        <v>22</v>
      </c>
      <c r="C128" s="417" t="s">
        <v>519</v>
      </c>
      <c r="D128" s="417" t="s">
        <v>611</v>
      </c>
      <c r="E128" s="418">
        <v>12109700</v>
      </c>
      <c r="F128" s="417"/>
      <c r="G128" s="418">
        <v>12109700</v>
      </c>
      <c r="H128" s="417"/>
      <c r="I128" s="417"/>
      <c r="J128" s="417"/>
      <c r="K128" s="417"/>
      <c r="L128" s="417"/>
      <c r="M128" s="417"/>
      <c r="N128" s="417"/>
      <c r="O128" s="418">
        <v>3000000</v>
      </c>
      <c r="P128" s="418">
        <v>9109700</v>
      </c>
      <c r="Q128" s="418"/>
      <c r="R128" s="417"/>
      <c r="S128" s="418">
        <v>14211309.689999999</v>
      </c>
      <c r="T128" s="417"/>
      <c r="U128" s="418">
        <v>14211309.689999999</v>
      </c>
      <c r="V128" s="417"/>
      <c r="W128" s="417"/>
      <c r="X128" s="417"/>
      <c r="Y128" s="417"/>
      <c r="Z128" s="417"/>
      <c r="AA128" s="417"/>
      <c r="AB128" s="417"/>
      <c r="AC128" s="418">
        <v>7105654.8600000003</v>
      </c>
      <c r="AD128" s="418">
        <v>7105654.8300000001</v>
      </c>
      <c r="AE128" s="418"/>
      <c r="AF128" s="417"/>
      <c r="AG128" s="417" t="s">
        <v>518</v>
      </c>
      <c r="AH128" s="419">
        <v>45938.460520833331</v>
      </c>
      <c r="AI128" s="417"/>
      <c r="AJ128" s="417"/>
      <c r="AK128" s="3"/>
    </row>
    <row r="129" spans="1:37" s="4" customFormat="1" ht="12.75" customHeight="1" x14ac:dyDescent="0.25">
      <c r="A129" s="417" t="s">
        <v>113</v>
      </c>
      <c r="B129" s="417" t="s">
        <v>22</v>
      </c>
      <c r="C129" s="417" t="s">
        <v>519</v>
      </c>
      <c r="D129" s="417" t="s">
        <v>612</v>
      </c>
      <c r="E129" s="418">
        <v>15000</v>
      </c>
      <c r="F129" s="417"/>
      <c r="G129" s="418">
        <v>15000</v>
      </c>
      <c r="H129" s="417"/>
      <c r="I129" s="417"/>
      <c r="J129" s="417"/>
      <c r="K129" s="417"/>
      <c r="L129" s="417"/>
      <c r="M129" s="417"/>
      <c r="N129" s="417"/>
      <c r="O129" s="418">
        <v>15000</v>
      </c>
      <c r="P129" s="417"/>
      <c r="Q129" s="417"/>
      <c r="R129" s="417"/>
      <c r="S129" s="418">
        <v>46023.89</v>
      </c>
      <c r="T129" s="417"/>
      <c r="U129" s="418">
        <v>46023.89</v>
      </c>
      <c r="V129" s="417"/>
      <c r="W129" s="417"/>
      <c r="X129" s="417"/>
      <c r="Y129" s="417"/>
      <c r="Z129" s="417"/>
      <c r="AA129" s="417"/>
      <c r="AB129" s="417"/>
      <c r="AC129" s="418">
        <v>46023.89</v>
      </c>
      <c r="AD129" s="417"/>
      <c r="AE129" s="417"/>
      <c r="AF129" s="417"/>
      <c r="AG129" s="417" t="s">
        <v>518</v>
      </c>
      <c r="AH129" s="419">
        <v>45938.460532407407</v>
      </c>
      <c r="AI129" s="417"/>
      <c r="AJ129" s="417"/>
      <c r="AK129" s="3"/>
    </row>
    <row r="130" spans="1:37" s="4" customFormat="1" ht="12.75" customHeight="1" x14ac:dyDescent="0.25">
      <c r="A130" s="417" t="s">
        <v>114</v>
      </c>
      <c r="B130" s="417" t="s">
        <v>22</v>
      </c>
      <c r="C130" s="417" t="s">
        <v>519</v>
      </c>
      <c r="D130" s="417" t="s">
        <v>613</v>
      </c>
      <c r="E130" s="418">
        <v>15000</v>
      </c>
      <c r="F130" s="417"/>
      <c r="G130" s="418">
        <v>15000</v>
      </c>
      <c r="H130" s="417"/>
      <c r="I130" s="417"/>
      <c r="J130" s="417"/>
      <c r="K130" s="417"/>
      <c r="L130" s="417"/>
      <c r="M130" s="417"/>
      <c r="N130" s="417"/>
      <c r="O130" s="418">
        <v>15000</v>
      </c>
      <c r="P130" s="417"/>
      <c r="Q130" s="417"/>
      <c r="R130" s="417"/>
      <c r="S130" s="418">
        <v>46023.89</v>
      </c>
      <c r="T130" s="417"/>
      <c r="U130" s="418">
        <v>46023.89</v>
      </c>
      <c r="V130" s="417"/>
      <c r="W130" s="417"/>
      <c r="X130" s="417"/>
      <c r="Y130" s="417"/>
      <c r="Z130" s="417"/>
      <c r="AA130" s="417"/>
      <c r="AB130" s="417"/>
      <c r="AC130" s="418">
        <v>46023.89</v>
      </c>
      <c r="AD130" s="417"/>
      <c r="AE130" s="417"/>
      <c r="AF130" s="417"/>
      <c r="AG130" s="417" t="s">
        <v>518</v>
      </c>
      <c r="AH130" s="419">
        <v>45938.460532407407</v>
      </c>
      <c r="AI130" s="417"/>
      <c r="AJ130" s="417"/>
      <c r="AK130" s="3"/>
    </row>
    <row r="131" spans="1:37" s="4" customFormat="1" ht="12.75" customHeight="1" x14ac:dyDescent="0.25">
      <c r="A131" s="414" t="s">
        <v>115</v>
      </c>
      <c r="B131" s="414" t="s">
        <v>22</v>
      </c>
      <c r="C131" s="414" t="s">
        <v>519</v>
      </c>
      <c r="D131" s="420" t="s">
        <v>614</v>
      </c>
      <c r="E131" s="415">
        <v>15000</v>
      </c>
      <c r="F131" s="420"/>
      <c r="G131" s="415">
        <v>15000</v>
      </c>
      <c r="H131" s="420"/>
      <c r="I131" s="420"/>
      <c r="J131" s="420"/>
      <c r="K131" s="420"/>
      <c r="L131" s="420"/>
      <c r="M131" s="420"/>
      <c r="N131" s="420"/>
      <c r="O131" s="421">
        <v>15000</v>
      </c>
      <c r="P131" s="420"/>
      <c r="Q131" s="420"/>
      <c r="R131" s="420"/>
      <c r="S131" s="415">
        <v>46023.89</v>
      </c>
      <c r="T131" s="420"/>
      <c r="U131" s="415">
        <v>46023.89</v>
      </c>
      <c r="V131" s="420"/>
      <c r="W131" s="420"/>
      <c r="X131" s="420"/>
      <c r="Y131" s="420"/>
      <c r="Z131" s="420"/>
      <c r="AA131" s="420"/>
      <c r="AB131" s="420"/>
      <c r="AC131" s="421">
        <v>46023.89</v>
      </c>
      <c r="AD131" s="420"/>
      <c r="AE131" s="420"/>
      <c r="AF131" s="420"/>
      <c r="AG131" s="414" t="s">
        <v>518</v>
      </c>
      <c r="AH131" s="416">
        <v>45938.460520833331</v>
      </c>
      <c r="AI131" s="414"/>
      <c r="AJ131" s="414"/>
      <c r="AK131" s="3"/>
    </row>
    <row r="132" spans="1:37" s="4" customFormat="1" ht="12.75" customHeight="1" x14ac:dyDescent="0.25">
      <c r="A132" s="417" t="s">
        <v>116</v>
      </c>
      <c r="B132" s="417" t="s">
        <v>22</v>
      </c>
      <c r="C132" s="417" t="s">
        <v>519</v>
      </c>
      <c r="D132" s="417" t="s">
        <v>615</v>
      </c>
      <c r="E132" s="418">
        <v>1873800</v>
      </c>
      <c r="F132" s="417"/>
      <c r="G132" s="418">
        <v>1873800</v>
      </c>
      <c r="H132" s="417"/>
      <c r="I132" s="417"/>
      <c r="J132" s="417"/>
      <c r="K132" s="417"/>
      <c r="L132" s="417"/>
      <c r="M132" s="417"/>
      <c r="N132" s="417"/>
      <c r="O132" s="418">
        <v>1546700</v>
      </c>
      <c r="P132" s="417">
        <v>0</v>
      </c>
      <c r="Q132" s="417">
        <v>327100</v>
      </c>
      <c r="R132" s="417"/>
      <c r="S132" s="418">
        <v>4400867.72</v>
      </c>
      <c r="T132" s="417"/>
      <c r="U132" s="418">
        <v>4400867.72</v>
      </c>
      <c r="V132" s="417"/>
      <c r="W132" s="417"/>
      <c r="X132" s="417"/>
      <c r="Y132" s="417"/>
      <c r="Z132" s="417"/>
      <c r="AA132" s="417"/>
      <c r="AB132" s="417"/>
      <c r="AC132" s="418">
        <v>4016627.73</v>
      </c>
      <c r="AD132" s="417">
        <v>50962.71</v>
      </c>
      <c r="AE132" s="417">
        <v>333277.28000000003</v>
      </c>
      <c r="AF132" s="417"/>
      <c r="AG132" s="417" t="s">
        <v>518</v>
      </c>
      <c r="AH132" s="419">
        <v>45938.460532407407</v>
      </c>
      <c r="AI132" s="417"/>
      <c r="AJ132" s="417"/>
      <c r="AK132" s="3"/>
    </row>
    <row r="133" spans="1:37" s="4" customFormat="1" ht="12.75" customHeight="1" x14ac:dyDescent="0.25">
      <c r="A133" s="414" t="s">
        <v>117</v>
      </c>
      <c r="B133" s="414" t="s">
        <v>22</v>
      </c>
      <c r="C133" s="414" t="s">
        <v>519</v>
      </c>
      <c r="D133" s="420" t="s">
        <v>616</v>
      </c>
      <c r="E133" s="415">
        <v>1536000</v>
      </c>
      <c r="F133" s="420"/>
      <c r="G133" s="415">
        <v>1536000</v>
      </c>
      <c r="H133" s="420"/>
      <c r="I133" s="420"/>
      <c r="J133" s="420"/>
      <c r="K133" s="420"/>
      <c r="L133" s="420"/>
      <c r="M133" s="420"/>
      <c r="N133" s="420"/>
      <c r="O133" s="421">
        <v>1536000</v>
      </c>
      <c r="P133" s="420"/>
      <c r="Q133" s="420"/>
      <c r="R133" s="420"/>
      <c r="S133" s="415">
        <v>1004036.67</v>
      </c>
      <c r="T133" s="420"/>
      <c r="U133" s="415">
        <v>1004036.67</v>
      </c>
      <c r="V133" s="420"/>
      <c r="W133" s="420"/>
      <c r="X133" s="420"/>
      <c r="Y133" s="420"/>
      <c r="Z133" s="420"/>
      <c r="AA133" s="420"/>
      <c r="AB133" s="420"/>
      <c r="AC133" s="421">
        <v>1004036.67</v>
      </c>
      <c r="AD133" s="420"/>
      <c r="AE133" s="420"/>
      <c r="AF133" s="420"/>
      <c r="AG133" s="414" t="s">
        <v>518</v>
      </c>
      <c r="AH133" s="416">
        <v>45938.460532407407</v>
      </c>
      <c r="AI133" s="414"/>
      <c r="AJ133" s="414"/>
      <c r="AK133" s="3"/>
    </row>
    <row r="134" spans="1:37" s="4" customFormat="1" ht="12.75" customHeight="1" x14ac:dyDescent="0.25">
      <c r="A134" s="417" t="s">
        <v>118</v>
      </c>
      <c r="B134" s="417" t="s">
        <v>22</v>
      </c>
      <c r="C134" s="417" t="s">
        <v>519</v>
      </c>
      <c r="D134" s="417" t="s">
        <v>617</v>
      </c>
      <c r="E134" s="418">
        <v>23000</v>
      </c>
      <c r="F134" s="417"/>
      <c r="G134" s="418">
        <v>23000</v>
      </c>
      <c r="H134" s="417"/>
      <c r="I134" s="417"/>
      <c r="J134" s="417"/>
      <c r="K134" s="417"/>
      <c r="L134" s="417"/>
      <c r="M134" s="417"/>
      <c r="N134" s="417"/>
      <c r="O134" s="418">
        <v>23000</v>
      </c>
      <c r="P134" s="417"/>
      <c r="Q134" s="417"/>
      <c r="R134" s="417"/>
      <c r="S134" s="418">
        <v>38651.11</v>
      </c>
      <c r="T134" s="417"/>
      <c r="U134" s="418">
        <v>38651.11</v>
      </c>
      <c r="V134" s="417"/>
      <c r="W134" s="417"/>
      <c r="X134" s="417"/>
      <c r="Y134" s="417"/>
      <c r="Z134" s="417"/>
      <c r="AA134" s="417"/>
      <c r="AB134" s="417"/>
      <c r="AC134" s="418">
        <v>38651.11</v>
      </c>
      <c r="AD134" s="417"/>
      <c r="AE134" s="417"/>
      <c r="AF134" s="417"/>
      <c r="AG134" s="417" t="s">
        <v>518</v>
      </c>
      <c r="AH134" s="419">
        <v>45938.460532407407</v>
      </c>
      <c r="AI134" s="417"/>
      <c r="AJ134" s="417"/>
      <c r="AK134" s="3"/>
    </row>
    <row r="135" spans="1:37" s="4" customFormat="1" ht="12.75" customHeight="1" x14ac:dyDescent="0.25">
      <c r="A135" s="414" t="s">
        <v>119</v>
      </c>
      <c r="B135" s="414" t="s">
        <v>22</v>
      </c>
      <c r="C135" s="414" t="s">
        <v>519</v>
      </c>
      <c r="D135" s="420" t="s">
        <v>618</v>
      </c>
      <c r="E135" s="415">
        <v>23000</v>
      </c>
      <c r="F135" s="420"/>
      <c r="G135" s="415">
        <v>23000</v>
      </c>
      <c r="H135" s="420"/>
      <c r="I135" s="420"/>
      <c r="J135" s="420"/>
      <c r="K135" s="420"/>
      <c r="L135" s="420"/>
      <c r="M135" s="420"/>
      <c r="N135" s="420"/>
      <c r="O135" s="421">
        <v>23000</v>
      </c>
      <c r="P135" s="420"/>
      <c r="Q135" s="420"/>
      <c r="R135" s="420"/>
      <c r="S135" s="415">
        <v>38651.11</v>
      </c>
      <c r="T135" s="420"/>
      <c r="U135" s="415">
        <v>38651.11</v>
      </c>
      <c r="V135" s="420"/>
      <c r="W135" s="420"/>
      <c r="X135" s="420"/>
      <c r="Y135" s="420"/>
      <c r="Z135" s="420"/>
      <c r="AA135" s="420"/>
      <c r="AB135" s="420"/>
      <c r="AC135" s="421">
        <v>38651.11</v>
      </c>
      <c r="AD135" s="420"/>
      <c r="AE135" s="420"/>
      <c r="AF135" s="420"/>
      <c r="AG135" s="414" t="s">
        <v>518</v>
      </c>
      <c r="AH135" s="416">
        <v>45938.460520833331</v>
      </c>
      <c r="AI135" s="414"/>
      <c r="AJ135" s="414"/>
      <c r="AK135" s="3"/>
    </row>
    <row r="136" spans="1:37" s="4" customFormat="1" ht="12.75" customHeight="1" x14ac:dyDescent="0.25">
      <c r="A136" s="417" t="s">
        <v>120</v>
      </c>
      <c r="B136" s="417" t="s">
        <v>22</v>
      </c>
      <c r="C136" s="417" t="s">
        <v>519</v>
      </c>
      <c r="D136" s="417" t="s">
        <v>619</v>
      </c>
      <c r="E136" s="418">
        <v>108000</v>
      </c>
      <c r="F136" s="417"/>
      <c r="G136" s="418">
        <v>108000</v>
      </c>
      <c r="H136" s="417"/>
      <c r="I136" s="417"/>
      <c r="J136" s="417"/>
      <c r="K136" s="417"/>
      <c r="L136" s="417"/>
      <c r="M136" s="417"/>
      <c r="N136" s="417"/>
      <c r="O136" s="418">
        <v>108000</v>
      </c>
      <c r="P136" s="417"/>
      <c r="Q136" s="417"/>
      <c r="R136" s="417"/>
      <c r="S136" s="418">
        <v>98337.43</v>
      </c>
      <c r="T136" s="417"/>
      <c r="U136" s="418">
        <v>98337.43</v>
      </c>
      <c r="V136" s="417"/>
      <c r="W136" s="417"/>
      <c r="X136" s="417"/>
      <c r="Y136" s="417"/>
      <c r="Z136" s="417"/>
      <c r="AA136" s="417"/>
      <c r="AB136" s="417"/>
      <c r="AC136" s="418">
        <v>98337.43</v>
      </c>
      <c r="AD136" s="417"/>
      <c r="AE136" s="417"/>
      <c r="AF136" s="417"/>
      <c r="AG136" s="417" t="s">
        <v>518</v>
      </c>
      <c r="AH136" s="419">
        <v>45938.460532407407</v>
      </c>
      <c r="AI136" s="417"/>
      <c r="AJ136" s="417"/>
      <c r="AK136" s="3"/>
    </row>
    <row r="137" spans="1:37" s="4" customFormat="1" ht="12.75" customHeight="1" x14ac:dyDescent="0.25">
      <c r="A137" s="414" t="s">
        <v>121</v>
      </c>
      <c r="B137" s="414" t="s">
        <v>22</v>
      </c>
      <c r="C137" s="414" t="s">
        <v>519</v>
      </c>
      <c r="D137" s="420" t="s">
        <v>620</v>
      </c>
      <c r="E137" s="415">
        <v>108000</v>
      </c>
      <c r="F137" s="420"/>
      <c r="G137" s="415">
        <v>108000</v>
      </c>
      <c r="H137" s="420"/>
      <c r="I137" s="420"/>
      <c r="J137" s="420"/>
      <c r="K137" s="420"/>
      <c r="L137" s="420"/>
      <c r="M137" s="420"/>
      <c r="N137" s="420"/>
      <c r="O137" s="421">
        <v>108000</v>
      </c>
      <c r="P137" s="420"/>
      <c r="Q137" s="420"/>
      <c r="R137" s="420"/>
      <c r="S137" s="415">
        <v>98337.43</v>
      </c>
      <c r="T137" s="420"/>
      <c r="U137" s="415">
        <v>98337.43</v>
      </c>
      <c r="V137" s="420"/>
      <c r="W137" s="420"/>
      <c r="X137" s="420"/>
      <c r="Y137" s="420"/>
      <c r="Z137" s="420"/>
      <c r="AA137" s="420"/>
      <c r="AB137" s="420"/>
      <c r="AC137" s="421">
        <v>98337.43</v>
      </c>
      <c r="AD137" s="420"/>
      <c r="AE137" s="420"/>
      <c r="AF137" s="420"/>
      <c r="AG137" s="414" t="s">
        <v>518</v>
      </c>
      <c r="AH137" s="416">
        <v>45938.460520833331</v>
      </c>
      <c r="AI137" s="414"/>
      <c r="AJ137" s="414"/>
      <c r="AK137" s="3"/>
    </row>
    <row r="138" spans="1:37" s="4" customFormat="1" ht="12.75" customHeight="1" x14ac:dyDescent="0.25">
      <c r="A138" s="417" t="s">
        <v>122</v>
      </c>
      <c r="B138" s="417" t="s">
        <v>22</v>
      </c>
      <c r="C138" s="417" t="s">
        <v>519</v>
      </c>
      <c r="D138" s="417" t="s">
        <v>621</v>
      </c>
      <c r="E138" s="418">
        <v>46000</v>
      </c>
      <c r="F138" s="417"/>
      <c r="G138" s="418">
        <v>46000</v>
      </c>
      <c r="H138" s="417"/>
      <c r="I138" s="417"/>
      <c r="J138" s="417"/>
      <c r="K138" s="417"/>
      <c r="L138" s="417"/>
      <c r="M138" s="417"/>
      <c r="N138" s="417"/>
      <c r="O138" s="418">
        <v>46000</v>
      </c>
      <c r="P138" s="417"/>
      <c r="Q138" s="417"/>
      <c r="R138" s="417"/>
      <c r="S138" s="418">
        <v>43701.42</v>
      </c>
      <c r="T138" s="417"/>
      <c r="U138" s="418">
        <v>43701.42</v>
      </c>
      <c r="V138" s="417"/>
      <c r="W138" s="417"/>
      <c r="X138" s="417"/>
      <c r="Y138" s="417"/>
      <c r="Z138" s="417"/>
      <c r="AA138" s="417"/>
      <c r="AB138" s="417"/>
      <c r="AC138" s="418">
        <v>43701.42</v>
      </c>
      <c r="AD138" s="417"/>
      <c r="AE138" s="417"/>
      <c r="AF138" s="417"/>
      <c r="AG138" s="417" t="s">
        <v>518</v>
      </c>
      <c r="AH138" s="419">
        <v>45938.460532407407</v>
      </c>
      <c r="AI138" s="417"/>
      <c r="AJ138" s="417"/>
      <c r="AK138" s="3"/>
    </row>
    <row r="139" spans="1:37" s="4" customFormat="1" ht="12.75" customHeight="1" x14ac:dyDescent="0.25">
      <c r="A139" s="414" t="s">
        <v>123</v>
      </c>
      <c r="B139" s="414" t="s">
        <v>22</v>
      </c>
      <c r="C139" s="414" t="s">
        <v>519</v>
      </c>
      <c r="D139" s="420" t="s">
        <v>622</v>
      </c>
      <c r="E139" s="415">
        <v>46000</v>
      </c>
      <c r="F139" s="420"/>
      <c r="G139" s="415">
        <v>46000</v>
      </c>
      <c r="H139" s="420"/>
      <c r="I139" s="420"/>
      <c r="J139" s="420"/>
      <c r="K139" s="420"/>
      <c r="L139" s="420"/>
      <c r="M139" s="420"/>
      <c r="N139" s="420"/>
      <c r="O139" s="421">
        <v>46000</v>
      </c>
      <c r="P139" s="420"/>
      <c r="Q139" s="420"/>
      <c r="R139" s="420"/>
      <c r="S139" s="415">
        <v>43701.42</v>
      </c>
      <c r="T139" s="420"/>
      <c r="U139" s="415">
        <v>43701.42</v>
      </c>
      <c r="V139" s="420"/>
      <c r="W139" s="420"/>
      <c r="X139" s="420"/>
      <c r="Y139" s="420"/>
      <c r="Z139" s="420"/>
      <c r="AA139" s="420"/>
      <c r="AB139" s="420"/>
      <c r="AC139" s="421">
        <v>43701.42</v>
      </c>
      <c r="AD139" s="420"/>
      <c r="AE139" s="420"/>
      <c r="AF139" s="420"/>
      <c r="AG139" s="414" t="s">
        <v>518</v>
      </c>
      <c r="AH139" s="416">
        <v>45938.460520833331</v>
      </c>
      <c r="AI139" s="414"/>
      <c r="AJ139" s="414"/>
      <c r="AK139" s="3"/>
    </row>
    <row r="140" spans="1:37" s="4" customFormat="1" ht="12.75" customHeight="1" x14ac:dyDescent="0.25">
      <c r="A140" s="417" t="s">
        <v>124</v>
      </c>
      <c r="B140" s="417" t="s">
        <v>22</v>
      </c>
      <c r="C140" s="417" t="s">
        <v>519</v>
      </c>
      <c r="D140" s="417" t="s">
        <v>623</v>
      </c>
      <c r="E140" s="418">
        <v>29000</v>
      </c>
      <c r="F140" s="417"/>
      <c r="G140" s="418">
        <v>29000</v>
      </c>
      <c r="H140" s="417"/>
      <c r="I140" s="417"/>
      <c r="J140" s="417"/>
      <c r="K140" s="417"/>
      <c r="L140" s="417"/>
      <c r="M140" s="417"/>
      <c r="N140" s="417"/>
      <c r="O140" s="418">
        <v>29000</v>
      </c>
      <c r="P140" s="417"/>
      <c r="Q140" s="417"/>
      <c r="R140" s="417"/>
      <c r="S140" s="418">
        <v>4499.9799999999996</v>
      </c>
      <c r="T140" s="417"/>
      <c r="U140" s="418">
        <v>4499.9799999999996</v>
      </c>
      <c r="V140" s="417"/>
      <c r="W140" s="417"/>
      <c r="X140" s="417"/>
      <c r="Y140" s="417"/>
      <c r="Z140" s="417"/>
      <c r="AA140" s="417"/>
      <c r="AB140" s="417"/>
      <c r="AC140" s="418">
        <v>4499.9799999999996</v>
      </c>
      <c r="AD140" s="417"/>
      <c r="AE140" s="417"/>
      <c r="AF140" s="417"/>
      <c r="AG140" s="417" t="s">
        <v>518</v>
      </c>
      <c r="AH140" s="419">
        <v>45938.460532407407</v>
      </c>
      <c r="AI140" s="417"/>
      <c r="AJ140" s="417"/>
      <c r="AK140" s="3"/>
    </row>
    <row r="141" spans="1:37" s="4" customFormat="1" ht="12.75" customHeight="1" x14ac:dyDescent="0.25">
      <c r="A141" s="414" t="s">
        <v>125</v>
      </c>
      <c r="B141" s="414" t="s">
        <v>22</v>
      </c>
      <c r="C141" s="414" t="s">
        <v>519</v>
      </c>
      <c r="D141" s="420" t="s">
        <v>624</v>
      </c>
      <c r="E141" s="415">
        <v>29000</v>
      </c>
      <c r="F141" s="420"/>
      <c r="G141" s="415">
        <v>29000</v>
      </c>
      <c r="H141" s="420"/>
      <c r="I141" s="420"/>
      <c r="J141" s="420"/>
      <c r="K141" s="420"/>
      <c r="L141" s="420"/>
      <c r="M141" s="420"/>
      <c r="N141" s="420"/>
      <c r="O141" s="421">
        <v>29000</v>
      </c>
      <c r="P141" s="420"/>
      <c r="Q141" s="420"/>
      <c r="R141" s="420"/>
      <c r="S141" s="415">
        <v>4499.9799999999996</v>
      </c>
      <c r="T141" s="420"/>
      <c r="U141" s="415">
        <v>4499.9799999999996</v>
      </c>
      <c r="V141" s="420"/>
      <c r="W141" s="420"/>
      <c r="X141" s="420"/>
      <c r="Y141" s="420"/>
      <c r="Z141" s="420"/>
      <c r="AA141" s="420"/>
      <c r="AB141" s="420"/>
      <c r="AC141" s="421">
        <v>4499.9799999999996</v>
      </c>
      <c r="AD141" s="420"/>
      <c r="AE141" s="420"/>
      <c r="AF141" s="420"/>
      <c r="AG141" s="414" t="s">
        <v>518</v>
      </c>
      <c r="AH141" s="416">
        <v>45938.460520833331</v>
      </c>
      <c r="AI141" s="414"/>
      <c r="AJ141" s="414"/>
      <c r="AK141" s="3"/>
    </row>
    <row r="142" spans="1:37" s="4" customFormat="1" ht="12.75" customHeight="1" x14ac:dyDescent="0.25">
      <c r="A142" s="417" t="s">
        <v>128</v>
      </c>
      <c r="B142" s="417" t="s">
        <v>22</v>
      </c>
      <c r="C142" s="417" t="s">
        <v>519</v>
      </c>
      <c r="D142" s="417" t="s">
        <v>627</v>
      </c>
      <c r="E142" s="418">
        <v>4000</v>
      </c>
      <c r="F142" s="417"/>
      <c r="G142" s="418">
        <v>4000</v>
      </c>
      <c r="H142" s="417"/>
      <c r="I142" s="417"/>
      <c r="J142" s="417"/>
      <c r="K142" s="417"/>
      <c r="L142" s="417"/>
      <c r="M142" s="417"/>
      <c r="N142" s="417"/>
      <c r="O142" s="418">
        <v>4000</v>
      </c>
      <c r="P142" s="417"/>
      <c r="Q142" s="417"/>
      <c r="R142" s="417"/>
      <c r="S142" s="418">
        <v>5000</v>
      </c>
      <c r="T142" s="417"/>
      <c r="U142" s="418">
        <v>5000</v>
      </c>
      <c r="V142" s="417"/>
      <c r="W142" s="417"/>
      <c r="X142" s="417"/>
      <c r="Y142" s="417"/>
      <c r="Z142" s="417"/>
      <c r="AA142" s="417"/>
      <c r="AB142" s="417"/>
      <c r="AC142" s="418">
        <v>5000</v>
      </c>
      <c r="AD142" s="417"/>
      <c r="AE142" s="417"/>
      <c r="AF142" s="417"/>
      <c r="AG142" s="417" t="s">
        <v>518</v>
      </c>
      <c r="AH142" s="419">
        <v>45938.460532407407</v>
      </c>
      <c r="AI142" s="417"/>
      <c r="AJ142" s="417"/>
      <c r="AK142" s="3"/>
    </row>
    <row r="143" spans="1:37" s="4" customFormat="1" ht="12.75" customHeight="1" x14ac:dyDescent="0.25">
      <c r="A143" s="414" t="s">
        <v>129</v>
      </c>
      <c r="B143" s="414" t="s">
        <v>22</v>
      </c>
      <c r="C143" s="414" t="s">
        <v>519</v>
      </c>
      <c r="D143" s="420" t="s">
        <v>628</v>
      </c>
      <c r="E143" s="415">
        <v>4000</v>
      </c>
      <c r="F143" s="420"/>
      <c r="G143" s="415">
        <v>4000</v>
      </c>
      <c r="H143" s="420"/>
      <c r="I143" s="420"/>
      <c r="J143" s="420"/>
      <c r="K143" s="420"/>
      <c r="L143" s="420"/>
      <c r="M143" s="420"/>
      <c r="N143" s="420"/>
      <c r="O143" s="421">
        <v>4000</v>
      </c>
      <c r="P143" s="420"/>
      <c r="Q143" s="420"/>
      <c r="R143" s="420"/>
      <c r="S143" s="415">
        <v>5000</v>
      </c>
      <c r="T143" s="420"/>
      <c r="U143" s="415">
        <v>5000</v>
      </c>
      <c r="V143" s="420"/>
      <c r="W143" s="420"/>
      <c r="X143" s="420"/>
      <c r="Y143" s="420"/>
      <c r="Z143" s="420"/>
      <c r="AA143" s="420"/>
      <c r="AB143" s="420"/>
      <c r="AC143" s="421">
        <v>5000</v>
      </c>
      <c r="AD143" s="420"/>
      <c r="AE143" s="420"/>
      <c r="AF143" s="420"/>
      <c r="AG143" s="414" t="s">
        <v>518</v>
      </c>
      <c r="AH143" s="416">
        <v>45938.460520833331</v>
      </c>
      <c r="AI143" s="414"/>
      <c r="AJ143" s="414"/>
      <c r="AK143" s="3"/>
    </row>
    <row r="144" spans="1:37" s="4" customFormat="1" ht="12.75" customHeight="1" x14ac:dyDescent="0.25">
      <c r="A144" s="417" t="s">
        <v>959</v>
      </c>
      <c r="B144" s="417" t="s">
        <v>22</v>
      </c>
      <c r="C144" s="417" t="s">
        <v>519</v>
      </c>
      <c r="D144" s="417" t="s">
        <v>960</v>
      </c>
      <c r="E144" s="418">
        <v>0</v>
      </c>
      <c r="F144" s="417"/>
      <c r="G144" s="418">
        <v>0</v>
      </c>
      <c r="H144" s="417"/>
      <c r="I144" s="417"/>
      <c r="J144" s="417"/>
      <c r="K144" s="417"/>
      <c r="L144" s="417"/>
      <c r="M144" s="417"/>
      <c r="N144" s="417"/>
      <c r="O144" s="418">
        <v>0</v>
      </c>
      <c r="P144" s="417"/>
      <c r="Q144" s="417"/>
      <c r="R144" s="417"/>
      <c r="S144" s="418">
        <v>11250</v>
      </c>
      <c r="T144" s="417"/>
      <c r="U144" s="418">
        <v>11250</v>
      </c>
      <c r="V144" s="417"/>
      <c r="W144" s="417"/>
      <c r="X144" s="417"/>
      <c r="Y144" s="417"/>
      <c r="Z144" s="417"/>
      <c r="AA144" s="417"/>
      <c r="AB144" s="417"/>
      <c r="AC144" s="418">
        <v>11250</v>
      </c>
      <c r="AD144" s="417"/>
      <c r="AE144" s="417"/>
      <c r="AF144" s="417"/>
      <c r="AG144" s="417" t="s">
        <v>518</v>
      </c>
      <c r="AH144" s="419">
        <v>45938.460532407407</v>
      </c>
      <c r="AI144" s="417"/>
      <c r="AJ144" s="417"/>
      <c r="AK144" s="3"/>
    </row>
    <row r="145" spans="1:37" s="4" customFormat="1" ht="12.75" customHeight="1" x14ac:dyDescent="0.25">
      <c r="A145" s="414" t="s">
        <v>961</v>
      </c>
      <c r="B145" s="414" t="s">
        <v>22</v>
      </c>
      <c r="C145" s="414" t="s">
        <v>519</v>
      </c>
      <c r="D145" s="420" t="s">
        <v>962</v>
      </c>
      <c r="E145" s="415">
        <v>0</v>
      </c>
      <c r="F145" s="420"/>
      <c r="G145" s="415">
        <v>0</v>
      </c>
      <c r="H145" s="420"/>
      <c r="I145" s="420"/>
      <c r="J145" s="420"/>
      <c r="K145" s="420"/>
      <c r="L145" s="420"/>
      <c r="M145" s="420"/>
      <c r="N145" s="420"/>
      <c r="O145" s="421">
        <v>0</v>
      </c>
      <c r="P145" s="420"/>
      <c r="Q145" s="420"/>
      <c r="R145" s="420"/>
      <c r="S145" s="415">
        <v>11250</v>
      </c>
      <c r="T145" s="420"/>
      <c r="U145" s="415">
        <v>11250</v>
      </c>
      <c r="V145" s="420"/>
      <c r="W145" s="420"/>
      <c r="X145" s="420"/>
      <c r="Y145" s="420"/>
      <c r="Z145" s="420"/>
      <c r="AA145" s="420"/>
      <c r="AB145" s="420"/>
      <c r="AC145" s="421">
        <v>11250</v>
      </c>
      <c r="AD145" s="420"/>
      <c r="AE145" s="420"/>
      <c r="AF145" s="420"/>
      <c r="AG145" s="414" t="s">
        <v>518</v>
      </c>
      <c r="AH145" s="416">
        <v>45938.460520833331</v>
      </c>
      <c r="AI145" s="414"/>
      <c r="AJ145" s="414"/>
      <c r="AK145" s="3"/>
    </row>
    <row r="146" spans="1:37" s="4" customFormat="1" ht="12.75" customHeight="1" x14ac:dyDescent="0.25">
      <c r="A146" s="417" t="s">
        <v>130</v>
      </c>
      <c r="B146" s="417" t="s">
        <v>22</v>
      </c>
      <c r="C146" s="417" t="s">
        <v>519</v>
      </c>
      <c r="D146" s="417" t="s">
        <v>629</v>
      </c>
      <c r="E146" s="418">
        <v>9000</v>
      </c>
      <c r="F146" s="417"/>
      <c r="G146" s="418">
        <v>9000</v>
      </c>
      <c r="H146" s="417"/>
      <c r="I146" s="417"/>
      <c r="J146" s="417"/>
      <c r="K146" s="417"/>
      <c r="L146" s="417"/>
      <c r="M146" s="417"/>
      <c r="N146" s="417"/>
      <c r="O146" s="418">
        <v>9000</v>
      </c>
      <c r="P146" s="417"/>
      <c r="Q146" s="417"/>
      <c r="R146" s="417"/>
      <c r="S146" s="418">
        <v>8850</v>
      </c>
      <c r="T146" s="417"/>
      <c r="U146" s="418">
        <v>8850</v>
      </c>
      <c r="V146" s="417"/>
      <c r="W146" s="417"/>
      <c r="X146" s="417"/>
      <c r="Y146" s="417"/>
      <c r="Z146" s="417"/>
      <c r="AA146" s="417"/>
      <c r="AB146" s="417"/>
      <c r="AC146" s="418">
        <v>8850</v>
      </c>
      <c r="AD146" s="417"/>
      <c r="AE146" s="417"/>
      <c r="AF146" s="417"/>
      <c r="AG146" s="417" t="s">
        <v>518</v>
      </c>
      <c r="AH146" s="419">
        <v>45938.460532407407</v>
      </c>
      <c r="AI146" s="417"/>
      <c r="AJ146" s="417"/>
      <c r="AK146" s="3"/>
    </row>
    <row r="147" spans="1:37" s="4" customFormat="1" ht="12.75" customHeight="1" x14ac:dyDescent="0.25">
      <c r="A147" s="414" t="s">
        <v>131</v>
      </c>
      <c r="B147" s="414" t="s">
        <v>22</v>
      </c>
      <c r="C147" s="414" t="s">
        <v>519</v>
      </c>
      <c r="D147" s="420" t="s">
        <v>630</v>
      </c>
      <c r="E147" s="415">
        <v>9000</v>
      </c>
      <c r="F147" s="420"/>
      <c r="G147" s="415">
        <v>9000</v>
      </c>
      <c r="H147" s="420"/>
      <c r="I147" s="420"/>
      <c r="J147" s="420"/>
      <c r="K147" s="420"/>
      <c r="L147" s="420"/>
      <c r="M147" s="420"/>
      <c r="N147" s="420"/>
      <c r="O147" s="421">
        <v>9000</v>
      </c>
      <c r="P147" s="420"/>
      <c r="Q147" s="420"/>
      <c r="R147" s="420"/>
      <c r="S147" s="415">
        <v>8850</v>
      </c>
      <c r="T147" s="420"/>
      <c r="U147" s="415">
        <v>8850</v>
      </c>
      <c r="V147" s="420"/>
      <c r="W147" s="420"/>
      <c r="X147" s="420"/>
      <c r="Y147" s="420"/>
      <c r="Z147" s="420"/>
      <c r="AA147" s="420"/>
      <c r="AB147" s="420"/>
      <c r="AC147" s="421">
        <v>8850</v>
      </c>
      <c r="AD147" s="420"/>
      <c r="AE147" s="420"/>
      <c r="AF147" s="420"/>
      <c r="AG147" s="414" t="s">
        <v>518</v>
      </c>
      <c r="AH147" s="416">
        <v>45938.460520833331</v>
      </c>
      <c r="AI147" s="414"/>
      <c r="AJ147" s="414"/>
      <c r="AK147" s="3"/>
    </row>
    <row r="148" spans="1:37" s="4" customFormat="1" ht="12.75" customHeight="1" x14ac:dyDescent="0.25">
      <c r="A148" s="417" t="s">
        <v>132</v>
      </c>
      <c r="B148" s="417" t="s">
        <v>22</v>
      </c>
      <c r="C148" s="417" t="s">
        <v>519</v>
      </c>
      <c r="D148" s="417" t="s">
        <v>631</v>
      </c>
      <c r="E148" s="418">
        <v>47700</v>
      </c>
      <c r="F148" s="417"/>
      <c r="G148" s="418">
        <v>47700</v>
      </c>
      <c r="H148" s="417"/>
      <c r="I148" s="417"/>
      <c r="J148" s="417"/>
      <c r="K148" s="417"/>
      <c r="L148" s="417"/>
      <c r="M148" s="417"/>
      <c r="N148" s="417"/>
      <c r="O148" s="418">
        <v>47700</v>
      </c>
      <c r="P148" s="417"/>
      <c r="Q148" s="417"/>
      <c r="R148" s="417"/>
      <c r="S148" s="418">
        <v>-8709.17</v>
      </c>
      <c r="T148" s="417"/>
      <c r="U148" s="418">
        <v>-8709.17</v>
      </c>
      <c r="V148" s="417"/>
      <c r="W148" s="417"/>
      <c r="X148" s="417"/>
      <c r="Y148" s="417"/>
      <c r="Z148" s="417"/>
      <c r="AA148" s="417"/>
      <c r="AB148" s="417"/>
      <c r="AC148" s="418">
        <v>-8709.17</v>
      </c>
      <c r="AD148" s="417"/>
      <c r="AE148" s="417"/>
      <c r="AF148" s="417"/>
      <c r="AG148" s="417" t="s">
        <v>518</v>
      </c>
      <c r="AH148" s="419">
        <v>45938.460532407407</v>
      </c>
      <c r="AI148" s="417"/>
      <c r="AJ148" s="417"/>
      <c r="AK148" s="3"/>
    </row>
    <row r="149" spans="1:37" s="4" customFormat="1" ht="12.75" customHeight="1" x14ac:dyDescent="0.25">
      <c r="A149" s="414" t="s">
        <v>133</v>
      </c>
      <c r="B149" s="414" t="s">
        <v>22</v>
      </c>
      <c r="C149" s="414" t="s">
        <v>519</v>
      </c>
      <c r="D149" s="420" t="s">
        <v>632</v>
      </c>
      <c r="E149" s="415">
        <v>47700</v>
      </c>
      <c r="F149" s="420"/>
      <c r="G149" s="415">
        <v>47700</v>
      </c>
      <c r="H149" s="420"/>
      <c r="I149" s="420"/>
      <c r="J149" s="420"/>
      <c r="K149" s="420"/>
      <c r="L149" s="420"/>
      <c r="M149" s="420"/>
      <c r="N149" s="420"/>
      <c r="O149" s="421">
        <v>47700</v>
      </c>
      <c r="P149" s="420"/>
      <c r="Q149" s="420"/>
      <c r="R149" s="420"/>
      <c r="S149" s="415">
        <v>-8709.17</v>
      </c>
      <c r="T149" s="420"/>
      <c r="U149" s="415">
        <v>-8709.17</v>
      </c>
      <c r="V149" s="420"/>
      <c r="W149" s="420"/>
      <c r="X149" s="420"/>
      <c r="Y149" s="420"/>
      <c r="Z149" s="420"/>
      <c r="AA149" s="420"/>
      <c r="AB149" s="420"/>
      <c r="AC149" s="421">
        <v>-8709.17</v>
      </c>
      <c r="AD149" s="420"/>
      <c r="AE149" s="420"/>
      <c r="AF149" s="420"/>
      <c r="AG149" s="414" t="s">
        <v>518</v>
      </c>
      <c r="AH149" s="416">
        <v>45938.460520833331</v>
      </c>
      <c r="AI149" s="414"/>
      <c r="AJ149" s="414"/>
      <c r="AK149" s="3"/>
    </row>
    <row r="150" spans="1:37" s="4" customFormat="1" ht="12.75" customHeight="1" x14ac:dyDescent="0.25">
      <c r="A150" s="417" t="s">
        <v>134</v>
      </c>
      <c r="B150" s="417" t="s">
        <v>22</v>
      </c>
      <c r="C150" s="417" t="s">
        <v>519</v>
      </c>
      <c r="D150" s="417" t="s">
        <v>633</v>
      </c>
      <c r="E150" s="418">
        <v>71300</v>
      </c>
      <c r="F150" s="417"/>
      <c r="G150" s="418">
        <v>71300</v>
      </c>
      <c r="H150" s="417"/>
      <c r="I150" s="417"/>
      <c r="J150" s="417"/>
      <c r="K150" s="417"/>
      <c r="L150" s="417"/>
      <c r="M150" s="417"/>
      <c r="N150" s="417"/>
      <c r="O150" s="418">
        <v>71300</v>
      </c>
      <c r="P150" s="417"/>
      <c r="Q150" s="417"/>
      <c r="R150" s="417"/>
      <c r="S150" s="418">
        <v>82600</v>
      </c>
      <c r="T150" s="417"/>
      <c r="U150" s="418">
        <v>82600</v>
      </c>
      <c r="V150" s="417"/>
      <c r="W150" s="417"/>
      <c r="X150" s="417"/>
      <c r="Y150" s="417"/>
      <c r="Z150" s="417"/>
      <c r="AA150" s="417"/>
      <c r="AB150" s="417"/>
      <c r="AC150" s="418">
        <v>82600</v>
      </c>
      <c r="AD150" s="417"/>
      <c r="AE150" s="417"/>
      <c r="AF150" s="417"/>
      <c r="AG150" s="417" t="s">
        <v>518</v>
      </c>
      <c r="AH150" s="419">
        <v>45938.460532407407</v>
      </c>
      <c r="AI150" s="417"/>
      <c r="AJ150" s="417"/>
      <c r="AK150" s="3"/>
    </row>
    <row r="151" spans="1:37" s="4" customFormat="1" ht="12.75" customHeight="1" x14ac:dyDescent="0.25">
      <c r="A151" s="414" t="s">
        <v>135</v>
      </c>
      <c r="B151" s="414" t="s">
        <v>22</v>
      </c>
      <c r="C151" s="414" t="s">
        <v>519</v>
      </c>
      <c r="D151" s="420" t="s">
        <v>634</v>
      </c>
      <c r="E151" s="415">
        <v>71300</v>
      </c>
      <c r="F151" s="420"/>
      <c r="G151" s="415">
        <v>71300</v>
      </c>
      <c r="H151" s="420"/>
      <c r="I151" s="420"/>
      <c r="J151" s="420"/>
      <c r="K151" s="420"/>
      <c r="L151" s="420"/>
      <c r="M151" s="420"/>
      <c r="N151" s="420"/>
      <c r="O151" s="421">
        <v>71300</v>
      </c>
      <c r="P151" s="420"/>
      <c r="Q151" s="420"/>
      <c r="R151" s="420"/>
      <c r="S151" s="415">
        <v>82600</v>
      </c>
      <c r="T151" s="420"/>
      <c r="U151" s="415">
        <v>82600</v>
      </c>
      <c r="V151" s="420"/>
      <c r="W151" s="420"/>
      <c r="X151" s="420"/>
      <c r="Y151" s="420"/>
      <c r="Z151" s="420"/>
      <c r="AA151" s="420"/>
      <c r="AB151" s="420"/>
      <c r="AC151" s="421">
        <v>82600</v>
      </c>
      <c r="AD151" s="420"/>
      <c r="AE151" s="420"/>
      <c r="AF151" s="420"/>
      <c r="AG151" s="414" t="s">
        <v>518</v>
      </c>
      <c r="AH151" s="416">
        <v>45938.460520833331</v>
      </c>
      <c r="AI151" s="414"/>
      <c r="AJ151" s="414"/>
      <c r="AK151" s="3"/>
    </row>
    <row r="152" spans="1:37" s="4" customFormat="1" ht="12.75" customHeight="1" x14ac:dyDescent="0.25">
      <c r="A152" s="417" t="s">
        <v>136</v>
      </c>
      <c r="B152" s="417" t="s">
        <v>22</v>
      </c>
      <c r="C152" s="417" t="s">
        <v>519</v>
      </c>
      <c r="D152" s="417" t="s">
        <v>639</v>
      </c>
      <c r="E152" s="418">
        <v>5000</v>
      </c>
      <c r="F152" s="417"/>
      <c r="G152" s="418">
        <v>5000</v>
      </c>
      <c r="H152" s="417"/>
      <c r="I152" s="417"/>
      <c r="J152" s="417"/>
      <c r="K152" s="417"/>
      <c r="L152" s="417"/>
      <c r="M152" s="417"/>
      <c r="N152" s="417"/>
      <c r="O152" s="418">
        <v>5000</v>
      </c>
      <c r="P152" s="417"/>
      <c r="Q152" s="417"/>
      <c r="R152" s="417"/>
      <c r="S152" s="418">
        <v>4893.6899999999996</v>
      </c>
      <c r="T152" s="417"/>
      <c r="U152" s="418">
        <v>4893.6899999999996</v>
      </c>
      <c r="V152" s="417"/>
      <c r="W152" s="417"/>
      <c r="X152" s="417"/>
      <c r="Y152" s="417"/>
      <c r="Z152" s="417"/>
      <c r="AA152" s="417"/>
      <c r="AB152" s="417"/>
      <c r="AC152" s="418">
        <v>4893.6899999999996</v>
      </c>
      <c r="AD152" s="417"/>
      <c r="AE152" s="417"/>
      <c r="AF152" s="417"/>
      <c r="AG152" s="417" t="s">
        <v>518</v>
      </c>
      <c r="AH152" s="419">
        <v>45938.460532407407</v>
      </c>
      <c r="AI152" s="417"/>
      <c r="AJ152" s="417"/>
      <c r="AK152" s="3"/>
    </row>
    <row r="153" spans="1:37" s="4" customFormat="1" ht="12.75" customHeight="1" x14ac:dyDescent="0.25">
      <c r="A153" s="414" t="s">
        <v>137</v>
      </c>
      <c r="B153" s="414" t="s">
        <v>22</v>
      </c>
      <c r="C153" s="414" t="s">
        <v>519</v>
      </c>
      <c r="D153" s="420" t="s">
        <v>640</v>
      </c>
      <c r="E153" s="415">
        <v>5000</v>
      </c>
      <c r="F153" s="420"/>
      <c r="G153" s="415">
        <v>5000</v>
      </c>
      <c r="H153" s="420"/>
      <c r="I153" s="420"/>
      <c r="J153" s="420"/>
      <c r="K153" s="420"/>
      <c r="L153" s="420"/>
      <c r="M153" s="420"/>
      <c r="N153" s="420"/>
      <c r="O153" s="421">
        <v>5000</v>
      </c>
      <c r="P153" s="420"/>
      <c r="Q153" s="420"/>
      <c r="R153" s="420"/>
      <c r="S153" s="415">
        <v>4893.6899999999996</v>
      </c>
      <c r="T153" s="420"/>
      <c r="U153" s="415">
        <v>4893.6899999999996</v>
      </c>
      <c r="V153" s="420"/>
      <c r="W153" s="420"/>
      <c r="X153" s="420"/>
      <c r="Y153" s="420"/>
      <c r="Z153" s="420"/>
      <c r="AA153" s="420"/>
      <c r="AB153" s="420"/>
      <c r="AC153" s="421">
        <v>4893.6899999999996</v>
      </c>
      <c r="AD153" s="420"/>
      <c r="AE153" s="420"/>
      <c r="AF153" s="420"/>
      <c r="AG153" s="414" t="s">
        <v>518</v>
      </c>
      <c r="AH153" s="416">
        <v>45938.460520833331</v>
      </c>
      <c r="AI153" s="414"/>
      <c r="AJ153" s="414"/>
      <c r="AK153" s="3"/>
    </row>
    <row r="154" spans="1:37" s="4" customFormat="1" ht="12.75" customHeight="1" x14ac:dyDescent="0.25">
      <c r="A154" s="417" t="s">
        <v>138</v>
      </c>
      <c r="B154" s="417" t="s">
        <v>22</v>
      </c>
      <c r="C154" s="417" t="s">
        <v>519</v>
      </c>
      <c r="D154" s="417" t="s">
        <v>641</v>
      </c>
      <c r="E154" s="418">
        <v>495000</v>
      </c>
      <c r="F154" s="417"/>
      <c r="G154" s="418">
        <v>495000</v>
      </c>
      <c r="H154" s="417"/>
      <c r="I154" s="417"/>
      <c r="J154" s="417"/>
      <c r="K154" s="417"/>
      <c r="L154" s="417"/>
      <c r="M154" s="417"/>
      <c r="N154" s="417"/>
      <c r="O154" s="417">
        <v>495000</v>
      </c>
      <c r="P154" s="418"/>
      <c r="Q154" s="418"/>
      <c r="R154" s="417"/>
      <c r="S154" s="418">
        <v>43853.760000000002</v>
      </c>
      <c r="T154" s="417"/>
      <c r="U154" s="418">
        <v>43853.760000000002</v>
      </c>
      <c r="V154" s="417"/>
      <c r="W154" s="417"/>
      <c r="X154" s="417"/>
      <c r="Y154" s="417"/>
      <c r="Z154" s="417"/>
      <c r="AA154" s="417"/>
      <c r="AB154" s="417"/>
      <c r="AC154" s="417">
        <v>43853.760000000002</v>
      </c>
      <c r="AD154" s="418"/>
      <c r="AE154" s="418"/>
      <c r="AF154" s="417"/>
      <c r="AG154" s="417" t="s">
        <v>518</v>
      </c>
      <c r="AH154" s="419">
        <v>45938.460532407407</v>
      </c>
      <c r="AI154" s="417"/>
      <c r="AJ154" s="417"/>
      <c r="AK154" s="3"/>
    </row>
    <row r="155" spans="1:37" s="4" customFormat="1" ht="12.75" customHeight="1" x14ac:dyDescent="0.25">
      <c r="A155" s="414" t="s">
        <v>139</v>
      </c>
      <c r="B155" s="414" t="s">
        <v>22</v>
      </c>
      <c r="C155" s="414" t="s">
        <v>519</v>
      </c>
      <c r="D155" s="420" t="s">
        <v>642</v>
      </c>
      <c r="E155" s="415">
        <v>495000</v>
      </c>
      <c r="F155" s="420"/>
      <c r="G155" s="415">
        <v>495000</v>
      </c>
      <c r="H155" s="420"/>
      <c r="I155" s="420"/>
      <c r="J155" s="420"/>
      <c r="K155" s="420"/>
      <c r="L155" s="420"/>
      <c r="M155" s="420"/>
      <c r="N155" s="420"/>
      <c r="O155" s="420">
        <v>495000</v>
      </c>
      <c r="P155" s="421"/>
      <c r="Q155" s="421"/>
      <c r="R155" s="420"/>
      <c r="S155" s="415">
        <v>43853.760000000002</v>
      </c>
      <c r="T155" s="420"/>
      <c r="U155" s="415">
        <v>43853.760000000002</v>
      </c>
      <c r="V155" s="420"/>
      <c r="W155" s="420"/>
      <c r="X155" s="420"/>
      <c r="Y155" s="420"/>
      <c r="Z155" s="420"/>
      <c r="AA155" s="420"/>
      <c r="AB155" s="420"/>
      <c r="AC155" s="420">
        <v>43853.760000000002</v>
      </c>
      <c r="AD155" s="421"/>
      <c r="AE155" s="421"/>
      <c r="AF155" s="420"/>
      <c r="AG155" s="414" t="s">
        <v>518</v>
      </c>
      <c r="AH155" s="416">
        <v>45938.460520833331</v>
      </c>
      <c r="AI155" s="414"/>
      <c r="AJ155" s="414"/>
      <c r="AK155" s="3"/>
    </row>
    <row r="156" spans="1:37" s="4" customFormat="1" ht="12.75" customHeight="1" x14ac:dyDescent="0.25">
      <c r="A156" s="417" t="s">
        <v>140</v>
      </c>
      <c r="B156" s="417" t="s">
        <v>22</v>
      </c>
      <c r="C156" s="417" t="s">
        <v>519</v>
      </c>
      <c r="D156" s="417" t="s">
        <v>643</v>
      </c>
      <c r="E156" s="418">
        <v>698000</v>
      </c>
      <c r="F156" s="417"/>
      <c r="G156" s="418">
        <v>698000</v>
      </c>
      <c r="H156" s="417"/>
      <c r="I156" s="417"/>
      <c r="J156" s="417"/>
      <c r="K156" s="417"/>
      <c r="L156" s="417"/>
      <c r="M156" s="417"/>
      <c r="N156" s="417"/>
      <c r="O156" s="418">
        <v>698000</v>
      </c>
      <c r="P156" s="418"/>
      <c r="Q156" s="418"/>
      <c r="R156" s="417"/>
      <c r="S156" s="418">
        <v>671108.45</v>
      </c>
      <c r="T156" s="417"/>
      <c r="U156" s="418">
        <v>671108.45</v>
      </c>
      <c r="V156" s="417"/>
      <c r="W156" s="417"/>
      <c r="X156" s="417"/>
      <c r="Y156" s="417"/>
      <c r="Z156" s="417"/>
      <c r="AA156" s="417"/>
      <c r="AB156" s="417"/>
      <c r="AC156" s="418">
        <v>671108.45</v>
      </c>
      <c r="AD156" s="418"/>
      <c r="AE156" s="418"/>
      <c r="AF156" s="417"/>
      <c r="AG156" s="417" t="s">
        <v>518</v>
      </c>
      <c r="AH156" s="419">
        <v>45938.460532407407</v>
      </c>
      <c r="AI156" s="417"/>
      <c r="AJ156" s="417"/>
      <c r="AK156" s="3"/>
    </row>
    <row r="157" spans="1:37" s="4" customFormat="1" ht="12.75" customHeight="1" x14ac:dyDescent="0.25">
      <c r="A157" s="417" t="s">
        <v>141</v>
      </c>
      <c r="B157" s="417" t="s">
        <v>22</v>
      </c>
      <c r="C157" s="417" t="s">
        <v>519</v>
      </c>
      <c r="D157" s="417" t="s">
        <v>644</v>
      </c>
      <c r="E157" s="418">
        <v>698000</v>
      </c>
      <c r="F157" s="417"/>
      <c r="G157" s="418">
        <v>698000</v>
      </c>
      <c r="H157" s="417"/>
      <c r="I157" s="417"/>
      <c r="J157" s="417"/>
      <c r="K157" s="417"/>
      <c r="L157" s="417"/>
      <c r="M157" s="417"/>
      <c r="N157" s="417"/>
      <c r="O157" s="418">
        <v>698000</v>
      </c>
      <c r="P157" s="418"/>
      <c r="Q157" s="418"/>
      <c r="R157" s="417"/>
      <c r="S157" s="418">
        <v>671108.45</v>
      </c>
      <c r="T157" s="417"/>
      <c r="U157" s="418">
        <v>671108.45</v>
      </c>
      <c r="V157" s="417"/>
      <c r="W157" s="417"/>
      <c r="X157" s="417"/>
      <c r="Y157" s="417"/>
      <c r="Z157" s="417"/>
      <c r="AA157" s="417"/>
      <c r="AB157" s="417"/>
      <c r="AC157" s="418">
        <v>671108.45</v>
      </c>
      <c r="AD157" s="418"/>
      <c r="AE157" s="418"/>
      <c r="AF157" s="417"/>
      <c r="AG157" s="417" t="s">
        <v>518</v>
      </c>
      <c r="AH157" s="419">
        <v>45938.460520833331</v>
      </c>
      <c r="AI157" s="417"/>
      <c r="AJ157" s="417"/>
      <c r="AK157" s="3"/>
    </row>
    <row r="158" spans="1:37" s="4" customFormat="1" ht="12.75" customHeight="1" x14ac:dyDescent="0.25">
      <c r="A158" s="414" t="s">
        <v>142</v>
      </c>
      <c r="B158" s="414" t="s">
        <v>22</v>
      </c>
      <c r="C158" s="414" t="s">
        <v>519</v>
      </c>
      <c r="D158" s="420" t="s">
        <v>645</v>
      </c>
      <c r="E158" s="415">
        <v>30600</v>
      </c>
      <c r="F158" s="420"/>
      <c r="G158" s="415">
        <v>30600</v>
      </c>
      <c r="H158" s="420"/>
      <c r="I158" s="420"/>
      <c r="J158" s="420"/>
      <c r="K158" s="420"/>
      <c r="L158" s="420"/>
      <c r="M158" s="420"/>
      <c r="N158" s="420"/>
      <c r="O158" s="421"/>
      <c r="P158" s="420">
        <v>0</v>
      </c>
      <c r="Q158" s="420">
        <v>30600</v>
      </c>
      <c r="R158" s="420"/>
      <c r="S158" s="415">
        <v>57636.14</v>
      </c>
      <c r="T158" s="420"/>
      <c r="U158" s="415">
        <v>57636.14</v>
      </c>
      <c r="V158" s="420"/>
      <c r="W158" s="420"/>
      <c r="X158" s="420"/>
      <c r="Y158" s="420"/>
      <c r="Z158" s="420"/>
      <c r="AA158" s="420"/>
      <c r="AB158" s="420"/>
      <c r="AC158" s="421"/>
      <c r="AD158" s="420">
        <v>32000</v>
      </c>
      <c r="AE158" s="420">
        <v>25636.14</v>
      </c>
      <c r="AF158" s="420"/>
      <c r="AG158" s="414" t="s">
        <v>518</v>
      </c>
      <c r="AH158" s="416">
        <v>45938.460543981484</v>
      </c>
      <c r="AI158" s="414"/>
      <c r="AJ158" s="414"/>
      <c r="AK158" s="3"/>
    </row>
    <row r="159" spans="1:37" s="4" customFormat="1" ht="12.75" customHeight="1" x14ac:dyDescent="0.25">
      <c r="A159" s="414" t="s">
        <v>143</v>
      </c>
      <c r="B159" s="414" t="s">
        <v>22</v>
      </c>
      <c r="C159" s="414" t="s">
        <v>519</v>
      </c>
      <c r="D159" s="420" t="s">
        <v>646</v>
      </c>
      <c r="E159" s="415">
        <v>30600</v>
      </c>
      <c r="F159" s="420"/>
      <c r="G159" s="415">
        <v>30600</v>
      </c>
      <c r="H159" s="420"/>
      <c r="I159" s="420"/>
      <c r="J159" s="420"/>
      <c r="K159" s="420"/>
      <c r="L159" s="420"/>
      <c r="M159" s="420"/>
      <c r="N159" s="420"/>
      <c r="O159" s="420"/>
      <c r="P159" s="420">
        <v>0</v>
      </c>
      <c r="Q159" s="421">
        <v>30600</v>
      </c>
      <c r="R159" s="420"/>
      <c r="S159" s="415">
        <v>57636.14</v>
      </c>
      <c r="T159" s="420"/>
      <c r="U159" s="415">
        <v>57636.14</v>
      </c>
      <c r="V159" s="420"/>
      <c r="W159" s="420"/>
      <c r="X159" s="420"/>
      <c r="Y159" s="420"/>
      <c r="Z159" s="420"/>
      <c r="AA159" s="420"/>
      <c r="AB159" s="420"/>
      <c r="AC159" s="420"/>
      <c r="AD159" s="420">
        <v>32000</v>
      </c>
      <c r="AE159" s="421">
        <v>25636.14</v>
      </c>
      <c r="AF159" s="420"/>
      <c r="AG159" s="414" t="s">
        <v>518</v>
      </c>
      <c r="AH159" s="416">
        <v>45938.460532407407</v>
      </c>
      <c r="AI159" s="414"/>
      <c r="AJ159" s="414"/>
      <c r="AK159" s="3"/>
    </row>
    <row r="160" spans="1:37" s="4" customFormat="1" ht="12.75" customHeight="1" x14ac:dyDescent="0.25">
      <c r="A160" s="414" t="s">
        <v>747</v>
      </c>
      <c r="B160" s="414" t="s">
        <v>22</v>
      </c>
      <c r="C160" s="414" t="s">
        <v>519</v>
      </c>
      <c r="D160" s="420" t="s">
        <v>748</v>
      </c>
      <c r="E160" s="415">
        <v>40700</v>
      </c>
      <c r="F160" s="420"/>
      <c r="G160" s="415">
        <v>40700</v>
      </c>
      <c r="H160" s="420"/>
      <c r="I160" s="420"/>
      <c r="J160" s="420"/>
      <c r="K160" s="420"/>
      <c r="L160" s="420"/>
      <c r="M160" s="420"/>
      <c r="N160" s="420"/>
      <c r="O160" s="420">
        <v>10700</v>
      </c>
      <c r="P160" s="421">
        <v>0</v>
      </c>
      <c r="Q160" s="420">
        <v>30000</v>
      </c>
      <c r="R160" s="420"/>
      <c r="S160" s="415">
        <v>2949161.68</v>
      </c>
      <c r="T160" s="420"/>
      <c r="U160" s="415">
        <v>2949161.68</v>
      </c>
      <c r="V160" s="420"/>
      <c r="W160" s="420"/>
      <c r="X160" s="420"/>
      <c r="Y160" s="420"/>
      <c r="Z160" s="420"/>
      <c r="AA160" s="420"/>
      <c r="AB160" s="420"/>
      <c r="AC160" s="420">
        <v>2912091.06</v>
      </c>
      <c r="AD160" s="421">
        <v>6296.75</v>
      </c>
      <c r="AE160" s="420">
        <v>30773.87</v>
      </c>
      <c r="AF160" s="420"/>
      <c r="AG160" s="414" t="s">
        <v>518</v>
      </c>
      <c r="AH160" s="416">
        <v>45938.460532407407</v>
      </c>
      <c r="AI160" s="414"/>
      <c r="AJ160" s="414"/>
      <c r="AK160" s="3"/>
    </row>
    <row r="161" spans="1:37" s="4" customFormat="1" ht="12.75" customHeight="1" x14ac:dyDescent="0.25">
      <c r="A161" s="417" t="s">
        <v>749</v>
      </c>
      <c r="B161" s="417" t="s">
        <v>22</v>
      </c>
      <c r="C161" s="417" t="s">
        <v>519</v>
      </c>
      <c r="D161" s="417" t="s">
        <v>750</v>
      </c>
      <c r="E161" s="418">
        <v>40700</v>
      </c>
      <c r="F161" s="417"/>
      <c r="G161" s="418">
        <v>40700</v>
      </c>
      <c r="H161" s="417"/>
      <c r="I161" s="417"/>
      <c r="J161" s="417"/>
      <c r="K161" s="417"/>
      <c r="L161" s="417"/>
      <c r="M161" s="417"/>
      <c r="N161" s="417"/>
      <c r="O161" s="417">
        <v>10700</v>
      </c>
      <c r="P161" s="417">
        <v>0</v>
      </c>
      <c r="Q161" s="418">
        <v>30000</v>
      </c>
      <c r="R161" s="417"/>
      <c r="S161" s="418">
        <v>2949161.68</v>
      </c>
      <c r="T161" s="417"/>
      <c r="U161" s="418">
        <v>2949161.68</v>
      </c>
      <c r="V161" s="417"/>
      <c r="W161" s="417"/>
      <c r="X161" s="417"/>
      <c r="Y161" s="417"/>
      <c r="Z161" s="417"/>
      <c r="AA161" s="417"/>
      <c r="AB161" s="417"/>
      <c r="AC161" s="417">
        <v>2912091.06</v>
      </c>
      <c r="AD161" s="417">
        <v>6296.75</v>
      </c>
      <c r="AE161" s="418">
        <v>30773.87</v>
      </c>
      <c r="AF161" s="417"/>
      <c r="AG161" s="417" t="s">
        <v>518</v>
      </c>
      <c r="AH161" s="419">
        <v>45938.460532407407</v>
      </c>
      <c r="AI161" s="417"/>
      <c r="AJ161" s="417"/>
      <c r="AK161" s="3"/>
    </row>
    <row r="162" spans="1:37" s="4" customFormat="1" ht="12.75" customHeight="1" x14ac:dyDescent="0.25">
      <c r="A162" s="414" t="s">
        <v>751</v>
      </c>
      <c r="B162" s="414" t="s">
        <v>22</v>
      </c>
      <c r="C162" s="414" t="s">
        <v>519</v>
      </c>
      <c r="D162" s="420" t="s">
        <v>752</v>
      </c>
      <c r="E162" s="415">
        <v>10700</v>
      </c>
      <c r="F162" s="420"/>
      <c r="G162" s="415">
        <v>10700</v>
      </c>
      <c r="H162" s="420"/>
      <c r="I162" s="420"/>
      <c r="J162" s="420"/>
      <c r="K162" s="420"/>
      <c r="L162" s="420"/>
      <c r="M162" s="420"/>
      <c r="N162" s="420"/>
      <c r="O162" s="420">
        <v>10700</v>
      </c>
      <c r="P162" s="420"/>
      <c r="Q162" s="421"/>
      <c r="R162" s="420"/>
      <c r="S162" s="415">
        <v>2912091.06</v>
      </c>
      <c r="T162" s="420"/>
      <c r="U162" s="415">
        <v>2912091.06</v>
      </c>
      <c r="V162" s="420"/>
      <c r="W162" s="420"/>
      <c r="X162" s="420"/>
      <c r="Y162" s="420"/>
      <c r="Z162" s="420"/>
      <c r="AA162" s="420"/>
      <c r="AB162" s="420"/>
      <c r="AC162" s="420">
        <v>2912091.06</v>
      </c>
      <c r="AD162" s="420"/>
      <c r="AE162" s="421"/>
      <c r="AF162" s="420"/>
      <c r="AG162" s="414" t="s">
        <v>518</v>
      </c>
      <c r="AH162" s="416">
        <v>45938.460520833331</v>
      </c>
      <c r="AI162" s="414"/>
      <c r="AJ162" s="414"/>
      <c r="AK162" s="3"/>
    </row>
    <row r="163" spans="1:37" s="4" customFormat="1" ht="12.75" customHeight="1" x14ac:dyDescent="0.25">
      <c r="A163" s="417" t="s">
        <v>971</v>
      </c>
      <c r="B163" s="417" t="s">
        <v>22</v>
      </c>
      <c r="C163" s="417" t="s">
        <v>519</v>
      </c>
      <c r="D163" s="417" t="s">
        <v>972</v>
      </c>
      <c r="E163" s="418">
        <v>30000</v>
      </c>
      <c r="F163" s="417"/>
      <c r="G163" s="418">
        <v>30000</v>
      </c>
      <c r="H163" s="417"/>
      <c r="I163" s="417"/>
      <c r="J163" s="417"/>
      <c r="K163" s="417"/>
      <c r="L163" s="417"/>
      <c r="M163" s="417"/>
      <c r="N163" s="417"/>
      <c r="O163" s="418"/>
      <c r="P163" s="418"/>
      <c r="Q163" s="418">
        <v>30000</v>
      </c>
      <c r="R163" s="417"/>
      <c r="S163" s="418">
        <v>30773.87</v>
      </c>
      <c r="T163" s="417"/>
      <c r="U163" s="418">
        <v>30773.87</v>
      </c>
      <c r="V163" s="417"/>
      <c r="W163" s="417"/>
      <c r="X163" s="417"/>
      <c r="Y163" s="417"/>
      <c r="Z163" s="417"/>
      <c r="AA163" s="417"/>
      <c r="AB163" s="417"/>
      <c r="AC163" s="418"/>
      <c r="AD163" s="418"/>
      <c r="AE163" s="418">
        <v>30773.87</v>
      </c>
      <c r="AF163" s="417"/>
      <c r="AG163" s="417" t="s">
        <v>518</v>
      </c>
      <c r="AH163" s="419">
        <v>45938.460532407407</v>
      </c>
      <c r="AI163" s="417"/>
      <c r="AJ163" s="417"/>
      <c r="AK163" s="3"/>
    </row>
    <row r="164" spans="1:37" s="4" customFormat="1" ht="12.75" customHeight="1" x14ac:dyDescent="0.25">
      <c r="A164" s="417" t="s">
        <v>753</v>
      </c>
      <c r="B164" s="417" t="s">
        <v>22</v>
      </c>
      <c r="C164" s="417" t="s">
        <v>519</v>
      </c>
      <c r="D164" s="417" t="s">
        <v>754</v>
      </c>
      <c r="E164" s="418">
        <v>0</v>
      </c>
      <c r="F164" s="417"/>
      <c r="G164" s="418">
        <v>0</v>
      </c>
      <c r="H164" s="417"/>
      <c r="I164" s="417"/>
      <c r="J164" s="417"/>
      <c r="K164" s="417"/>
      <c r="L164" s="417"/>
      <c r="M164" s="417"/>
      <c r="N164" s="417"/>
      <c r="O164" s="418"/>
      <c r="P164" s="417">
        <v>0</v>
      </c>
      <c r="Q164" s="417"/>
      <c r="R164" s="417"/>
      <c r="S164" s="418">
        <v>6296.75</v>
      </c>
      <c r="T164" s="417"/>
      <c r="U164" s="418">
        <v>6296.75</v>
      </c>
      <c r="V164" s="417"/>
      <c r="W164" s="417"/>
      <c r="X164" s="417"/>
      <c r="Y164" s="417"/>
      <c r="Z164" s="417"/>
      <c r="AA164" s="417"/>
      <c r="AB164" s="417"/>
      <c r="AC164" s="418"/>
      <c r="AD164" s="417">
        <v>6296.75</v>
      </c>
      <c r="AE164" s="417"/>
      <c r="AF164" s="417"/>
      <c r="AG164" s="417" t="s">
        <v>518</v>
      </c>
      <c r="AH164" s="419">
        <v>45938.460532407407</v>
      </c>
      <c r="AI164" s="417"/>
      <c r="AJ164" s="417"/>
      <c r="AK164" s="3"/>
    </row>
    <row r="165" spans="1:37" s="4" customFormat="1" ht="12.75" customHeight="1" x14ac:dyDescent="0.25">
      <c r="A165" s="414" t="s">
        <v>1063</v>
      </c>
      <c r="B165" s="414" t="s">
        <v>22</v>
      </c>
      <c r="C165" s="414" t="s">
        <v>519</v>
      </c>
      <c r="D165" s="420" t="s">
        <v>647</v>
      </c>
      <c r="E165" s="415">
        <v>11500</v>
      </c>
      <c r="F165" s="420"/>
      <c r="G165" s="415">
        <v>11500</v>
      </c>
      <c r="H165" s="420"/>
      <c r="I165" s="420"/>
      <c r="J165" s="420"/>
      <c r="K165" s="420"/>
      <c r="L165" s="420"/>
      <c r="M165" s="420"/>
      <c r="N165" s="420"/>
      <c r="O165" s="421"/>
      <c r="P165" s="420"/>
      <c r="Q165" s="420">
        <v>11500</v>
      </c>
      <c r="R165" s="420"/>
      <c r="S165" s="415">
        <v>11575.95</v>
      </c>
      <c r="T165" s="420"/>
      <c r="U165" s="415">
        <v>11575.95</v>
      </c>
      <c r="V165" s="420"/>
      <c r="W165" s="420"/>
      <c r="X165" s="420"/>
      <c r="Y165" s="420"/>
      <c r="Z165" s="420"/>
      <c r="AA165" s="420"/>
      <c r="AB165" s="420"/>
      <c r="AC165" s="421"/>
      <c r="AD165" s="420"/>
      <c r="AE165" s="420">
        <v>11575.95</v>
      </c>
      <c r="AF165" s="420"/>
      <c r="AG165" s="414" t="s">
        <v>518</v>
      </c>
      <c r="AH165" s="416">
        <v>45938.460543981484</v>
      </c>
      <c r="AI165" s="414"/>
      <c r="AJ165" s="414"/>
      <c r="AK165" s="3"/>
    </row>
    <row r="166" spans="1:37" s="4" customFormat="1" ht="12.75" customHeight="1" x14ac:dyDescent="0.25">
      <c r="A166" s="417" t="s">
        <v>1064</v>
      </c>
      <c r="B166" s="417" t="s">
        <v>22</v>
      </c>
      <c r="C166" s="417" t="s">
        <v>519</v>
      </c>
      <c r="D166" s="417" t="s">
        <v>648</v>
      </c>
      <c r="E166" s="418">
        <v>11500</v>
      </c>
      <c r="F166" s="417"/>
      <c r="G166" s="418">
        <v>11500</v>
      </c>
      <c r="H166" s="417"/>
      <c r="I166" s="417"/>
      <c r="J166" s="417"/>
      <c r="K166" s="417"/>
      <c r="L166" s="417"/>
      <c r="M166" s="417"/>
      <c r="N166" s="417"/>
      <c r="O166" s="417"/>
      <c r="P166" s="417"/>
      <c r="Q166" s="418">
        <v>11500</v>
      </c>
      <c r="R166" s="417"/>
      <c r="S166" s="418">
        <v>11575.95</v>
      </c>
      <c r="T166" s="417"/>
      <c r="U166" s="418">
        <v>11575.95</v>
      </c>
      <c r="V166" s="417"/>
      <c r="W166" s="417"/>
      <c r="X166" s="417"/>
      <c r="Y166" s="417"/>
      <c r="Z166" s="417"/>
      <c r="AA166" s="417"/>
      <c r="AB166" s="417"/>
      <c r="AC166" s="417"/>
      <c r="AD166" s="417"/>
      <c r="AE166" s="418">
        <v>11575.95</v>
      </c>
      <c r="AF166" s="417"/>
      <c r="AG166" s="417" t="s">
        <v>518</v>
      </c>
      <c r="AH166" s="419">
        <v>45938.460532407407</v>
      </c>
      <c r="AI166" s="417"/>
      <c r="AJ166" s="417"/>
      <c r="AK166" s="3"/>
    </row>
    <row r="167" spans="1:37" s="4" customFormat="1" ht="12.75" customHeight="1" x14ac:dyDescent="0.25">
      <c r="A167" s="414" t="s">
        <v>146</v>
      </c>
      <c r="B167" s="414" t="s">
        <v>22</v>
      </c>
      <c r="C167" s="414" t="s">
        <v>519</v>
      </c>
      <c r="D167" s="420" t="s">
        <v>649</v>
      </c>
      <c r="E167" s="415">
        <v>255000</v>
      </c>
      <c r="F167" s="420"/>
      <c r="G167" s="415">
        <v>255000</v>
      </c>
      <c r="H167" s="420"/>
      <c r="I167" s="420"/>
      <c r="J167" s="420"/>
      <c r="K167" s="420"/>
      <c r="L167" s="420"/>
      <c r="M167" s="420"/>
      <c r="N167" s="420"/>
      <c r="O167" s="420">
        <v>0</v>
      </c>
      <c r="P167" s="420">
        <v>0</v>
      </c>
      <c r="Q167" s="421">
        <v>255000</v>
      </c>
      <c r="R167" s="420"/>
      <c r="S167" s="415">
        <v>378457.28</v>
      </c>
      <c r="T167" s="420"/>
      <c r="U167" s="415">
        <v>378457.28</v>
      </c>
      <c r="V167" s="420"/>
      <c r="W167" s="420"/>
      <c r="X167" s="420"/>
      <c r="Y167" s="420"/>
      <c r="Z167" s="420"/>
      <c r="AA167" s="420"/>
      <c r="AB167" s="420"/>
      <c r="AC167" s="420">
        <v>100500</v>
      </c>
      <c r="AD167" s="420">
        <v>12665.96</v>
      </c>
      <c r="AE167" s="421">
        <v>265291.32</v>
      </c>
      <c r="AF167" s="420"/>
      <c r="AG167" s="414" t="s">
        <v>518</v>
      </c>
      <c r="AH167" s="416">
        <v>45938.460532407407</v>
      </c>
      <c r="AI167" s="414"/>
      <c r="AJ167" s="414"/>
      <c r="AK167" s="3"/>
    </row>
    <row r="168" spans="1:37" s="4" customFormat="1" ht="12.75" customHeight="1" x14ac:dyDescent="0.25">
      <c r="A168" s="417" t="s">
        <v>1065</v>
      </c>
      <c r="B168" s="417" t="s">
        <v>22</v>
      </c>
      <c r="C168" s="417" t="s">
        <v>519</v>
      </c>
      <c r="D168" s="417" t="s">
        <v>1066</v>
      </c>
      <c r="E168" s="418">
        <v>0</v>
      </c>
      <c r="F168" s="417"/>
      <c r="G168" s="418">
        <v>0</v>
      </c>
      <c r="H168" s="417"/>
      <c r="I168" s="417"/>
      <c r="J168" s="417"/>
      <c r="K168" s="417"/>
      <c r="L168" s="417"/>
      <c r="M168" s="417"/>
      <c r="N168" s="417"/>
      <c r="O168" s="417">
        <v>0</v>
      </c>
      <c r="P168" s="418"/>
      <c r="Q168" s="417"/>
      <c r="R168" s="417"/>
      <c r="S168" s="418">
        <v>55500</v>
      </c>
      <c r="T168" s="417"/>
      <c r="U168" s="418">
        <v>55500</v>
      </c>
      <c r="V168" s="417"/>
      <c r="W168" s="417"/>
      <c r="X168" s="417"/>
      <c r="Y168" s="417"/>
      <c r="Z168" s="417"/>
      <c r="AA168" s="417"/>
      <c r="AB168" s="417"/>
      <c r="AC168" s="417">
        <v>55500</v>
      </c>
      <c r="AD168" s="418"/>
      <c r="AE168" s="417"/>
      <c r="AF168" s="417"/>
      <c r="AG168" s="417" t="s">
        <v>518</v>
      </c>
      <c r="AH168" s="419">
        <v>45938.460532407407</v>
      </c>
      <c r="AI168" s="417"/>
      <c r="AJ168" s="417"/>
      <c r="AK168" s="3"/>
    </row>
    <row r="169" spans="1:37" s="4" customFormat="1" ht="12.75" customHeight="1" x14ac:dyDescent="0.25">
      <c r="A169" s="414" t="s">
        <v>1067</v>
      </c>
      <c r="B169" s="414" t="s">
        <v>22</v>
      </c>
      <c r="C169" s="414" t="s">
        <v>519</v>
      </c>
      <c r="D169" s="420" t="s">
        <v>1068</v>
      </c>
      <c r="E169" s="415">
        <v>0</v>
      </c>
      <c r="F169" s="420"/>
      <c r="G169" s="415">
        <v>0</v>
      </c>
      <c r="H169" s="420"/>
      <c r="I169" s="420"/>
      <c r="J169" s="420"/>
      <c r="K169" s="420"/>
      <c r="L169" s="420"/>
      <c r="M169" s="420"/>
      <c r="N169" s="420"/>
      <c r="O169" s="420">
        <v>0</v>
      </c>
      <c r="P169" s="421"/>
      <c r="Q169" s="420"/>
      <c r="R169" s="420"/>
      <c r="S169" s="415">
        <v>55500</v>
      </c>
      <c r="T169" s="420"/>
      <c r="U169" s="415">
        <v>55500</v>
      </c>
      <c r="V169" s="420"/>
      <c r="W169" s="420"/>
      <c r="X169" s="420"/>
      <c r="Y169" s="420"/>
      <c r="Z169" s="420"/>
      <c r="AA169" s="420"/>
      <c r="AB169" s="420"/>
      <c r="AC169" s="420">
        <v>55500</v>
      </c>
      <c r="AD169" s="421"/>
      <c r="AE169" s="420"/>
      <c r="AF169" s="420"/>
      <c r="AG169" s="414" t="s">
        <v>518</v>
      </c>
      <c r="AH169" s="416">
        <v>45938.460520833331</v>
      </c>
      <c r="AI169" s="414"/>
      <c r="AJ169" s="414"/>
      <c r="AK169" s="3"/>
    </row>
    <row r="170" spans="1:37" s="4" customFormat="1" ht="12.75" customHeight="1" x14ac:dyDescent="0.25">
      <c r="A170" s="417" t="s">
        <v>1069</v>
      </c>
      <c r="B170" s="417" t="s">
        <v>22</v>
      </c>
      <c r="C170" s="417" t="s">
        <v>519</v>
      </c>
      <c r="D170" s="417" t="s">
        <v>1070</v>
      </c>
      <c r="E170" s="418">
        <v>230000</v>
      </c>
      <c r="F170" s="417"/>
      <c r="G170" s="418">
        <v>230000</v>
      </c>
      <c r="H170" s="417"/>
      <c r="I170" s="417"/>
      <c r="J170" s="417"/>
      <c r="K170" s="417"/>
      <c r="L170" s="417"/>
      <c r="M170" s="417"/>
      <c r="N170" s="417"/>
      <c r="O170" s="418"/>
      <c r="P170" s="417"/>
      <c r="Q170" s="417">
        <v>230000</v>
      </c>
      <c r="R170" s="417"/>
      <c r="S170" s="418">
        <v>230291.32</v>
      </c>
      <c r="T170" s="417"/>
      <c r="U170" s="418">
        <v>230291.32</v>
      </c>
      <c r="V170" s="417"/>
      <c r="W170" s="417"/>
      <c r="X170" s="417"/>
      <c r="Y170" s="417"/>
      <c r="Z170" s="417"/>
      <c r="AA170" s="417"/>
      <c r="AB170" s="417"/>
      <c r="AC170" s="418"/>
      <c r="AD170" s="417"/>
      <c r="AE170" s="417">
        <v>230291.32</v>
      </c>
      <c r="AF170" s="417"/>
      <c r="AG170" s="417" t="s">
        <v>518</v>
      </c>
      <c r="AH170" s="419">
        <v>45938.460543981484</v>
      </c>
      <c r="AI170" s="417"/>
      <c r="AJ170" s="417"/>
      <c r="AK170" s="3"/>
    </row>
    <row r="171" spans="1:37" s="4" customFormat="1" ht="12.75" customHeight="1" x14ac:dyDescent="0.25">
      <c r="A171" s="414" t="s">
        <v>1071</v>
      </c>
      <c r="B171" s="414" t="s">
        <v>22</v>
      </c>
      <c r="C171" s="414" t="s">
        <v>519</v>
      </c>
      <c r="D171" s="420" t="s">
        <v>1072</v>
      </c>
      <c r="E171" s="415">
        <v>230000</v>
      </c>
      <c r="F171" s="420"/>
      <c r="G171" s="415">
        <v>230000</v>
      </c>
      <c r="H171" s="420"/>
      <c r="I171" s="420"/>
      <c r="J171" s="420"/>
      <c r="K171" s="420"/>
      <c r="L171" s="420"/>
      <c r="M171" s="420"/>
      <c r="N171" s="420"/>
      <c r="O171" s="421"/>
      <c r="P171" s="420"/>
      <c r="Q171" s="420">
        <v>230000</v>
      </c>
      <c r="R171" s="420"/>
      <c r="S171" s="415">
        <v>230291.32</v>
      </c>
      <c r="T171" s="420"/>
      <c r="U171" s="415">
        <v>230291.32</v>
      </c>
      <c r="V171" s="420"/>
      <c r="W171" s="420"/>
      <c r="X171" s="420"/>
      <c r="Y171" s="420"/>
      <c r="Z171" s="420"/>
      <c r="AA171" s="420"/>
      <c r="AB171" s="420"/>
      <c r="AC171" s="421"/>
      <c r="AD171" s="420"/>
      <c r="AE171" s="420">
        <v>230291.32</v>
      </c>
      <c r="AF171" s="420"/>
      <c r="AG171" s="414" t="s">
        <v>518</v>
      </c>
      <c r="AH171" s="416">
        <v>45938.460532407407</v>
      </c>
      <c r="AI171" s="414"/>
      <c r="AJ171" s="414"/>
      <c r="AK171" s="3"/>
    </row>
    <row r="172" spans="1:37" s="4" customFormat="1" ht="12.75" customHeight="1" x14ac:dyDescent="0.25">
      <c r="A172" s="417" t="s">
        <v>973</v>
      </c>
      <c r="B172" s="417" t="s">
        <v>22</v>
      </c>
      <c r="C172" s="417" t="s">
        <v>519</v>
      </c>
      <c r="D172" s="417" t="s">
        <v>974</v>
      </c>
      <c r="E172" s="418">
        <v>0</v>
      </c>
      <c r="F172" s="417"/>
      <c r="G172" s="418">
        <v>0</v>
      </c>
      <c r="H172" s="417"/>
      <c r="I172" s="417"/>
      <c r="J172" s="417"/>
      <c r="K172" s="417"/>
      <c r="L172" s="417"/>
      <c r="M172" s="417"/>
      <c r="N172" s="417"/>
      <c r="O172" s="417"/>
      <c r="P172" s="418">
        <v>0</v>
      </c>
      <c r="Q172" s="418"/>
      <c r="R172" s="417"/>
      <c r="S172" s="418">
        <v>665.96</v>
      </c>
      <c r="T172" s="417"/>
      <c r="U172" s="418">
        <v>665.96</v>
      </c>
      <c r="V172" s="417"/>
      <c r="W172" s="417"/>
      <c r="X172" s="417"/>
      <c r="Y172" s="417"/>
      <c r="Z172" s="417"/>
      <c r="AA172" s="417"/>
      <c r="AB172" s="417"/>
      <c r="AC172" s="417"/>
      <c r="AD172" s="418">
        <v>665.96</v>
      </c>
      <c r="AE172" s="418"/>
      <c r="AF172" s="417"/>
      <c r="AG172" s="417" t="s">
        <v>518</v>
      </c>
      <c r="AH172" s="419">
        <v>45938.460543981484</v>
      </c>
      <c r="AI172" s="417"/>
      <c r="AJ172" s="417"/>
      <c r="AK172" s="3"/>
    </row>
    <row r="173" spans="1:37" s="4" customFormat="1" ht="12.75" customHeight="1" x14ac:dyDescent="0.25">
      <c r="A173" s="414" t="s">
        <v>975</v>
      </c>
      <c r="B173" s="414" t="s">
        <v>22</v>
      </c>
      <c r="C173" s="414" t="s">
        <v>519</v>
      </c>
      <c r="D173" s="420" t="s">
        <v>976</v>
      </c>
      <c r="E173" s="415">
        <v>0</v>
      </c>
      <c r="F173" s="420"/>
      <c r="G173" s="415">
        <v>0</v>
      </c>
      <c r="H173" s="420"/>
      <c r="I173" s="420"/>
      <c r="J173" s="420"/>
      <c r="K173" s="420"/>
      <c r="L173" s="420"/>
      <c r="M173" s="420"/>
      <c r="N173" s="420"/>
      <c r="O173" s="420"/>
      <c r="P173" s="420">
        <v>0</v>
      </c>
      <c r="Q173" s="421"/>
      <c r="R173" s="420"/>
      <c r="S173" s="415">
        <v>665.96</v>
      </c>
      <c r="T173" s="420"/>
      <c r="U173" s="415">
        <v>665.96</v>
      </c>
      <c r="V173" s="420"/>
      <c r="W173" s="420"/>
      <c r="X173" s="420"/>
      <c r="Y173" s="420"/>
      <c r="Z173" s="420"/>
      <c r="AA173" s="420"/>
      <c r="AB173" s="420"/>
      <c r="AC173" s="420"/>
      <c r="AD173" s="420">
        <v>665.96</v>
      </c>
      <c r="AE173" s="421"/>
      <c r="AF173" s="420"/>
      <c r="AG173" s="414" t="s">
        <v>518</v>
      </c>
      <c r="AH173" s="416">
        <v>45938.460532407407</v>
      </c>
      <c r="AI173" s="414"/>
      <c r="AJ173" s="414"/>
      <c r="AK173" s="3"/>
    </row>
    <row r="174" spans="1:37" s="4" customFormat="1" ht="12.75" customHeight="1" x14ac:dyDescent="0.25">
      <c r="A174" s="414" t="s">
        <v>147</v>
      </c>
      <c r="B174" s="414" t="s">
        <v>22</v>
      </c>
      <c r="C174" s="414" t="s">
        <v>519</v>
      </c>
      <c r="D174" s="420" t="s">
        <v>650</v>
      </c>
      <c r="E174" s="415">
        <v>0</v>
      </c>
      <c r="F174" s="420"/>
      <c r="G174" s="415">
        <v>0</v>
      </c>
      <c r="H174" s="420"/>
      <c r="I174" s="420"/>
      <c r="J174" s="420"/>
      <c r="K174" s="420"/>
      <c r="L174" s="420"/>
      <c r="M174" s="420"/>
      <c r="N174" s="420"/>
      <c r="O174" s="420">
        <v>0</v>
      </c>
      <c r="P174" s="421"/>
      <c r="Q174" s="420"/>
      <c r="R174" s="420"/>
      <c r="S174" s="415">
        <v>42500</v>
      </c>
      <c r="T174" s="420"/>
      <c r="U174" s="415">
        <v>42500</v>
      </c>
      <c r="V174" s="420"/>
      <c r="W174" s="420"/>
      <c r="X174" s="420"/>
      <c r="Y174" s="420"/>
      <c r="Z174" s="420"/>
      <c r="AA174" s="420"/>
      <c r="AB174" s="420"/>
      <c r="AC174" s="420">
        <v>42500</v>
      </c>
      <c r="AD174" s="421"/>
      <c r="AE174" s="420"/>
      <c r="AF174" s="420"/>
      <c r="AG174" s="414" t="s">
        <v>518</v>
      </c>
      <c r="AH174" s="416">
        <v>45938.460532407407</v>
      </c>
      <c r="AI174" s="414"/>
      <c r="AJ174" s="414"/>
      <c r="AK174" s="3"/>
    </row>
    <row r="175" spans="1:37" s="4" customFormat="1" ht="12.75" customHeight="1" x14ac:dyDescent="0.25">
      <c r="A175" s="417" t="s">
        <v>148</v>
      </c>
      <c r="B175" s="417" t="s">
        <v>22</v>
      </c>
      <c r="C175" s="417" t="s">
        <v>519</v>
      </c>
      <c r="D175" s="417" t="s">
        <v>651</v>
      </c>
      <c r="E175" s="418">
        <v>0</v>
      </c>
      <c r="F175" s="417"/>
      <c r="G175" s="418">
        <v>0</v>
      </c>
      <c r="H175" s="417"/>
      <c r="I175" s="417"/>
      <c r="J175" s="417"/>
      <c r="K175" s="417"/>
      <c r="L175" s="417"/>
      <c r="M175" s="417"/>
      <c r="N175" s="417"/>
      <c r="O175" s="417">
        <v>0</v>
      </c>
      <c r="P175" s="418"/>
      <c r="Q175" s="417"/>
      <c r="R175" s="417"/>
      <c r="S175" s="418">
        <v>42500</v>
      </c>
      <c r="T175" s="417"/>
      <c r="U175" s="418">
        <v>42500</v>
      </c>
      <c r="V175" s="417"/>
      <c r="W175" s="417"/>
      <c r="X175" s="417"/>
      <c r="Y175" s="417"/>
      <c r="Z175" s="417"/>
      <c r="AA175" s="417"/>
      <c r="AB175" s="417"/>
      <c r="AC175" s="417">
        <v>42500</v>
      </c>
      <c r="AD175" s="418"/>
      <c r="AE175" s="417"/>
      <c r="AF175" s="417"/>
      <c r="AG175" s="417" t="s">
        <v>518</v>
      </c>
      <c r="AH175" s="419">
        <v>45938.460520833331</v>
      </c>
      <c r="AI175" s="417"/>
      <c r="AJ175" s="417"/>
      <c r="AK175" s="3"/>
    </row>
    <row r="176" spans="1:37" s="4" customFormat="1" ht="12.75" customHeight="1" x14ac:dyDescent="0.25">
      <c r="A176" s="414" t="s">
        <v>149</v>
      </c>
      <c r="B176" s="414" t="s">
        <v>22</v>
      </c>
      <c r="C176" s="414" t="s">
        <v>519</v>
      </c>
      <c r="D176" s="420" t="s">
        <v>652</v>
      </c>
      <c r="E176" s="415">
        <v>25000</v>
      </c>
      <c r="F176" s="420"/>
      <c r="G176" s="415">
        <v>25000</v>
      </c>
      <c r="H176" s="420"/>
      <c r="I176" s="420"/>
      <c r="J176" s="420"/>
      <c r="K176" s="420"/>
      <c r="L176" s="420"/>
      <c r="M176" s="420"/>
      <c r="N176" s="420"/>
      <c r="O176" s="420"/>
      <c r="P176" s="421">
        <v>0</v>
      </c>
      <c r="Q176" s="420">
        <v>25000</v>
      </c>
      <c r="R176" s="420"/>
      <c r="S176" s="415">
        <v>45000</v>
      </c>
      <c r="T176" s="420"/>
      <c r="U176" s="415">
        <v>45000</v>
      </c>
      <c r="V176" s="420"/>
      <c r="W176" s="420"/>
      <c r="X176" s="420"/>
      <c r="Y176" s="420"/>
      <c r="Z176" s="420"/>
      <c r="AA176" s="420"/>
      <c r="AB176" s="420"/>
      <c r="AC176" s="420"/>
      <c r="AD176" s="421">
        <v>10000</v>
      </c>
      <c r="AE176" s="420">
        <v>35000</v>
      </c>
      <c r="AF176" s="420"/>
      <c r="AG176" s="414" t="s">
        <v>518</v>
      </c>
      <c r="AH176" s="416">
        <v>45938.460543981484</v>
      </c>
      <c r="AI176" s="414"/>
      <c r="AJ176" s="414"/>
      <c r="AK176" s="3"/>
    </row>
    <row r="177" spans="1:37" s="4" customFormat="1" ht="12.75" customHeight="1" x14ac:dyDescent="0.25">
      <c r="A177" s="417" t="s">
        <v>1001</v>
      </c>
      <c r="B177" s="417" t="s">
        <v>22</v>
      </c>
      <c r="C177" s="417" t="s">
        <v>519</v>
      </c>
      <c r="D177" s="417" t="s">
        <v>1002</v>
      </c>
      <c r="E177" s="418">
        <v>25000</v>
      </c>
      <c r="F177" s="417"/>
      <c r="G177" s="418">
        <v>25000</v>
      </c>
      <c r="H177" s="417"/>
      <c r="I177" s="417"/>
      <c r="J177" s="417"/>
      <c r="K177" s="417"/>
      <c r="L177" s="417"/>
      <c r="M177" s="417"/>
      <c r="N177" s="417"/>
      <c r="O177" s="418"/>
      <c r="P177" s="417"/>
      <c r="Q177" s="417">
        <v>25000</v>
      </c>
      <c r="R177" s="417"/>
      <c r="S177" s="418">
        <v>35000</v>
      </c>
      <c r="T177" s="417"/>
      <c r="U177" s="418">
        <v>35000</v>
      </c>
      <c r="V177" s="417"/>
      <c r="W177" s="417"/>
      <c r="X177" s="417"/>
      <c r="Y177" s="417"/>
      <c r="Z177" s="417"/>
      <c r="AA177" s="417"/>
      <c r="AB177" s="417"/>
      <c r="AC177" s="418"/>
      <c r="AD177" s="417"/>
      <c r="AE177" s="418">
        <v>35000</v>
      </c>
      <c r="AF177" s="417"/>
      <c r="AG177" s="417" t="s">
        <v>518</v>
      </c>
      <c r="AH177" s="419">
        <v>45938.460532407407</v>
      </c>
      <c r="AI177" s="417"/>
      <c r="AJ177" s="417"/>
      <c r="AK177" s="3"/>
    </row>
    <row r="178" spans="1:37" s="4" customFormat="1" ht="12.75" customHeight="1" x14ac:dyDescent="0.25">
      <c r="A178" s="417" t="s">
        <v>151</v>
      </c>
      <c r="B178" s="417" t="s">
        <v>22</v>
      </c>
      <c r="C178" s="417" t="s">
        <v>519</v>
      </c>
      <c r="D178" s="417" t="s">
        <v>654</v>
      </c>
      <c r="E178" s="418">
        <v>0</v>
      </c>
      <c r="F178" s="417"/>
      <c r="G178" s="418">
        <v>0</v>
      </c>
      <c r="H178" s="417"/>
      <c r="I178" s="417"/>
      <c r="J178" s="417"/>
      <c r="K178" s="417"/>
      <c r="L178" s="417"/>
      <c r="M178" s="417"/>
      <c r="N178" s="417"/>
      <c r="O178" s="418"/>
      <c r="P178" s="417">
        <v>0</v>
      </c>
      <c r="Q178" s="417"/>
      <c r="R178" s="417"/>
      <c r="S178" s="418">
        <v>10000</v>
      </c>
      <c r="T178" s="417"/>
      <c r="U178" s="418">
        <v>10000</v>
      </c>
      <c r="V178" s="417"/>
      <c r="W178" s="417"/>
      <c r="X178" s="417"/>
      <c r="Y178" s="417"/>
      <c r="Z178" s="417"/>
      <c r="AA178" s="417"/>
      <c r="AB178" s="417"/>
      <c r="AC178" s="418"/>
      <c r="AD178" s="417">
        <v>10000</v>
      </c>
      <c r="AE178" s="418"/>
      <c r="AF178" s="417"/>
      <c r="AG178" s="417" t="s">
        <v>518</v>
      </c>
      <c r="AH178" s="419">
        <v>45938.460532407407</v>
      </c>
      <c r="AI178" s="417"/>
      <c r="AJ178" s="417"/>
      <c r="AK178" s="3"/>
    </row>
    <row r="179" spans="1:37" s="4" customFormat="1" ht="12.75" customHeight="1" x14ac:dyDescent="0.25">
      <c r="A179" s="414" t="s">
        <v>152</v>
      </c>
      <c r="B179" s="414" t="s">
        <v>22</v>
      </c>
      <c r="C179" s="414" t="s">
        <v>519</v>
      </c>
      <c r="D179" s="420" t="s">
        <v>655</v>
      </c>
      <c r="E179" s="415">
        <v>0</v>
      </c>
      <c r="F179" s="420"/>
      <c r="G179" s="415">
        <v>0</v>
      </c>
      <c r="H179" s="420"/>
      <c r="I179" s="420"/>
      <c r="J179" s="420"/>
      <c r="K179" s="420"/>
      <c r="L179" s="420"/>
      <c r="M179" s="420"/>
      <c r="N179" s="420"/>
      <c r="O179" s="421">
        <v>0</v>
      </c>
      <c r="P179" s="420">
        <v>0</v>
      </c>
      <c r="Q179" s="420"/>
      <c r="R179" s="420"/>
      <c r="S179" s="415">
        <v>4500</v>
      </c>
      <c r="T179" s="420"/>
      <c r="U179" s="415">
        <v>4500</v>
      </c>
      <c r="V179" s="420"/>
      <c r="W179" s="420"/>
      <c r="X179" s="420"/>
      <c r="Y179" s="420"/>
      <c r="Z179" s="420"/>
      <c r="AA179" s="420"/>
      <c r="AB179" s="420"/>
      <c r="AC179" s="421">
        <v>2500</v>
      </c>
      <c r="AD179" s="420">
        <v>2000</v>
      </c>
      <c r="AE179" s="420"/>
      <c r="AF179" s="420"/>
      <c r="AG179" s="414" t="s">
        <v>518</v>
      </c>
      <c r="AH179" s="416">
        <v>45938.460532407407</v>
      </c>
      <c r="AI179" s="414"/>
      <c r="AJ179" s="414"/>
      <c r="AK179" s="3"/>
    </row>
    <row r="180" spans="1:37" s="4" customFormat="1" ht="12.75" customHeight="1" x14ac:dyDescent="0.25">
      <c r="A180" s="414" t="s">
        <v>153</v>
      </c>
      <c r="B180" s="414" t="s">
        <v>22</v>
      </c>
      <c r="C180" s="414" t="s">
        <v>519</v>
      </c>
      <c r="D180" s="420" t="s">
        <v>656</v>
      </c>
      <c r="E180" s="414">
        <v>0</v>
      </c>
      <c r="F180" s="420"/>
      <c r="G180" s="414">
        <v>0</v>
      </c>
      <c r="H180" s="420"/>
      <c r="I180" s="420"/>
      <c r="J180" s="420"/>
      <c r="K180" s="420"/>
      <c r="L180" s="420"/>
      <c r="M180" s="420"/>
      <c r="N180" s="420"/>
      <c r="O180" s="420"/>
      <c r="P180" s="420">
        <v>0</v>
      </c>
      <c r="Q180" s="420"/>
      <c r="R180" s="420"/>
      <c r="S180" s="415">
        <v>2000</v>
      </c>
      <c r="T180" s="420"/>
      <c r="U180" s="415">
        <v>2000</v>
      </c>
      <c r="V180" s="420"/>
      <c r="W180" s="420"/>
      <c r="X180" s="420"/>
      <c r="Y180" s="420"/>
      <c r="Z180" s="420"/>
      <c r="AA180" s="420"/>
      <c r="AB180" s="420"/>
      <c r="AC180" s="420"/>
      <c r="AD180" s="420">
        <v>2000</v>
      </c>
      <c r="AE180" s="421"/>
      <c r="AF180" s="420"/>
      <c r="AG180" s="414" t="s">
        <v>518</v>
      </c>
      <c r="AH180" s="416">
        <v>45938.460532407407</v>
      </c>
      <c r="AI180" s="414"/>
      <c r="AJ180" s="414"/>
      <c r="AK180" s="3"/>
    </row>
    <row r="181" spans="1:37" s="4" customFormat="1" ht="12.75" customHeight="1" x14ac:dyDescent="0.25">
      <c r="A181" s="417" t="s">
        <v>1107</v>
      </c>
      <c r="B181" s="417" t="s">
        <v>22</v>
      </c>
      <c r="C181" s="417" t="s">
        <v>519</v>
      </c>
      <c r="D181" s="417" t="s">
        <v>1108</v>
      </c>
      <c r="E181" s="418">
        <v>0</v>
      </c>
      <c r="F181" s="417"/>
      <c r="G181" s="418">
        <v>0</v>
      </c>
      <c r="H181" s="418"/>
      <c r="I181" s="417"/>
      <c r="J181" s="417"/>
      <c r="K181" s="417"/>
      <c r="L181" s="417"/>
      <c r="M181" s="417"/>
      <c r="N181" s="417"/>
      <c r="O181" s="418">
        <v>0</v>
      </c>
      <c r="P181" s="418"/>
      <c r="Q181" s="418"/>
      <c r="R181" s="417"/>
      <c r="S181" s="418">
        <v>2500</v>
      </c>
      <c r="T181" s="417"/>
      <c r="U181" s="418">
        <v>2500</v>
      </c>
      <c r="V181" s="418"/>
      <c r="W181" s="417"/>
      <c r="X181" s="417"/>
      <c r="Y181" s="417"/>
      <c r="Z181" s="417"/>
      <c r="AA181" s="417"/>
      <c r="AB181" s="417"/>
      <c r="AC181" s="418">
        <v>2500</v>
      </c>
      <c r="AD181" s="418"/>
      <c r="AE181" s="418"/>
      <c r="AF181" s="417"/>
      <c r="AG181" s="417" t="s">
        <v>518</v>
      </c>
      <c r="AH181" s="419">
        <v>45938.460520833331</v>
      </c>
      <c r="AI181" s="417"/>
      <c r="AJ181" s="417"/>
      <c r="AK181" s="3"/>
    </row>
    <row r="182" spans="1:37" s="4" customFormat="1" ht="12.75" customHeight="1" x14ac:dyDescent="0.25">
      <c r="A182" s="417" t="s">
        <v>154</v>
      </c>
      <c r="B182" s="417" t="s">
        <v>22</v>
      </c>
      <c r="C182" s="417" t="s">
        <v>519</v>
      </c>
      <c r="D182" s="417" t="s">
        <v>657</v>
      </c>
      <c r="E182" s="418">
        <v>0</v>
      </c>
      <c r="F182" s="417"/>
      <c r="G182" s="418">
        <v>0</v>
      </c>
      <c r="H182" s="418"/>
      <c r="I182" s="417"/>
      <c r="J182" s="417"/>
      <c r="K182" s="417"/>
      <c r="L182" s="417"/>
      <c r="M182" s="417"/>
      <c r="N182" s="417"/>
      <c r="O182" s="418">
        <v>0</v>
      </c>
      <c r="P182" s="418"/>
      <c r="Q182" s="418"/>
      <c r="R182" s="417"/>
      <c r="S182" s="418">
        <v>3436306.99</v>
      </c>
      <c r="T182" s="417"/>
      <c r="U182" s="418">
        <v>3436306.99</v>
      </c>
      <c r="V182" s="418"/>
      <c r="W182" s="417"/>
      <c r="X182" s="417"/>
      <c r="Y182" s="417"/>
      <c r="Z182" s="417"/>
      <c r="AA182" s="417"/>
      <c r="AB182" s="417"/>
      <c r="AC182" s="418">
        <v>3551127.99</v>
      </c>
      <c r="AD182" s="418"/>
      <c r="AE182" s="418">
        <v>-114821</v>
      </c>
      <c r="AF182" s="417"/>
      <c r="AG182" s="417" t="s">
        <v>518</v>
      </c>
      <c r="AH182" s="419">
        <v>45938.460532407407</v>
      </c>
      <c r="AI182" s="417"/>
      <c r="AJ182" s="417"/>
      <c r="AK182" s="3"/>
    </row>
    <row r="183" spans="1:37" s="4" customFormat="1" ht="12.75" customHeight="1" x14ac:dyDescent="0.25">
      <c r="A183" s="417" t="s">
        <v>155</v>
      </c>
      <c r="B183" s="417" t="s">
        <v>22</v>
      </c>
      <c r="C183" s="417" t="s">
        <v>519</v>
      </c>
      <c r="D183" s="417" t="s">
        <v>658</v>
      </c>
      <c r="E183" s="418">
        <v>0</v>
      </c>
      <c r="F183" s="417"/>
      <c r="G183" s="418">
        <v>0</v>
      </c>
      <c r="H183" s="418"/>
      <c r="I183" s="417"/>
      <c r="J183" s="417"/>
      <c r="K183" s="417"/>
      <c r="L183" s="417"/>
      <c r="M183" s="417"/>
      <c r="N183" s="417"/>
      <c r="O183" s="418">
        <v>0</v>
      </c>
      <c r="P183" s="418"/>
      <c r="Q183" s="418"/>
      <c r="R183" s="417"/>
      <c r="S183" s="418">
        <v>3436306.99</v>
      </c>
      <c r="T183" s="417"/>
      <c r="U183" s="418">
        <v>3436306.99</v>
      </c>
      <c r="V183" s="418"/>
      <c r="W183" s="417"/>
      <c r="X183" s="417"/>
      <c r="Y183" s="417"/>
      <c r="Z183" s="417"/>
      <c r="AA183" s="417"/>
      <c r="AB183" s="417"/>
      <c r="AC183" s="418">
        <v>3551127.99</v>
      </c>
      <c r="AD183" s="418"/>
      <c r="AE183" s="418">
        <v>-114821</v>
      </c>
      <c r="AF183" s="417"/>
      <c r="AG183" s="417" t="s">
        <v>518</v>
      </c>
      <c r="AH183" s="419">
        <v>45938.460532407407</v>
      </c>
      <c r="AI183" s="417"/>
      <c r="AJ183" s="417"/>
      <c r="AK183" s="3"/>
    </row>
    <row r="184" spans="1:37" s="4" customFormat="1" ht="12.75" customHeight="1" x14ac:dyDescent="0.25">
      <c r="A184" s="417" t="s">
        <v>755</v>
      </c>
      <c r="B184" s="417" t="s">
        <v>22</v>
      </c>
      <c r="C184" s="417" t="s">
        <v>519</v>
      </c>
      <c r="D184" s="417" t="s">
        <v>756</v>
      </c>
      <c r="E184" s="418">
        <v>0</v>
      </c>
      <c r="F184" s="417"/>
      <c r="G184" s="418">
        <v>0</v>
      </c>
      <c r="H184" s="417"/>
      <c r="I184" s="417"/>
      <c r="J184" s="417"/>
      <c r="K184" s="417"/>
      <c r="L184" s="417"/>
      <c r="M184" s="417"/>
      <c r="N184" s="417"/>
      <c r="O184" s="418">
        <v>0</v>
      </c>
      <c r="P184" s="418"/>
      <c r="Q184" s="418"/>
      <c r="R184" s="417"/>
      <c r="S184" s="418">
        <v>3551127.99</v>
      </c>
      <c r="T184" s="417"/>
      <c r="U184" s="418">
        <v>3551127.99</v>
      </c>
      <c r="V184" s="417"/>
      <c r="W184" s="417"/>
      <c r="X184" s="417"/>
      <c r="Y184" s="417"/>
      <c r="Z184" s="417"/>
      <c r="AA184" s="417"/>
      <c r="AB184" s="417"/>
      <c r="AC184" s="418">
        <v>3551127.99</v>
      </c>
      <c r="AD184" s="418"/>
      <c r="AE184" s="418"/>
      <c r="AF184" s="417"/>
      <c r="AG184" s="417" t="s">
        <v>518</v>
      </c>
      <c r="AH184" s="419">
        <v>45938.460520833331</v>
      </c>
      <c r="AI184" s="417"/>
      <c r="AJ184" s="417"/>
      <c r="AK184" s="3"/>
    </row>
    <row r="185" spans="1:37" s="4" customFormat="1" ht="12.75" customHeight="1" x14ac:dyDescent="0.25">
      <c r="A185" s="414" t="s">
        <v>156</v>
      </c>
      <c r="B185" s="414" t="s">
        <v>22</v>
      </c>
      <c r="C185" s="414" t="s">
        <v>519</v>
      </c>
      <c r="D185" s="420" t="s">
        <v>659</v>
      </c>
      <c r="E185" s="415"/>
      <c r="F185" s="420"/>
      <c r="G185" s="415"/>
      <c r="H185" s="420"/>
      <c r="I185" s="420"/>
      <c r="J185" s="420"/>
      <c r="K185" s="420"/>
      <c r="L185" s="420"/>
      <c r="M185" s="420"/>
      <c r="N185" s="420"/>
      <c r="O185" s="421"/>
      <c r="P185" s="420"/>
      <c r="Q185" s="420"/>
      <c r="R185" s="420"/>
      <c r="S185" s="415">
        <v>-114821</v>
      </c>
      <c r="T185" s="420"/>
      <c r="U185" s="415">
        <v>-114821</v>
      </c>
      <c r="V185" s="420"/>
      <c r="W185" s="420"/>
      <c r="X185" s="420"/>
      <c r="Y185" s="420"/>
      <c r="Z185" s="420"/>
      <c r="AA185" s="420"/>
      <c r="AB185" s="420"/>
      <c r="AC185" s="421"/>
      <c r="AD185" s="420"/>
      <c r="AE185" s="420">
        <v>-114821</v>
      </c>
      <c r="AF185" s="420"/>
      <c r="AG185" s="414" t="s">
        <v>518</v>
      </c>
      <c r="AH185" s="416">
        <v>45938.460532407407</v>
      </c>
      <c r="AI185" s="414"/>
      <c r="AJ185" s="414"/>
      <c r="AK185" s="3"/>
    </row>
    <row r="186" spans="1:37" s="4" customFormat="1" ht="12.75" customHeight="1" x14ac:dyDescent="0.25">
      <c r="A186" s="414" t="s">
        <v>158</v>
      </c>
      <c r="B186" s="414" t="s">
        <v>22</v>
      </c>
      <c r="C186" s="414" t="s">
        <v>519</v>
      </c>
      <c r="D186" s="420" t="s">
        <v>661</v>
      </c>
      <c r="E186" s="415">
        <v>2952124997.8200002</v>
      </c>
      <c r="F186" s="420"/>
      <c r="G186" s="415">
        <v>2952124997.8200002</v>
      </c>
      <c r="H186" s="420">
        <v>38308487.439999998</v>
      </c>
      <c r="I186" s="420"/>
      <c r="J186" s="420"/>
      <c r="K186" s="420"/>
      <c r="L186" s="420"/>
      <c r="M186" s="420"/>
      <c r="N186" s="420"/>
      <c r="O186" s="420">
        <v>2530923383.0900002</v>
      </c>
      <c r="P186" s="420">
        <v>326373749.17000002</v>
      </c>
      <c r="Q186" s="421">
        <v>133136353</v>
      </c>
      <c r="R186" s="420"/>
      <c r="S186" s="415">
        <v>2195890310.6199999</v>
      </c>
      <c r="T186" s="420"/>
      <c r="U186" s="415">
        <v>2195890310.6199999</v>
      </c>
      <c r="V186" s="420">
        <v>32890118.440000001</v>
      </c>
      <c r="W186" s="420"/>
      <c r="X186" s="420"/>
      <c r="Y186" s="420"/>
      <c r="Z186" s="420"/>
      <c r="AA186" s="420"/>
      <c r="AB186" s="420"/>
      <c r="AC186" s="420">
        <v>1950915155.8499999</v>
      </c>
      <c r="AD186" s="420">
        <v>170757287.36000001</v>
      </c>
      <c r="AE186" s="421">
        <v>107107985.84999999</v>
      </c>
      <c r="AF186" s="420"/>
      <c r="AG186" s="414" t="s">
        <v>518</v>
      </c>
      <c r="AH186" s="416">
        <v>45938.460532407407</v>
      </c>
      <c r="AI186" s="414"/>
      <c r="AJ186" s="414"/>
      <c r="AK186" s="3"/>
    </row>
    <row r="187" spans="1:37" s="4" customFormat="1" ht="12.75" customHeight="1" x14ac:dyDescent="0.25">
      <c r="A187" s="414" t="s">
        <v>159</v>
      </c>
      <c r="B187" s="414" t="s">
        <v>22</v>
      </c>
      <c r="C187" s="414" t="s">
        <v>519</v>
      </c>
      <c r="D187" s="420" t="s">
        <v>662</v>
      </c>
      <c r="E187" s="415">
        <v>2952239629.8800001</v>
      </c>
      <c r="F187" s="420"/>
      <c r="G187" s="415">
        <v>2952239629.8800001</v>
      </c>
      <c r="H187" s="420">
        <v>38308487.439999998</v>
      </c>
      <c r="I187" s="420"/>
      <c r="J187" s="420"/>
      <c r="K187" s="420"/>
      <c r="L187" s="420"/>
      <c r="M187" s="420"/>
      <c r="N187" s="420"/>
      <c r="O187" s="420">
        <v>2530923383.0900002</v>
      </c>
      <c r="P187" s="421">
        <v>328249034.23000002</v>
      </c>
      <c r="Q187" s="420">
        <v>131375700</v>
      </c>
      <c r="R187" s="420"/>
      <c r="S187" s="415">
        <v>2190018950.3800001</v>
      </c>
      <c r="T187" s="420"/>
      <c r="U187" s="415">
        <v>2190018950.3800001</v>
      </c>
      <c r="V187" s="420">
        <v>32890118.440000001</v>
      </c>
      <c r="W187" s="420"/>
      <c r="X187" s="420"/>
      <c r="Y187" s="420"/>
      <c r="Z187" s="420"/>
      <c r="AA187" s="420"/>
      <c r="AB187" s="420"/>
      <c r="AC187" s="420">
        <v>1944517366.98</v>
      </c>
      <c r="AD187" s="421">
        <v>172632572.41999999</v>
      </c>
      <c r="AE187" s="420">
        <v>105759129.42</v>
      </c>
      <c r="AF187" s="420"/>
      <c r="AG187" s="414" t="s">
        <v>518</v>
      </c>
      <c r="AH187" s="416">
        <v>45938.460532407407</v>
      </c>
      <c r="AI187" s="414"/>
      <c r="AJ187" s="414"/>
      <c r="AK187" s="3"/>
    </row>
    <row r="188" spans="1:37" s="4" customFormat="1" ht="12.75" customHeight="1" x14ac:dyDescent="0.25">
      <c r="A188" s="417" t="s">
        <v>160</v>
      </c>
      <c r="B188" s="417" t="s">
        <v>22</v>
      </c>
      <c r="C188" s="417" t="s">
        <v>519</v>
      </c>
      <c r="D188" s="417" t="s">
        <v>663</v>
      </c>
      <c r="E188" s="418">
        <v>363254900</v>
      </c>
      <c r="F188" s="417"/>
      <c r="G188" s="418">
        <v>363254900</v>
      </c>
      <c r="H188" s="417">
        <v>10000000</v>
      </c>
      <c r="I188" s="417"/>
      <c r="J188" s="417"/>
      <c r="K188" s="417"/>
      <c r="L188" s="417"/>
      <c r="M188" s="417"/>
      <c r="N188" s="417"/>
      <c r="O188" s="418">
        <v>257781900</v>
      </c>
      <c r="P188" s="417">
        <v>41308500</v>
      </c>
      <c r="Q188" s="417">
        <v>74164500</v>
      </c>
      <c r="R188" s="417"/>
      <c r="S188" s="418">
        <v>289129600</v>
      </c>
      <c r="T188" s="417"/>
      <c r="U188" s="418">
        <v>289129600</v>
      </c>
      <c r="V188" s="417">
        <v>9640000</v>
      </c>
      <c r="W188" s="417"/>
      <c r="X188" s="417"/>
      <c r="Y188" s="417"/>
      <c r="Z188" s="417"/>
      <c r="AA188" s="417"/>
      <c r="AB188" s="417"/>
      <c r="AC188" s="418">
        <v>196455100</v>
      </c>
      <c r="AD188" s="417">
        <v>41308500</v>
      </c>
      <c r="AE188" s="417">
        <v>61006000</v>
      </c>
      <c r="AF188" s="417"/>
      <c r="AG188" s="417" t="s">
        <v>518</v>
      </c>
      <c r="AH188" s="419">
        <v>45938.460532407407</v>
      </c>
      <c r="AI188" s="417"/>
      <c r="AJ188" s="417"/>
      <c r="AK188" s="3"/>
    </row>
    <row r="189" spans="1:37" s="4" customFormat="1" ht="12.75" customHeight="1" x14ac:dyDescent="0.25">
      <c r="A189" s="414" t="s">
        <v>161</v>
      </c>
      <c r="B189" s="414" t="s">
        <v>22</v>
      </c>
      <c r="C189" s="414" t="s">
        <v>519</v>
      </c>
      <c r="D189" s="420" t="s">
        <v>664</v>
      </c>
      <c r="E189" s="415">
        <v>345979600</v>
      </c>
      <c r="F189" s="420"/>
      <c r="G189" s="415">
        <v>345979600</v>
      </c>
      <c r="H189" s="420"/>
      <c r="I189" s="420"/>
      <c r="J189" s="420"/>
      <c r="K189" s="420"/>
      <c r="L189" s="420"/>
      <c r="M189" s="420"/>
      <c r="N189" s="420"/>
      <c r="O189" s="421">
        <v>245306600</v>
      </c>
      <c r="P189" s="420">
        <v>41308500</v>
      </c>
      <c r="Q189" s="420">
        <v>59364500</v>
      </c>
      <c r="R189" s="420"/>
      <c r="S189" s="415">
        <v>271854300</v>
      </c>
      <c r="T189" s="420"/>
      <c r="U189" s="415">
        <v>271854300</v>
      </c>
      <c r="V189" s="420"/>
      <c r="W189" s="420"/>
      <c r="X189" s="420"/>
      <c r="Y189" s="420"/>
      <c r="Z189" s="420"/>
      <c r="AA189" s="420"/>
      <c r="AB189" s="420"/>
      <c r="AC189" s="421">
        <v>183979800</v>
      </c>
      <c r="AD189" s="420">
        <v>41308500</v>
      </c>
      <c r="AE189" s="420">
        <v>46566000</v>
      </c>
      <c r="AF189" s="420"/>
      <c r="AG189" s="414" t="s">
        <v>518</v>
      </c>
      <c r="AH189" s="416">
        <v>45938.460532407407</v>
      </c>
      <c r="AI189" s="414"/>
      <c r="AJ189" s="414"/>
      <c r="AK189" s="3"/>
    </row>
    <row r="190" spans="1:37" s="4" customFormat="1" ht="12.75" customHeight="1" x14ac:dyDescent="0.25">
      <c r="A190" s="417" t="s">
        <v>162</v>
      </c>
      <c r="B190" s="417" t="s">
        <v>22</v>
      </c>
      <c r="C190" s="417" t="s">
        <v>519</v>
      </c>
      <c r="D190" s="417" t="s">
        <v>665</v>
      </c>
      <c r="E190" s="418">
        <v>245306600</v>
      </c>
      <c r="F190" s="417"/>
      <c r="G190" s="418">
        <v>245306600</v>
      </c>
      <c r="H190" s="418"/>
      <c r="I190" s="417"/>
      <c r="J190" s="417"/>
      <c r="K190" s="417"/>
      <c r="L190" s="417"/>
      <c r="M190" s="417"/>
      <c r="N190" s="417"/>
      <c r="O190" s="417">
        <v>245306600</v>
      </c>
      <c r="P190" s="417"/>
      <c r="Q190" s="418"/>
      <c r="R190" s="417"/>
      <c r="S190" s="418">
        <v>183979800</v>
      </c>
      <c r="T190" s="417"/>
      <c r="U190" s="418">
        <v>183979800</v>
      </c>
      <c r="V190" s="418"/>
      <c r="W190" s="417"/>
      <c r="X190" s="417"/>
      <c r="Y190" s="417"/>
      <c r="Z190" s="417"/>
      <c r="AA190" s="417"/>
      <c r="AB190" s="417"/>
      <c r="AC190" s="417">
        <v>183979800</v>
      </c>
      <c r="AD190" s="417"/>
      <c r="AE190" s="418"/>
      <c r="AF190" s="417"/>
      <c r="AG190" s="417" t="s">
        <v>518</v>
      </c>
      <c r="AH190" s="419">
        <v>45938.460520833331</v>
      </c>
      <c r="AI190" s="417"/>
      <c r="AJ190" s="417"/>
      <c r="AK190" s="3"/>
    </row>
    <row r="191" spans="1:37" s="4" customFormat="1" ht="12.75" customHeight="1" x14ac:dyDescent="0.25">
      <c r="A191" s="414" t="s">
        <v>163</v>
      </c>
      <c r="B191" s="414" t="s">
        <v>22</v>
      </c>
      <c r="C191" s="414" t="s">
        <v>519</v>
      </c>
      <c r="D191" s="420" t="s">
        <v>666</v>
      </c>
      <c r="E191" s="415">
        <v>59364500</v>
      </c>
      <c r="F191" s="420"/>
      <c r="G191" s="415">
        <v>59364500</v>
      </c>
      <c r="H191" s="421"/>
      <c r="I191" s="420"/>
      <c r="J191" s="420"/>
      <c r="K191" s="420"/>
      <c r="L191" s="420"/>
      <c r="M191" s="420"/>
      <c r="N191" s="420"/>
      <c r="O191" s="420"/>
      <c r="P191" s="420"/>
      <c r="Q191" s="421">
        <v>59364500</v>
      </c>
      <c r="R191" s="420"/>
      <c r="S191" s="415">
        <v>46566000</v>
      </c>
      <c r="T191" s="420"/>
      <c r="U191" s="415">
        <v>46566000</v>
      </c>
      <c r="V191" s="421"/>
      <c r="W191" s="420"/>
      <c r="X191" s="420"/>
      <c r="Y191" s="420"/>
      <c r="Z191" s="420"/>
      <c r="AA191" s="420"/>
      <c r="AB191" s="420"/>
      <c r="AC191" s="420"/>
      <c r="AD191" s="420"/>
      <c r="AE191" s="421">
        <v>46566000</v>
      </c>
      <c r="AF191" s="420"/>
      <c r="AG191" s="414" t="s">
        <v>518</v>
      </c>
      <c r="AH191" s="416">
        <v>45938.460532407407</v>
      </c>
      <c r="AI191" s="414"/>
      <c r="AJ191" s="414"/>
      <c r="AK191" s="3"/>
    </row>
    <row r="192" spans="1:37" s="4" customFormat="1" ht="12.75" customHeight="1" x14ac:dyDescent="0.25">
      <c r="A192" s="417" t="s">
        <v>164</v>
      </c>
      <c r="B192" s="417" t="s">
        <v>22</v>
      </c>
      <c r="C192" s="417" t="s">
        <v>519</v>
      </c>
      <c r="D192" s="417" t="s">
        <v>667</v>
      </c>
      <c r="E192" s="418">
        <v>41308500</v>
      </c>
      <c r="F192" s="417"/>
      <c r="G192" s="418">
        <v>41308500</v>
      </c>
      <c r="H192" s="417"/>
      <c r="I192" s="417"/>
      <c r="J192" s="417"/>
      <c r="K192" s="417"/>
      <c r="L192" s="417"/>
      <c r="M192" s="417"/>
      <c r="N192" s="417"/>
      <c r="O192" s="418"/>
      <c r="P192" s="417">
        <v>41308500</v>
      </c>
      <c r="Q192" s="418"/>
      <c r="R192" s="417"/>
      <c r="S192" s="418">
        <v>41308500</v>
      </c>
      <c r="T192" s="417"/>
      <c r="U192" s="418">
        <v>41308500</v>
      </c>
      <c r="V192" s="417"/>
      <c r="W192" s="417"/>
      <c r="X192" s="417"/>
      <c r="Y192" s="417"/>
      <c r="Z192" s="417"/>
      <c r="AA192" s="417"/>
      <c r="AB192" s="417"/>
      <c r="AC192" s="418"/>
      <c r="AD192" s="417">
        <v>41308500</v>
      </c>
      <c r="AE192" s="418"/>
      <c r="AF192" s="417"/>
      <c r="AG192" s="417" t="s">
        <v>518</v>
      </c>
      <c r="AH192" s="419">
        <v>45938.460532407407</v>
      </c>
      <c r="AI192" s="417"/>
      <c r="AJ192" s="417"/>
      <c r="AK192" s="3"/>
    </row>
    <row r="193" spans="1:37" s="4" customFormat="1" ht="12.75" customHeight="1" x14ac:dyDescent="0.25">
      <c r="A193" s="414" t="s">
        <v>936</v>
      </c>
      <c r="B193" s="414" t="s">
        <v>22</v>
      </c>
      <c r="C193" s="414" t="s">
        <v>519</v>
      </c>
      <c r="D193" s="420" t="s">
        <v>937</v>
      </c>
      <c r="E193" s="415">
        <v>2850000</v>
      </c>
      <c r="F193" s="420"/>
      <c r="G193" s="415">
        <v>2850000</v>
      </c>
      <c r="H193" s="420"/>
      <c r="I193" s="420"/>
      <c r="J193" s="420"/>
      <c r="K193" s="420"/>
      <c r="L193" s="420"/>
      <c r="M193" s="420"/>
      <c r="N193" s="420"/>
      <c r="O193" s="421">
        <v>2850000</v>
      </c>
      <c r="P193" s="420"/>
      <c r="Q193" s="420"/>
      <c r="R193" s="420"/>
      <c r="S193" s="415">
        <v>2850000</v>
      </c>
      <c r="T193" s="420"/>
      <c r="U193" s="415">
        <v>2850000</v>
      </c>
      <c r="V193" s="420"/>
      <c r="W193" s="420"/>
      <c r="X193" s="420"/>
      <c r="Y193" s="420"/>
      <c r="Z193" s="420"/>
      <c r="AA193" s="420"/>
      <c r="AB193" s="420"/>
      <c r="AC193" s="421">
        <v>2850000</v>
      </c>
      <c r="AD193" s="420"/>
      <c r="AE193" s="420"/>
      <c r="AF193" s="420"/>
      <c r="AG193" s="414" t="s">
        <v>518</v>
      </c>
      <c r="AH193" s="416">
        <v>45938.460532407407</v>
      </c>
      <c r="AI193" s="414"/>
      <c r="AJ193" s="414"/>
      <c r="AK193" s="3"/>
    </row>
    <row r="194" spans="1:37" s="4" customFormat="1" ht="12.75" customHeight="1" x14ac:dyDescent="0.25">
      <c r="A194" s="414" t="s">
        <v>938</v>
      </c>
      <c r="B194" s="414" t="s">
        <v>22</v>
      </c>
      <c r="C194" s="414" t="s">
        <v>519</v>
      </c>
      <c r="D194" s="420" t="s">
        <v>939</v>
      </c>
      <c r="E194" s="415">
        <v>2850000</v>
      </c>
      <c r="F194" s="420"/>
      <c r="G194" s="415">
        <v>2850000</v>
      </c>
      <c r="H194" s="420"/>
      <c r="I194" s="420"/>
      <c r="J194" s="420"/>
      <c r="K194" s="420"/>
      <c r="L194" s="420"/>
      <c r="M194" s="420"/>
      <c r="N194" s="420"/>
      <c r="O194" s="420">
        <v>2850000</v>
      </c>
      <c r="P194" s="420"/>
      <c r="Q194" s="421"/>
      <c r="R194" s="420"/>
      <c r="S194" s="415">
        <v>2850000</v>
      </c>
      <c r="T194" s="420"/>
      <c r="U194" s="415">
        <v>2850000</v>
      </c>
      <c r="V194" s="420"/>
      <c r="W194" s="420"/>
      <c r="X194" s="420"/>
      <c r="Y194" s="420"/>
      <c r="Z194" s="420"/>
      <c r="AA194" s="420"/>
      <c r="AB194" s="420"/>
      <c r="AC194" s="420">
        <v>2850000</v>
      </c>
      <c r="AD194" s="420"/>
      <c r="AE194" s="421"/>
      <c r="AF194" s="420"/>
      <c r="AG194" s="414" t="s">
        <v>518</v>
      </c>
      <c r="AH194" s="416">
        <v>45938.460520833331</v>
      </c>
      <c r="AI194" s="414"/>
      <c r="AJ194" s="414"/>
      <c r="AK194" s="3"/>
    </row>
    <row r="195" spans="1:37" s="4" customFormat="1" ht="12.75" customHeight="1" x14ac:dyDescent="0.25">
      <c r="A195" s="417" t="s">
        <v>165</v>
      </c>
      <c r="B195" s="417" t="s">
        <v>22</v>
      </c>
      <c r="C195" s="417" t="s">
        <v>519</v>
      </c>
      <c r="D195" s="417" t="s">
        <v>668</v>
      </c>
      <c r="E195" s="418">
        <v>0</v>
      </c>
      <c r="F195" s="417"/>
      <c r="G195" s="418">
        <v>0</v>
      </c>
      <c r="H195" s="418">
        <v>10000000</v>
      </c>
      <c r="I195" s="417"/>
      <c r="J195" s="417"/>
      <c r="K195" s="417"/>
      <c r="L195" s="417"/>
      <c r="M195" s="417"/>
      <c r="N195" s="417"/>
      <c r="O195" s="418"/>
      <c r="P195" s="418"/>
      <c r="Q195" s="418">
        <v>10000000</v>
      </c>
      <c r="R195" s="417"/>
      <c r="S195" s="418">
        <v>0</v>
      </c>
      <c r="T195" s="417"/>
      <c r="U195" s="418">
        <v>0</v>
      </c>
      <c r="V195" s="418">
        <v>9640000</v>
      </c>
      <c r="W195" s="417"/>
      <c r="X195" s="417"/>
      <c r="Y195" s="417"/>
      <c r="Z195" s="417"/>
      <c r="AA195" s="417"/>
      <c r="AB195" s="417"/>
      <c r="AC195" s="418"/>
      <c r="AD195" s="418"/>
      <c r="AE195" s="418">
        <v>9640000</v>
      </c>
      <c r="AF195" s="417"/>
      <c r="AG195" s="417" t="s">
        <v>518</v>
      </c>
      <c r="AH195" s="419">
        <v>45938.460543981484</v>
      </c>
      <c r="AI195" s="417"/>
      <c r="AJ195" s="417"/>
      <c r="AK195" s="3"/>
    </row>
    <row r="196" spans="1:37" s="4" customFormat="1" ht="12.75" customHeight="1" x14ac:dyDescent="0.25">
      <c r="A196" s="417" t="s">
        <v>166</v>
      </c>
      <c r="B196" s="417" t="s">
        <v>22</v>
      </c>
      <c r="C196" s="417" t="s">
        <v>519</v>
      </c>
      <c r="D196" s="417" t="s">
        <v>669</v>
      </c>
      <c r="E196" s="418">
        <v>0</v>
      </c>
      <c r="F196" s="417"/>
      <c r="G196" s="418">
        <v>0</v>
      </c>
      <c r="H196" s="417">
        <v>10000000</v>
      </c>
      <c r="I196" s="417"/>
      <c r="J196" s="417"/>
      <c r="K196" s="417"/>
      <c r="L196" s="417"/>
      <c r="M196" s="417"/>
      <c r="N196" s="417"/>
      <c r="O196" s="418"/>
      <c r="P196" s="417"/>
      <c r="Q196" s="418">
        <v>10000000</v>
      </c>
      <c r="R196" s="417"/>
      <c r="S196" s="418">
        <v>0</v>
      </c>
      <c r="T196" s="417"/>
      <c r="U196" s="418">
        <v>0</v>
      </c>
      <c r="V196" s="417">
        <v>9640000</v>
      </c>
      <c r="W196" s="417"/>
      <c r="X196" s="417"/>
      <c r="Y196" s="417"/>
      <c r="Z196" s="417"/>
      <c r="AA196" s="417"/>
      <c r="AB196" s="417"/>
      <c r="AC196" s="418"/>
      <c r="AD196" s="417"/>
      <c r="AE196" s="418">
        <v>9640000</v>
      </c>
      <c r="AF196" s="417"/>
      <c r="AG196" s="417" t="s">
        <v>518</v>
      </c>
      <c r="AH196" s="419">
        <v>45938.460532407407</v>
      </c>
      <c r="AI196" s="417"/>
      <c r="AJ196" s="417"/>
      <c r="AK196" s="3"/>
    </row>
    <row r="197" spans="1:37" s="4" customFormat="1" ht="12.75" customHeight="1" x14ac:dyDescent="0.25">
      <c r="A197" s="414" t="s">
        <v>1023</v>
      </c>
      <c r="B197" s="414" t="s">
        <v>22</v>
      </c>
      <c r="C197" s="414" t="s">
        <v>519</v>
      </c>
      <c r="D197" s="420" t="s">
        <v>1024</v>
      </c>
      <c r="E197" s="415">
        <v>14425300</v>
      </c>
      <c r="F197" s="420"/>
      <c r="G197" s="415">
        <v>14425300</v>
      </c>
      <c r="H197" s="420"/>
      <c r="I197" s="420"/>
      <c r="J197" s="420"/>
      <c r="K197" s="420"/>
      <c r="L197" s="420"/>
      <c r="M197" s="420"/>
      <c r="N197" s="420"/>
      <c r="O197" s="421">
        <v>9625300</v>
      </c>
      <c r="P197" s="420"/>
      <c r="Q197" s="420">
        <v>4800000</v>
      </c>
      <c r="R197" s="420"/>
      <c r="S197" s="415">
        <v>14425300</v>
      </c>
      <c r="T197" s="420"/>
      <c r="U197" s="415">
        <v>14425300</v>
      </c>
      <c r="V197" s="420"/>
      <c r="W197" s="420"/>
      <c r="X197" s="420"/>
      <c r="Y197" s="420"/>
      <c r="Z197" s="420"/>
      <c r="AA197" s="420"/>
      <c r="AB197" s="420"/>
      <c r="AC197" s="421">
        <v>9625300</v>
      </c>
      <c r="AD197" s="420"/>
      <c r="AE197" s="420">
        <v>4800000</v>
      </c>
      <c r="AF197" s="420"/>
      <c r="AG197" s="414" t="s">
        <v>518</v>
      </c>
      <c r="AH197" s="416">
        <v>45938.460532407407</v>
      </c>
      <c r="AI197" s="414"/>
      <c r="AJ197" s="414"/>
      <c r="AK197" s="3"/>
    </row>
    <row r="198" spans="1:37" s="4" customFormat="1" ht="12.75" customHeight="1" x14ac:dyDescent="0.25">
      <c r="A198" s="414" t="s">
        <v>1025</v>
      </c>
      <c r="B198" s="414" t="s">
        <v>22</v>
      </c>
      <c r="C198" s="414" t="s">
        <v>519</v>
      </c>
      <c r="D198" s="420" t="s">
        <v>1026</v>
      </c>
      <c r="E198" s="415">
        <v>9625300</v>
      </c>
      <c r="F198" s="420"/>
      <c r="G198" s="415">
        <v>9625300</v>
      </c>
      <c r="H198" s="420"/>
      <c r="I198" s="420"/>
      <c r="J198" s="420"/>
      <c r="K198" s="420"/>
      <c r="L198" s="420"/>
      <c r="M198" s="420"/>
      <c r="N198" s="420"/>
      <c r="O198" s="420">
        <v>9625300</v>
      </c>
      <c r="P198" s="420"/>
      <c r="Q198" s="421"/>
      <c r="R198" s="420"/>
      <c r="S198" s="415">
        <v>9625300</v>
      </c>
      <c r="T198" s="420"/>
      <c r="U198" s="415">
        <v>9625300</v>
      </c>
      <c r="V198" s="420"/>
      <c r="W198" s="420"/>
      <c r="X198" s="420"/>
      <c r="Y198" s="420"/>
      <c r="Z198" s="420"/>
      <c r="AA198" s="420"/>
      <c r="AB198" s="420"/>
      <c r="AC198" s="420">
        <v>9625300</v>
      </c>
      <c r="AD198" s="420"/>
      <c r="AE198" s="421"/>
      <c r="AF198" s="420"/>
      <c r="AG198" s="414" t="s">
        <v>518</v>
      </c>
      <c r="AH198" s="416">
        <v>45938.460520833331</v>
      </c>
      <c r="AI198" s="414"/>
      <c r="AJ198" s="414"/>
      <c r="AK198" s="3"/>
    </row>
    <row r="199" spans="1:37" s="4" customFormat="1" ht="12.75" customHeight="1" x14ac:dyDescent="0.25">
      <c r="A199" s="417" t="s">
        <v>1027</v>
      </c>
      <c r="B199" s="417" t="s">
        <v>22</v>
      </c>
      <c r="C199" s="417" t="s">
        <v>519</v>
      </c>
      <c r="D199" s="417" t="s">
        <v>1028</v>
      </c>
      <c r="E199" s="418">
        <v>4800000</v>
      </c>
      <c r="F199" s="417"/>
      <c r="G199" s="418">
        <v>4800000</v>
      </c>
      <c r="H199" s="417"/>
      <c r="I199" s="417"/>
      <c r="J199" s="417"/>
      <c r="K199" s="417"/>
      <c r="L199" s="417"/>
      <c r="M199" s="417"/>
      <c r="N199" s="417"/>
      <c r="O199" s="418"/>
      <c r="P199" s="418"/>
      <c r="Q199" s="417">
        <v>4800000</v>
      </c>
      <c r="R199" s="417"/>
      <c r="S199" s="418">
        <v>4800000</v>
      </c>
      <c r="T199" s="417"/>
      <c r="U199" s="418">
        <v>4800000</v>
      </c>
      <c r="V199" s="417"/>
      <c r="W199" s="417"/>
      <c r="X199" s="417"/>
      <c r="Y199" s="417"/>
      <c r="Z199" s="417"/>
      <c r="AA199" s="417"/>
      <c r="AB199" s="417"/>
      <c r="AC199" s="418"/>
      <c r="AD199" s="418"/>
      <c r="AE199" s="417">
        <v>4800000</v>
      </c>
      <c r="AF199" s="417"/>
      <c r="AG199" s="417" t="s">
        <v>518</v>
      </c>
      <c r="AH199" s="419">
        <v>45938.460532407407</v>
      </c>
      <c r="AI199" s="417"/>
      <c r="AJ199" s="417"/>
      <c r="AK199" s="3"/>
    </row>
    <row r="200" spans="1:37" s="4" customFormat="1" ht="12.75" customHeight="1" x14ac:dyDescent="0.25">
      <c r="A200" s="414" t="s">
        <v>167</v>
      </c>
      <c r="B200" s="414" t="s">
        <v>22</v>
      </c>
      <c r="C200" s="414" t="s">
        <v>519</v>
      </c>
      <c r="D200" s="420" t="s">
        <v>670</v>
      </c>
      <c r="E200" s="415">
        <v>593484234.23000002</v>
      </c>
      <c r="F200" s="420"/>
      <c r="G200" s="415">
        <v>593484234.23000002</v>
      </c>
      <c r="H200" s="420">
        <v>1000000</v>
      </c>
      <c r="I200" s="420"/>
      <c r="J200" s="420"/>
      <c r="K200" s="420"/>
      <c r="L200" s="420"/>
      <c r="M200" s="420"/>
      <c r="N200" s="420"/>
      <c r="O200" s="421">
        <v>275049700</v>
      </c>
      <c r="P200" s="420">
        <v>283887834.23000002</v>
      </c>
      <c r="Q200" s="420">
        <v>35546700</v>
      </c>
      <c r="R200" s="420"/>
      <c r="S200" s="415">
        <v>382030537.64999998</v>
      </c>
      <c r="T200" s="420"/>
      <c r="U200" s="415">
        <v>382030537.64999998</v>
      </c>
      <c r="V200" s="420">
        <v>1000000</v>
      </c>
      <c r="W200" s="420"/>
      <c r="X200" s="420"/>
      <c r="Y200" s="420"/>
      <c r="Z200" s="420"/>
      <c r="AA200" s="420"/>
      <c r="AB200" s="420"/>
      <c r="AC200" s="421">
        <v>228352441.37</v>
      </c>
      <c r="AD200" s="420">
        <v>129535871.91</v>
      </c>
      <c r="AE200" s="420">
        <v>25142224.370000001</v>
      </c>
      <c r="AF200" s="420"/>
      <c r="AG200" s="414" t="s">
        <v>518</v>
      </c>
      <c r="AH200" s="416">
        <v>45938.460532407407</v>
      </c>
      <c r="AI200" s="414"/>
      <c r="AJ200" s="414"/>
      <c r="AK200" s="3"/>
    </row>
    <row r="201" spans="1:37" s="4" customFormat="1" ht="12.75" customHeight="1" x14ac:dyDescent="0.25">
      <c r="A201" s="414" t="s">
        <v>168</v>
      </c>
      <c r="B201" s="414" t="s">
        <v>22</v>
      </c>
      <c r="C201" s="414" t="s">
        <v>519</v>
      </c>
      <c r="D201" s="420" t="s">
        <v>671</v>
      </c>
      <c r="E201" s="415">
        <v>165673000</v>
      </c>
      <c r="F201" s="420"/>
      <c r="G201" s="415">
        <v>165673000</v>
      </c>
      <c r="H201" s="420"/>
      <c r="I201" s="420"/>
      <c r="J201" s="420"/>
      <c r="K201" s="420"/>
      <c r="L201" s="420"/>
      <c r="M201" s="420"/>
      <c r="N201" s="420"/>
      <c r="O201" s="420">
        <v>158773000</v>
      </c>
      <c r="P201" s="421"/>
      <c r="Q201" s="420">
        <v>6900000</v>
      </c>
      <c r="R201" s="420"/>
      <c r="S201" s="415">
        <v>155200000</v>
      </c>
      <c r="T201" s="420"/>
      <c r="U201" s="415">
        <v>155200000</v>
      </c>
      <c r="V201" s="420"/>
      <c r="W201" s="420"/>
      <c r="X201" s="420"/>
      <c r="Y201" s="420"/>
      <c r="Z201" s="420"/>
      <c r="AA201" s="420"/>
      <c r="AB201" s="420"/>
      <c r="AC201" s="420">
        <v>155200000</v>
      </c>
      <c r="AD201" s="421"/>
      <c r="AE201" s="420">
        <v>0</v>
      </c>
      <c r="AF201" s="420"/>
      <c r="AG201" s="414" t="s">
        <v>518</v>
      </c>
      <c r="AH201" s="416">
        <v>45938.460532407407</v>
      </c>
      <c r="AI201" s="414"/>
      <c r="AJ201" s="414"/>
      <c r="AK201" s="3"/>
    </row>
    <row r="202" spans="1:37" s="4" customFormat="1" ht="12.75" customHeight="1" x14ac:dyDescent="0.25">
      <c r="A202" s="417" t="s">
        <v>169</v>
      </c>
      <c r="B202" s="417" t="s">
        <v>22</v>
      </c>
      <c r="C202" s="417" t="s">
        <v>519</v>
      </c>
      <c r="D202" s="417" t="s">
        <v>672</v>
      </c>
      <c r="E202" s="418">
        <v>158773000</v>
      </c>
      <c r="F202" s="417"/>
      <c r="G202" s="418">
        <v>158773000</v>
      </c>
      <c r="H202" s="417"/>
      <c r="I202" s="417"/>
      <c r="J202" s="417"/>
      <c r="K202" s="417"/>
      <c r="L202" s="417"/>
      <c r="M202" s="417"/>
      <c r="N202" s="417"/>
      <c r="O202" s="418">
        <v>158773000</v>
      </c>
      <c r="P202" s="417"/>
      <c r="Q202" s="417"/>
      <c r="R202" s="417"/>
      <c r="S202" s="418">
        <v>155200000</v>
      </c>
      <c r="T202" s="417"/>
      <c r="U202" s="418">
        <v>155200000</v>
      </c>
      <c r="V202" s="417"/>
      <c r="W202" s="417"/>
      <c r="X202" s="417"/>
      <c r="Y202" s="417"/>
      <c r="Z202" s="417"/>
      <c r="AA202" s="417"/>
      <c r="AB202" s="417"/>
      <c r="AC202" s="418">
        <v>155200000</v>
      </c>
      <c r="AD202" s="417"/>
      <c r="AE202" s="417"/>
      <c r="AF202" s="417"/>
      <c r="AG202" s="417" t="s">
        <v>518</v>
      </c>
      <c r="AH202" s="419">
        <v>45938.460520833331</v>
      </c>
      <c r="AI202" s="417"/>
      <c r="AJ202" s="417"/>
      <c r="AK202" s="3"/>
    </row>
    <row r="203" spans="1:37" s="4" customFormat="1" ht="12.75" customHeight="1" x14ac:dyDescent="0.25">
      <c r="A203" s="414" t="s">
        <v>977</v>
      </c>
      <c r="B203" s="414" t="s">
        <v>22</v>
      </c>
      <c r="C203" s="414" t="s">
        <v>519</v>
      </c>
      <c r="D203" s="420" t="s">
        <v>978</v>
      </c>
      <c r="E203" s="415">
        <v>6900000</v>
      </c>
      <c r="F203" s="420"/>
      <c r="G203" s="415">
        <v>6900000</v>
      </c>
      <c r="H203" s="420"/>
      <c r="I203" s="420"/>
      <c r="J203" s="420"/>
      <c r="K203" s="420"/>
      <c r="L203" s="420"/>
      <c r="M203" s="420"/>
      <c r="N203" s="420"/>
      <c r="O203" s="421"/>
      <c r="P203" s="420"/>
      <c r="Q203" s="420">
        <v>6900000</v>
      </c>
      <c r="R203" s="420"/>
      <c r="S203" s="415">
        <v>0</v>
      </c>
      <c r="T203" s="420"/>
      <c r="U203" s="415">
        <v>0</v>
      </c>
      <c r="V203" s="420"/>
      <c r="W203" s="420"/>
      <c r="X203" s="420"/>
      <c r="Y203" s="420"/>
      <c r="Z203" s="420"/>
      <c r="AA203" s="420"/>
      <c r="AB203" s="420"/>
      <c r="AC203" s="421"/>
      <c r="AD203" s="420"/>
      <c r="AE203" s="420">
        <v>0</v>
      </c>
      <c r="AF203" s="420"/>
      <c r="AG203" s="414" t="s">
        <v>518</v>
      </c>
      <c r="AH203" s="416">
        <v>45938.460532407407</v>
      </c>
      <c r="AI203" s="414"/>
      <c r="AJ203" s="414"/>
      <c r="AK203" s="3"/>
    </row>
    <row r="204" spans="1:37" s="4" customFormat="1" ht="12.75" customHeight="1" x14ac:dyDescent="0.25">
      <c r="A204" s="417" t="s">
        <v>757</v>
      </c>
      <c r="B204" s="417" t="s">
        <v>22</v>
      </c>
      <c r="C204" s="417" t="s">
        <v>519</v>
      </c>
      <c r="D204" s="417" t="s">
        <v>758</v>
      </c>
      <c r="E204" s="418">
        <v>75277800</v>
      </c>
      <c r="F204" s="417"/>
      <c r="G204" s="418">
        <v>75277800</v>
      </c>
      <c r="H204" s="417"/>
      <c r="I204" s="417"/>
      <c r="J204" s="417"/>
      <c r="K204" s="417"/>
      <c r="L204" s="417"/>
      <c r="M204" s="417"/>
      <c r="N204" s="417"/>
      <c r="O204" s="418">
        <v>45349600</v>
      </c>
      <c r="P204" s="418">
        <v>29928200</v>
      </c>
      <c r="Q204" s="417"/>
      <c r="R204" s="417"/>
      <c r="S204" s="418">
        <v>52198952.310000002</v>
      </c>
      <c r="T204" s="417"/>
      <c r="U204" s="418">
        <v>52198952.310000002</v>
      </c>
      <c r="V204" s="417"/>
      <c r="W204" s="417"/>
      <c r="X204" s="417"/>
      <c r="Y204" s="417"/>
      <c r="Z204" s="417"/>
      <c r="AA204" s="417"/>
      <c r="AB204" s="417"/>
      <c r="AC204" s="418">
        <v>24175297.670000002</v>
      </c>
      <c r="AD204" s="418">
        <v>28023654.640000001</v>
      </c>
      <c r="AE204" s="417"/>
      <c r="AF204" s="417"/>
      <c r="AG204" s="417" t="s">
        <v>518</v>
      </c>
      <c r="AH204" s="419">
        <v>45938.460532407407</v>
      </c>
      <c r="AI204" s="417"/>
      <c r="AJ204" s="417"/>
      <c r="AK204" s="3"/>
    </row>
    <row r="205" spans="1:37" s="4" customFormat="1" ht="12.75" customHeight="1" x14ac:dyDescent="0.25">
      <c r="A205" s="414" t="s">
        <v>940</v>
      </c>
      <c r="B205" s="414" t="s">
        <v>22</v>
      </c>
      <c r="C205" s="414" t="s">
        <v>519</v>
      </c>
      <c r="D205" s="420" t="s">
        <v>941</v>
      </c>
      <c r="E205" s="415">
        <v>45349600</v>
      </c>
      <c r="F205" s="420"/>
      <c r="G205" s="415">
        <v>45349600</v>
      </c>
      <c r="H205" s="420"/>
      <c r="I205" s="420"/>
      <c r="J205" s="420"/>
      <c r="K205" s="420"/>
      <c r="L205" s="420"/>
      <c r="M205" s="420"/>
      <c r="N205" s="420"/>
      <c r="O205" s="421">
        <v>45349600</v>
      </c>
      <c r="P205" s="420"/>
      <c r="Q205" s="420"/>
      <c r="R205" s="420"/>
      <c r="S205" s="415">
        <v>24175297.670000002</v>
      </c>
      <c r="T205" s="420"/>
      <c r="U205" s="415">
        <v>24175297.670000002</v>
      </c>
      <c r="V205" s="420"/>
      <c r="W205" s="420"/>
      <c r="X205" s="420"/>
      <c r="Y205" s="420"/>
      <c r="Z205" s="420"/>
      <c r="AA205" s="420"/>
      <c r="AB205" s="420"/>
      <c r="AC205" s="421">
        <v>24175297.670000002</v>
      </c>
      <c r="AD205" s="420"/>
      <c r="AE205" s="420"/>
      <c r="AF205" s="420"/>
      <c r="AG205" s="414" t="s">
        <v>518</v>
      </c>
      <c r="AH205" s="416">
        <v>45938.460520833331</v>
      </c>
      <c r="AI205" s="414"/>
      <c r="AJ205" s="414"/>
      <c r="AK205" s="3"/>
    </row>
    <row r="206" spans="1:37" s="4" customFormat="1" ht="12.75" customHeight="1" x14ac:dyDescent="0.25">
      <c r="A206" s="414" t="s">
        <v>759</v>
      </c>
      <c r="B206" s="414" t="s">
        <v>22</v>
      </c>
      <c r="C206" s="414" t="s">
        <v>519</v>
      </c>
      <c r="D206" s="420" t="s">
        <v>760</v>
      </c>
      <c r="E206" s="415">
        <v>29928200</v>
      </c>
      <c r="F206" s="420"/>
      <c r="G206" s="415">
        <v>29928200</v>
      </c>
      <c r="H206" s="420"/>
      <c r="I206" s="420"/>
      <c r="J206" s="420"/>
      <c r="K206" s="420"/>
      <c r="L206" s="420"/>
      <c r="M206" s="420"/>
      <c r="N206" s="420"/>
      <c r="O206" s="420"/>
      <c r="P206" s="421">
        <v>29928200</v>
      </c>
      <c r="Q206" s="420"/>
      <c r="R206" s="420"/>
      <c r="S206" s="415">
        <v>28023654.640000001</v>
      </c>
      <c r="T206" s="420"/>
      <c r="U206" s="415">
        <v>28023654.640000001</v>
      </c>
      <c r="V206" s="420"/>
      <c r="W206" s="420"/>
      <c r="X206" s="420"/>
      <c r="Y206" s="420"/>
      <c r="Z206" s="420"/>
      <c r="AA206" s="420"/>
      <c r="AB206" s="420"/>
      <c r="AC206" s="420"/>
      <c r="AD206" s="421">
        <v>28023654.640000001</v>
      </c>
      <c r="AE206" s="420"/>
      <c r="AF206" s="420"/>
      <c r="AG206" s="414" t="s">
        <v>518</v>
      </c>
      <c r="AH206" s="416">
        <v>45938.460532407407</v>
      </c>
      <c r="AI206" s="414"/>
      <c r="AJ206" s="414"/>
      <c r="AK206" s="3"/>
    </row>
    <row r="207" spans="1:37" s="4" customFormat="1" ht="12.75" customHeight="1" x14ac:dyDescent="0.25">
      <c r="A207" s="417" t="s">
        <v>170</v>
      </c>
      <c r="B207" s="417" t="s">
        <v>22</v>
      </c>
      <c r="C207" s="417" t="s">
        <v>519</v>
      </c>
      <c r="D207" s="417" t="s">
        <v>673</v>
      </c>
      <c r="E207" s="418">
        <v>59040400</v>
      </c>
      <c r="F207" s="417"/>
      <c r="G207" s="418">
        <v>59040400</v>
      </c>
      <c r="H207" s="417"/>
      <c r="I207" s="417"/>
      <c r="J207" s="417"/>
      <c r="K207" s="417"/>
      <c r="L207" s="417"/>
      <c r="M207" s="417"/>
      <c r="N207" s="417"/>
      <c r="O207" s="418">
        <v>59040400</v>
      </c>
      <c r="P207" s="417"/>
      <c r="Q207" s="417"/>
      <c r="R207" s="417"/>
      <c r="S207" s="418">
        <v>41486955.799999997</v>
      </c>
      <c r="T207" s="417"/>
      <c r="U207" s="418">
        <v>41486955.799999997</v>
      </c>
      <c r="V207" s="417"/>
      <c r="W207" s="417"/>
      <c r="X207" s="417"/>
      <c r="Y207" s="417"/>
      <c r="Z207" s="417"/>
      <c r="AA207" s="417"/>
      <c r="AB207" s="417"/>
      <c r="AC207" s="418">
        <v>41486955.799999997</v>
      </c>
      <c r="AD207" s="417"/>
      <c r="AE207" s="417"/>
      <c r="AF207" s="417"/>
      <c r="AG207" s="417" t="s">
        <v>518</v>
      </c>
      <c r="AH207" s="419">
        <v>45938.460532407407</v>
      </c>
      <c r="AI207" s="417"/>
      <c r="AJ207" s="417"/>
      <c r="AK207" s="3"/>
    </row>
    <row r="208" spans="1:37" ht="12.75" customHeight="1" x14ac:dyDescent="0.25">
      <c r="A208" s="414" t="s">
        <v>171</v>
      </c>
      <c r="B208" s="414" t="s">
        <v>22</v>
      </c>
      <c r="C208" s="414" t="s">
        <v>519</v>
      </c>
      <c r="D208" s="420" t="s">
        <v>674</v>
      </c>
      <c r="E208" s="415">
        <v>59040400</v>
      </c>
      <c r="F208" s="420"/>
      <c r="G208" s="415">
        <v>59040400</v>
      </c>
      <c r="H208" s="420"/>
      <c r="I208" s="420"/>
      <c r="J208" s="420"/>
      <c r="K208" s="420"/>
      <c r="L208" s="420"/>
      <c r="M208" s="420"/>
      <c r="N208" s="420"/>
      <c r="O208" s="421">
        <v>59040400</v>
      </c>
      <c r="P208" s="420"/>
      <c r="Q208" s="420"/>
      <c r="R208" s="420"/>
      <c r="S208" s="415">
        <v>41486955.799999997</v>
      </c>
      <c r="T208" s="420"/>
      <c r="U208" s="415">
        <v>41486955.799999997</v>
      </c>
      <c r="V208" s="420"/>
      <c r="W208" s="420"/>
      <c r="X208" s="420"/>
      <c r="Y208" s="420"/>
      <c r="Z208" s="420"/>
      <c r="AA208" s="420"/>
      <c r="AB208" s="420"/>
      <c r="AC208" s="421">
        <v>41486955.799999997</v>
      </c>
      <c r="AD208" s="420"/>
      <c r="AE208" s="420"/>
      <c r="AF208" s="420"/>
      <c r="AG208" s="414" t="s">
        <v>518</v>
      </c>
      <c r="AH208" s="416">
        <v>45938.460520833331</v>
      </c>
      <c r="AI208" s="414"/>
      <c r="AJ208" s="414"/>
      <c r="AK208" s="3"/>
    </row>
    <row r="209" spans="1:37" s="4" customFormat="1" ht="12.75" customHeight="1" x14ac:dyDescent="0.25">
      <c r="A209" s="417" t="s">
        <v>175</v>
      </c>
      <c r="B209" s="417" t="s">
        <v>22</v>
      </c>
      <c r="C209" s="417" t="s">
        <v>519</v>
      </c>
      <c r="D209" s="417" t="s">
        <v>678</v>
      </c>
      <c r="E209" s="418">
        <v>8338434.2300000004</v>
      </c>
      <c r="F209" s="417"/>
      <c r="G209" s="418">
        <v>8338434.2300000004</v>
      </c>
      <c r="H209" s="417"/>
      <c r="I209" s="417"/>
      <c r="J209" s="417"/>
      <c r="K209" s="417"/>
      <c r="L209" s="417"/>
      <c r="M209" s="417"/>
      <c r="N209" s="417"/>
      <c r="O209" s="417">
        <v>2026600</v>
      </c>
      <c r="P209" s="418">
        <v>6311834.2300000004</v>
      </c>
      <c r="Q209" s="417"/>
      <c r="R209" s="417"/>
      <c r="S209" s="418">
        <v>8338256.0899999999</v>
      </c>
      <c r="T209" s="417"/>
      <c r="U209" s="418">
        <v>8338256.0899999999</v>
      </c>
      <c r="V209" s="417"/>
      <c r="W209" s="417"/>
      <c r="X209" s="417"/>
      <c r="Y209" s="417"/>
      <c r="Z209" s="417"/>
      <c r="AA209" s="417"/>
      <c r="AB209" s="417"/>
      <c r="AC209" s="417">
        <v>2026421.86</v>
      </c>
      <c r="AD209" s="418">
        <v>6311834.2300000004</v>
      </c>
      <c r="AE209" s="417"/>
      <c r="AF209" s="417"/>
      <c r="AG209" s="417" t="s">
        <v>518</v>
      </c>
      <c r="AH209" s="419">
        <v>45938.460532407407</v>
      </c>
      <c r="AI209" s="417"/>
      <c r="AJ209" s="417"/>
      <c r="AK209" s="3"/>
    </row>
    <row r="210" spans="1:37" s="4" customFormat="1" ht="12.75" customHeight="1" x14ac:dyDescent="0.25">
      <c r="A210" s="414" t="s">
        <v>176</v>
      </c>
      <c r="B210" s="414" t="s">
        <v>22</v>
      </c>
      <c r="C210" s="414" t="s">
        <v>519</v>
      </c>
      <c r="D210" s="420" t="s">
        <v>679</v>
      </c>
      <c r="E210" s="415">
        <v>2026600</v>
      </c>
      <c r="F210" s="420"/>
      <c r="G210" s="415">
        <v>2026600</v>
      </c>
      <c r="H210" s="420"/>
      <c r="I210" s="420"/>
      <c r="J210" s="420"/>
      <c r="K210" s="420"/>
      <c r="L210" s="420"/>
      <c r="M210" s="420"/>
      <c r="N210" s="420"/>
      <c r="O210" s="420">
        <v>2026600</v>
      </c>
      <c r="P210" s="421"/>
      <c r="Q210" s="420"/>
      <c r="R210" s="420"/>
      <c r="S210" s="415">
        <v>2026421.86</v>
      </c>
      <c r="T210" s="420"/>
      <c r="U210" s="415">
        <v>2026421.86</v>
      </c>
      <c r="V210" s="420"/>
      <c r="W210" s="420"/>
      <c r="X210" s="420"/>
      <c r="Y210" s="420"/>
      <c r="Z210" s="420"/>
      <c r="AA210" s="420"/>
      <c r="AB210" s="420"/>
      <c r="AC210" s="420">
        <v>2026421.86</v>
      </c>
      <c r="AD210" s="421"/>
      <c r="AE210" s="420"/>
      <c r="AF210" s="420"/>
      <c r="AG210" s="414" t="s">
        <v>518</v>
      </c>
      <c r="AH210" s="416">
        <v>45938.460520833331</v>
      </c>
      <c r="AI210" s="414"/>
      <c r="AJ210" s="414"/>
      <c r="AK210" s="3"/>
    </row>
    <row r="211" spans="1:37" s="4" customFormat="1" ht="12.75" customHeight="1" x14ac:dyDescent="0.25">
      <c r="A211" s="417" t="s">
        <v>177</v>
      </c>
      <c r="B211" s="417" t="s">
        <v>22</v>
      </c>
      <c r="C211" s="417" t="s">
        <v>519</v>
      </c>
      <c r="D211" s="417" t="s">
        <v>680</v>
      </c>
      <c r="E211" s="418">
        <v>6311834.2300000004</v>
      </c>
      <c r="F211" s="417"/>
      <c r="G211" s="418">
        <v>6311834.2300000004</v>
      </c>
      <c r="H211" s="417"/>
      <c r="I211" s="417"/>
      <c r="J211" s="417"/>
      <c r="K211" s="417"/>
      <c r="L211" s="417"/>
      <c r="M211" s="417"/>
      <c r="N211" s="417"/>
      <c r="O211" s="418"/>
      <c r="P211" s="417">
        <v>6311834.2300000004</v>
      </c>
      <c r="Q211" s="417"/>
      <c r="R211" s="417"/>
      <c r="S211" s="418">
        <v>6311834.2300000004</v>
      </c>
      <c r="T211" s="417"/>
      <c r="U211" s="418">
        <v>6311834.2300000004</v>
      </c>
      <c r="V211" s="417"/>
      <c r="W211" s="417"/>
      <c r="X211" s="417"/>
      <c r="Y211" s="417"/>
      <c r="Z211" s="417"/>
      <c r="AA211" s="417"/>
      <c r="AB211" s="417"/>
      <c r="AC211" s="418"/>
      <c r="AD211" s="417">
        <v>6311834.2300000004</v>
      </c>
      <c r="AE211" s="417"/>
      <c r="AF211" s="417"/>
      <c r="AG211" s="417" t="s">
        <v>518</v>
      </c>
      <c r="AH211" s="419">
        <v>45938.460532407407</v>
      </c>
      <c r="AI211" s="417"/>
      <c r="AJ211" s="417"/>
      <c r="AK211" s="3"/>
    </row>
    <row r="212" spans="1:37" s="4" customFormat="1" ht="12.75" customHeight="1" x14ac:dyDescent="0.25">
      <c r="A212" s="414" t="s">
        <v>178</v>
      </c>
      <c r="B212" s="414" t="s">
        <v>22</v>
      </c>
      <c r="C212" s="414" t="s">
        <v>519</v>
      </c>
      <c r="D212" s="420" t="s">
        <v>681</v>
      </c>
      <c r="E212" s="415">
        <v>335400</v>
      </c>
      <c r="F212" s="420"/>
      <c r="G212" s="415">
        <v>335400</v>
      </c>
      <c r="H212" s="420"/>
      <c r="I212" s="420"/>
      <c r="J212" s="420"/>
      <c r="K212" s="420"/>
      <c r="L212" s="420"/>
      <c r="M212" s="420"/>
      <c r="N212" s="420"/>
      <c r="O212" s="421">
        <v>335400</v>
      </c>
      <c r="P212" s="420"/>
      <c r="Q212" s="420"/>
      <c r="R212" s="420"/>
      <c r="S212" s="415">
        <v>335400</v>
      </c>
      <c r="T212" s="420"/>
      <c r="U212" s="415">
        <v>335400</v>
      </c>
      <c r="V212" s="420"/>
      <c r="W212" s="420"/>
      <c r="X212" s="420"/>
      <c r="Y212" s="420"/>
      <c r="Z212" s="420"/>
      <c r="AA212" s="420"/>
      <c r="AB212" s="420"/>
      <c r="AC212" s="421">
        <v>335400</v>
      </c>
      <c r="AD212" s="420"/>
      <c r="AE212" s="420"/>
      <c r="AF212" s="420"/>
      <c r="AG212" s="414" t="s">
        <v>518</v>
      </c>
      <c r="AH212" s="416">
        <v>45938.460532407407</v>
      </c>
      <c r="AI212" s="414"/>
      <c r="AJ212" s="414"/>
      <c r="AK212" s="3"/>
    </row>
    <row r="213" spans="1:37" s="4" customFormat="1" ht="12.75" customHeight="1" x14ac:dyDescent="0.25">
      <c r="A213" s="417" t="s">
        <v>179</v>
      </c>
      <c r="B213" s="417" t="s">
        <v>22</v>
      </c>
      <c r="C213" s="417" t="s">
        <v>519</v>
      </c>
      <c r="D213" s="417" t="s">
        <v>682</v>
      </c>
      <c r="E213" s="418">
        <v>335400</v>
      </c>
      <c r="F213" s="417"/>
      <c r="G213" s="418">
        <v>335400</v>
      </c>
      <c r="H213" s="418"/>
      <c r="I213" s="417"/>
      <c r="J213" s="417"/>
      <c r="K213" s="417"/>
      <c r="L213" s="417"/>
      <c r="M213" s="417"/>
      <c r="N213" s="417"/>
      <c r="O213" s="417">
        <v>335400</v>
      </c>
      <c r="P213" s="418"/>
      <c r="Q213" s="418"/>
      <c r="R213" s="417"/>
      <c r="S213" s="418">
        <v>335400</v>
      </c>
      <c r="T213" s="417"/>
      <c r="U213" s="418">
        <v>335400</v>
      </c>
      <c r="V213" s="418"/>
      <c r="W213" s="417"/>
      <c r="X213" s="417"/>
      <c r="Y213" s="417"/>
      <c r="Z213" s="417"/>
      <c r="AA213" s="417"/>
      <c r="AB213" s="417"/>
      <c r="AC213" s="417">
        <v>335400</v>
      </c>
      <c r="AD213" s="418"/>
      <c r="AE213" s="418"/>
      <c r="AF213" s="417"/>
      <c r="AG213" s="417" t="s">
        <v>518</v>
      </c>
      <c r="AH213" s="419">
        <v>45938.460520833331</v>
      </c>
      <c r="AI213" s="417"/>
      <c r="AJ213" s="417"/>
      <c r="AK213" s="3"/>
    </row>
    <row r="214" spans="1:37" s="4" customFormat="1" ht="12.75" customHeight="1" x14ac:dyDescent="0.25">
      <c r="A214" s="414" t="s">
        <v>180</v>
      </c>
      <c r="B214" s="414" t="s">
        <v>22</v>
      </c>
      <c r="C214" s="414" t="s">
        <v>519</v>
      </c>
      <c r="D214" s="420" t="s">
        <v>683</v>
      </c>
      <c r="E214" s="415">
        <v>92654700</v>
      </c>
      <c r="F214" s="420"/>
      <c r="G214" s="415">
        <v>92654700</v>
      </c>
      <c r="H214" s="421"/>
      <c r="I214" s="420"/>
      <c r="J214" s="420"/>
      <c r="K214" s="420"/>
      <c r="L214" s="420"/>
      <c r="M214" s="420"/>
      <c r="N214" s="420"/>
      <c r="O214" s="420"/>
      <c r="P214" s="420">
        <v>92654700</v>
      </c>
      <c r="Q214" s="421"/>
      <c r="R214" s="420"/>
      <c r="S214" s="415">
        <v>0</v>
      </c>
      <c r="T214" s="420"/>
      <c r="U214" s="415">
        <v>0</v>
      </c>
      <c r="V214" s="421"/>
      <c r="W214" s="420"/>
      <c r="X214" s="420"/>
      <c r="Y214" s="420"/>
      <c r="Z214" s="420"/>
      <c r="AA214" s="420"/>
      <c r="AB214" s="420"/>
      <c r="AC214" s="420"/>
      <c r="AD214" s="420">
        <v>0</v>
      </c>
      <c r="AE214" s="421"/>
      <c r="AF214" s="420"/>
      <c r="AG214" s="414" t="s">
        <v>518</v>
      </c>
      <c r="AH214" s="416">
        <v>45938.460543981484</v>
      </c>
      <c r="AI214" s="414"/>
      <c r="AJ214" s="414"/>
      <c r="AK214" s="3"/>
    </row>
    <row r="215" spans="1:37" s="4" customFormat="1" ht="12.75" customHeight="1" x14ac:dyDescent="0.25">
      <c r="A215" s="414" t="s">
        <v>761</v>
      </c>
      <c r="B215" s="414" t="s">
        <v>22</v>
      </c>
      <c r="C215" s="414" t="s">
        <v>519</v>
      </c>
      <c r="D215" s="420" t="s">
        <v>762</v>
      </c>
      <c r="E215" s="415">
        <v>92654700</v>
      </c>
      <c r="F215" s="420"/>
      <c r="G215" s="415">
        <v>92654700</v>
      </c>
      <c r="H215" s="421"/>
      <c r="I215" s="420"/>
      <c r="J215" s="420"/>
      <c r="K215" s="420"/>
      <c r="L215" s="420"/>
      <c r="M215" s="420"/>
      <c r="N215" s="420"/>
      <c r="O215" s="420"/>
      <c r="P215" s="421">
        <v>92654700</v>
      </c>
      <c r="Q215" s="420"/>
      <c r="R215" s="420"/>
      <c r="S215" s="415">
        <v>0</v>
      </c>
      <c r="T215" s="420"/>
      <c r="U215" s="415">
        <v>0</v>
      </c>
      <c r="V215" s="421"/>
      <c r="W215" s="420"/>
      <c r="X215" s="420"/>
      <c r="Y215" s="420"/>
      <c r="Z215" s="420"/>
      <c r="AA215" s="420"/>
      <c r="AB215" s="420"/>
      <c r="AC215" s="420"/>
      <c r="AD215" s="421">
        <v>0</v>
      </c>
      <c r="AE215" s="420"/>
      <c r="AF215" s="420"/>
      <c r="AG215" s="414" t="s">
        <v>518</v>
      </c>
      <c r="AH215" s="416">
        <v>45938.460532407407</v>
      </c>
      <c r="AI215" s="414"/>
      <c r="AJ215" s="414"/>
      <c r="AK215" s="3"/>
    </row>
    <row r="216" spans="1:37" s="4" customFormat="1" ht="12.75" customHeight="1" x14ac:dyDescent="0.25">
      <c r="A216" s="417" t="s">
        <v>1015</v>
      </c>
      <c r="B216" s="417" t="s">
        <v>22</v>
      </c>
      <c r="C216" s="417" t="s">
        <v>519</v>
      </c>
      <c r="D216" s="417" t="s">
        <v>1016</v>
      </c>
      <c r="E216" s="418">
        <v>74100</v>
      </c>
      <c r="F216" s="417"/>
      <c r="G216" s="418">
        <v>74100</v>
      </c>
      <c r="H216" s="417"/>
      <c r="I216" s="417"/>
      <c r="J216" s="417"/>
      <c r="K216" s="417"/>
      <c r="L216" s="417"/>
      <c r="M216" s="417"/>
      <c r="N216" s="417"/>
      <c r="O216" s="418">
        <v>74100</v>
      </c>
      <c r="P216" s="418"/>
      <c r="Q216" s="418"/>
      <c r="R216" s="417"/>
      <c r="S216" s="418">
        <v>0</v>
      </c>
      <c r="T216" s="417"/>
      <c r="U216" s="418">
        <v>0</v>
      </c>
      <c r="V216" s="417"/>
      <c r="W216" s="417"/>
      <c r="X216" s="417"/>
      <c r="Y216" s="417"/>
      <c r="Z216" s="417"/>
      <c r="AA216" s="417"/>
      <c r="AB216" s="417"/>
      <c r="AC216" s="418">
        <v>0</v>
      </c>
      <c r="AD216" s="418"/>
      <c r="AE216" s="418"/>
      <c r="AF216" s="417"/>
      <c r="AG216" s="417" t="s">
        <v>518</v>
      </c>
      <c r="AH216" s="419">
        <v>45938.460532407407</v>
      </c>
      <c r="AI216" s="417"/>
      <c r="AJ216" s="417"/>
      <c r="AK216" s="3"/>
    </row>
    <row r="217" spans="1:37" s="4" customFormat="1" ht="12.75" customHeight="1" x14ac:dyDescent="0.25">
      <c r="A217" s="414" t="s">
        <v>1017</v>
      </c>
      <c r="B217" s="414" t="s">
        <v>22</v>
      </c>
      <c r="C217" s="414" t="s">
        <v>519</v>
      </c>
      <c r="D217" s="420" t="s">
        <v>1018</v>
      </c>
      <c r="E217" s="415">
        <v>74100</v>
      </c>
      <c r="F217" s="420"/>
      <c r="G217" s="415">
        <v>74100</v>
      </c>
      <c r="H217" s="420"/>
      <c r="I217" s="420"/>
      <c r="J217" s="420"/>
      <c r="K217" s="420"/>
      <c r="L217" s="420"/>
      <c r="M217" s="420"/>
      <c r="N217" s="420"/>
      <c r="O217" s="421">
        <v>74100</v>
      </c>
      <c r="P217" s="420"/>
      <c r="Q217" s="420"/>
      <c r="R217" s="420"/>
      <c r="S217" s="415">
        <v>0</v>
      </c>
      <c r="T217" s="420"/>
      <c r="U217" s="415">
        <v>0</v>
      </c>
      <c r="V217" s="420"/>
      <c r="W217" s="420"/>
      <c r="X217" s="420"/>
      <c r="Y217" s="420"/>
      <c r="Z217" s="420"/>
      <c r="AA217" s="420"/>
      <c r="AB217" s="420"/>
      <c r="AC217" s="421">
        <v>0</v>
      </c>
      <c r="AD217" s="420"/>
      <c r="AE217" s="420"/>
      <c r="AF217" s="420"/>
      <c r="AG217" s="414" t="s">
        <v>518</v>
      </c>
      <c r="AH217" s="416">
        <v>45938.460520833331</v>
      </c>
      <c r="AI217" s="414"/>
      <c r="AJ217" s="414"/>
      <c r="AK217" s="3"/>
    </row>
    <row r="218" spans="1:37" s="4" customFormat="1" ht="12.75" customHeight="1" x14ac:dyDescent="0.25">
      <c r="A218" s="414" t="s">
        <v>1049</v>
      </c>
      <c r="B218" s="414" t="s">
        <v>22</v>
      </c>
      <c r="C218" s="414" t="s">
        <v>519</v>
      </c>
      <c r="D218" s="420" t="s">
        <v>1050</v>
      </c>
      <c r="E218" s="415">
        <v>0</v>
      </c>
      <c r="F218" s="420"/>
      <c r="G218" s="415">
        <v>0</v>
      </c>
      <c r="H218" s="420">
        <v>1000000</v>
      </c>
      <c r="I218" s="420"/>
      <c r="J218" s="420"/>
      <c r="K218" s="420"/>
      <c r="L218" s="420"/>
      <c r="M218" s="420"/>
      <c r="N218" s="420"/>
      <c r="O218" s="420"/>
      <c r="P218" s="420">
        <v>244500</v>
      </c>
      <c r="Q218" s="421">
        <v>755500</v>
      </c>
      <c r="R218" s="420"/>
      <c r="S218" s="415">
        <v>0</v>
      </c>
      <c r="T218" s="420"/>
      <c r="U218" s="415">
        <v>0</v>
      </c>
      <c r="V218" s="420">
        <v>1000000</v>
      </c>
      <c r="W218" s="420"/>
      <c r="X218" s="420"/>
      <c r="Y218" s="420"/>
      <c r="Z218" s="420"/>
      <c r="AA218" s="420"/>
      <c r="AB218" s="420"/>
      <c r="AC218" s="420"/>
      <c r="AD218" s="420">
        <v>244500</v>
      </c>
      <c r="AE218" s="421">
        <v>755500</v>
      </c>
      <c r="AF218" s="420"/>
      <c r="AG218" s="414" t="s">
        <v>518</v>
      </c>
      <c r="AH218" s="416">
        <v>45938.460543981484</v>
      </c>
      <c r="AI218" s="414"/>
      <c r="AJ218" s="414"/>
      <c r="AK218" s="3"/>
    </row>
    <row r="219" spans="1:37" s="4" customFormat="1" ht="12.75" customHeight="1" x14ac:dyDescent="0.25">
      <c r="A219" s="414" t="s">
        <v>1051</v>
      </c>
      <c r="B219" s="414" t="s">
        <v>22</v>
      </c>
      <c r="C219" s="414" t="s">
        <v>519</v>
      </c>
      <c r="D219" s="420" t="s">
        <v>1052</v>
      </c>
      <c r="E219" s="415">
        <v>0</v>
      </c>
      <c r="F219" s="420"/>
      <c r="G219" s="415">
        <v>0</v>
      </c>
      <c r="H219" s="420">
        <v>755500</v>
      </c>
      <c r="I219" s="420"/>
      <c r="J219" s="420"/>
      <c r="K219" s="420"/>
      <c r="L219" s="420"/>
      <c r="M219" s="420"/>
      <c r="N219" s="420"/>
      <c r="O219" s="420"/>
      <c r="P219" s="421"/>
      <c r="Q219" s="420">
        <v>755500</v>
      </c>
      <c r="R219" s="420"/>
      <c r="S219" s="415">
        <v>0</v>
      </c>
      <c r="T219" s="420"/>
      <c r="U219" s="415">
        <v>0</v>
      </c>
      <c r="V219" s="420">
        <v>755500</v>
      </c>
      <c r="W219" s="420"/>
      <c r="X219" s="420"/>
      <c r="Y219" s="420"/>
      <c r="Z219" s="420"/>
      <c r="AA219" s="420"/>
      <c r="AB219" s="420"/>
      <c r="AC219" s="420"/>
      <c r="AD219" s="421"/>
      <c r="AE219" s="420">
        <v>755500</v>
      </c>
      <c r="AF219" s="420"/>
      <c r="AG219" s="414" t="s">
        <v>518</v>
      </c>
      <c r="AH219" s="416">
        <v>45938.460532407407</v>
      </c>
      <c r="AI219" s="414"/>
      <c r="AJ219" s="414"/>
      <c r="AK219" s="3"/>
    </row>
    <row r="220" spans="1:37" s="4" customFormat="1" ht="12.75" customHeight="1" x14ac:dyDescent="0.25">
      <c r="A220" s="417" t="s">
        <v>1073</v>
      </c>
      <c r="B220" s="417" t="s">
        <v>22</v>
      </c>
      <c r="C220" s="417" t="s">
        <v>519</v>
      </c>
      <c r="D220" s="417" t="s">
        <v>1074</v>
      </c>
      <c r="E220" s="418">
        <v>0</v>
      </c>
      <c r="F220" s="417"/>
      <c r="G220" s="418">
        <v>0</v>
      </c>
      <c r="H220" s="417">
        <v>244500</v>
      </c>
      <c r="I220" s="417"/>
      <c r="J220" s="417"/>
      <c r="K220" s="417"/>
      <c r="L220" s="417"/>
      <c r="M220" s="417"/>
      <c r="N220" s="417"/>
      <c r="O220" s="418"/>
      <c r="P220" s="418">
        <v>244500</v>
      </c>
      <c r="Q220" s="418"/>
      <c r="R220" s="417"/>
      <c r="S220" s="418">
        <v>0</v>
      </c>
      <c r="T220" s="417"/>
      <c r="U220" s="418">
        <v>0</v>
      </c>
      <c r="V220" s="417">
        <v>244500</v>
      </c>
      <c r="W220" s="417"/>
      <c r="X220" s="417"/>
      <c r="Y220" s="417"/>
      <c r="Z220" s="417"/>
      <c r="AA220" s="417"/>
      <c r="AB220" s="417"/>
      <c r="AC220" s="418"/>
      <c r="AD220" s="418">
        <v>244500</v>
      </c>
      <c r="AE220" s="418"/>
      <c r="AF220" s="417"/>
      <c r="AG220" s="417" t="s">
        <v>518</v>
      </c>
      <c r="AH220" s="419">
        <v>45938.460532407407</v>
      </c>
      <c r="AI220" s="417"/>
      <c r="AJ220" s="417"/>
      <c r="AK220" s="3"/>
    </row>
    <row r="221" spans="1:37" s="4" customFormat="1" ht="12.75" customHeight="1" x14ac:dyDescent="0.25">
      <c r="A221" s="417" t="s">
        <v>184</v>
      </c>
      <c r="B221" s="417" t="s">
        <v>22</v>
      </c>
      <c r="C221" s="417" t="s">
        <v>519</v>
      </c>
      <c r="D221" s="417" t="s">
        <v>687</v>
      </c>
      <c r="E221" s="418">
        <v>192090400</v>
      </c>
      <c r="F221" s="417"/>
      <c r="G221" s="418">
        <v>192090400</v>
      </c>
      <c r="H221" s="417"/>
      <c r="I221" s="417"/>
      <c r="J221" s="417"/>
      <c r="K221" s="417"/>
      <c r="L221" s="417"/>
      <c r="M221" s="417"/>
      <c r="N221" s="417"/>
      <c r="O221" s="418">
        <v>9450600</v>
      </c>
      <c r="P221" s="418">
        <v>154748600</v>
      </c>
      <c r="Q221" s="418">
        <v>27891200</v>
      </c>
      <c r="R221" s="417"/>
      <c r="S221" s="418">
        <v>124470973.45</v>
      </c>
      <c r="T221" s="417"/>
      <c r="U221" s="418">
        <v>124470973.45</v>
      </c>
      <c r="V221" s="417"/>
      <c r="W221" s="417"/>
      <c r="X221" s="417"/>
      <c r="Y221" s="417"/>
      <c r="Z221" s="417"/>
      <c r="AA221" s="417"/>
      <c r="AB221" s="417"/>
      <c r="AC221" s="418">
        <v>5128366.04</v>
      </c>
      <c r="AD221" s="418">
        <v>94955883.040000007</v>
      </c>
      <c r="AE221" s="418">
        <v>24386724.370000001</v>
      </c>
      <c r="AF221" s="417"/>
      <c r="AG221" s="417" t="s">
        <v>518</v>
      </c>
      <c r="AH221" s="419">
        <v>45938.460532407407</v>
      </c>
      <c r="AI221" s="417"/>
      <c r="AJ221" s="417"/>
      <c r="AK221" s="3"/>
    </row>
    <row r="222" spans="1:37" s="4" customFormat="1" ht="12.75" customHeight="1" x14ac:dyDescent="0.25">
      <c r="A222" s="414" t="s">
        <v>185</v>
      </c>
      <c r="B222" s="414" t="s">
        <v>22</v>
      </c>
      <c r="C222" s="414" t="s">
        <v>519</v>
      </c>
      <c r="D222" s="420" t="s">
        <v>688</v>
      </c>
      <c r="E222" s="415">
        <v>9450600</v>
      </c>
      <c r="F222" s="420"/>
      <c r="G222" s="415">
        <v>9450600</v>
      </c>
      <c r="H222" s="420"/>
      <c r="I222" s="420"/>
      <c r="J222" s="420"/>
      <c r="K222" s="420"/>
      <c r="L222" s="420"/>
      <c r="M222" s="420"/>
      <c r="N222" s="420"/>
      <c r="O222" s="421">
        <v>9450600</v>
      </c>
      <c r="P222" s="420"/>
      <c r="Q222" s="420"/>
      <c r="R222" s="420"/>
      <c r="S222" s="415">
        <v>5128366.04</v>
      </c>
      <c r="T222" s="420"/>
      <c r="U222" s="415">
        <v>5128366.04</v>
      </c>
      <c r="V222" s="420"/>
      <c r="W222" s="420"/>
      <c r="X222" s="420"/>
      <c r="Y222" s="420"/>
      <c r="Z222" s="420"/>
      <c r="AA222" s="420"/>
      <c r="AB222" s="420"/>
      <c r="AC222" s="421">
        <v>5128366.04</v>
      </c>
      <c r="AD222" s="420"/>
      <c r="AE222" s="420"/>
      <c r="AF222" s="420"/>
      <c r="AG222" s="414" t="s">
        <v>518</v>
      </c>
      <c r="AH222" s="416">
        <v>45938.460520833331</v>
      </c>
      <c r="AI222" s="414"/>
      <c r="AJ222" s="414"/>
      <c r="AK222" s="3"/>
    </row>
    <row r="223" spans="1:37" s="4" customFormat="1" ht="12.75" customHeight="1" x14ac:dyDescent="0.25">
      <c r="A223" s="414" t="s">
        <v>186</v>
      </c>
      <c r="B223" s="414" t="s">
        <v>22</v>
      </c>
      <c r="C223" s="414" t="s">
        <v>519</v>
      </c>
      <c r="D223" s="420" t="s">
        <v>689</v>
      </c>
      <c r="E223" s="415">
        <v>27891200</v>
      </c>
      <c r="F223" s="420"/>
      <c r="G223" s="415">
        <v>27891200</v>
      </c>
      <c r="H223" s="420"/>
      <c r="I223" s="420"/>
      <c r="J223" s="420"/>
      <c r="K223" s="420"/>
      <c r="L223" s="420"/>
      <c r="M223" s="420"/>
      <c r="N223" s="420"/>
      <c r="O223" s="420"/>
      <c r="P223" s="420"/>
      <c r="Q223" s="421">
        <v>27891200</v>
      </c>
      <c r="R223" s="420"/>
      <c r="S223" s="415">
        <v>24386724.370000001</v>
      </c>
      <c r="T223" s="420"/>
      <c r="U223" s="415">
        <v>24386724.370000001</v>
      </c>
      <c r="V223" s="420"/>
      <c r="W223" s="420"/>
      <c r="X223" s="420"/>
      <c r="Y223" s="420"/>
      <c r="Z223" s="420"/>
      <c r="AA223" s="420"/>
      <c r="AB223" s="420"/>
      <c r="AC223" s="420"/>
      <c r="AD223" s="420"/>
      <c r="AE223" s="421">
        <v>24386724.370000001</v>
      </c>
      <c r="AF223" s="420"/>
      <c r="AG223" s="414" t="s">
        <v>518</v>
      </c>
      <c r="AH223" s="416">
        <v>45938.460532407407</v>
      </c>
      <c r="AI223" s="414"/>
      <c r="AJ223" s="414"/>
      <c r="AK223" s="3"/>
    </row>
    <row r="224" spans="1:37" s="4" customFormat="1" ht="12.75" customHeight="1" x14ac:dyDescent="0.25">
      <c r="A224" s="414" t="s">
        <v>187</v>
      </c>
      <c r="B224" s="414" t="s">
        <v>22</v>
      </c>
      <c r="C224" s="414" t="s">
        <v>519</v>
      </c>
      <c r="D224" s="420" t="s">
        <v>690</v>
      </c>
      <c r="E224" s="415">
        <v>154748600</v>
      </c>
      <c r="F224" s="420"/>
      <c r="G224" s="415">
        <v>154748600</v>
      </c>
      <c r="H224" s="420"/>
      <c r="I224" s="420"/>
      <c r="J224" s="420"/>
      <c r="K224" s="420"/>
      <c r="L224" s="420"/>
      <c r="M224" s="420"/>
      <c r="N224" s="420"/>
      <c r="O224" s="420"/>
      <c r="P224" s="421">
        <v>154748600</v>
      </c>
      <c r="Q224" s="420"/>
      <c r="R224" s="420"/>
      <c r="S224" s="415">
        <v>94955883.040000007</v>
      </c>
      <c r="T224" s="420"/>
      <c r="U224" s="415">
        <v>94955883.040000007</v>
      </c>
      <c r="V224" s="420"/>
      <c r="W224" s="420"/>
      <c r="X224" s="420"/>
      <c r="Y224" s="420"/>
      <c r="Z224" s="420"/>
      <c r="AA224" s="420"/>
      <c r="AB224" s="420"/>
      <c r="AC224" s="420"/>
      <c r="AD224" s="421">
        <v>94955883.040000007</v>
      </c>
      <c r="AE224" s="420"/>
      <c r="AF224" s="420"/>
      <c r="AG224" s="414" t="s">
        <v>518</v>
      </c>
      <c r="AH224" s="416">
        <v>45938.460532407407</v>
      </c>
      <c r="AI224" s="414"/>
      <c r="AJ224" s="414"/>
      <c r="AK224" s="3"/>
    </row>
    <row r="225" spans="1:37" s="4" customFormat="1" ht="12.75" customHeight="1" x14ac:dyDescent="0.25">
      <c r="A225" s="417" t="s">
        <v>188</v>
      </c>
      <c r="B225" s="417" t="s">
        <v>22</v>
      </c>
      <c r="C225" s="417" t="s">
        <v>519</v>
      </c>
      <c r="D225" s="417" t="s">
        <v>691</v>
      </c>
      <c r="E225" s="418">
        <v>1959831895.6500001</v>
      </c>
      <c r="F225" s="417"/>
      <c r="G225" s="418">
        <v>1959831895.6500001</v>
      </c>
      <c r="H225" s="417"/>
      <c r="I225" s="417"/>
      <c r="J225" s="417"/>
      <c r="K225" s="417"/>
      <c r="L225" s="417"/>
      <c r="M225" s="417"/>
      <c r="N225" s="417"/>
      <c r="O225" s="418">
        <v>1952543995.6500001</v>
      </c>
      <c r="P225" s="417">
        <v>3052700</v>
      </c>
      <c r="Q225" s="417">
        <v>4235200</v>
      </c>
      <c r="R225" s="417"/>
      <c r="S225" s="418">
        <v>1484125184.3699999</v>
      </c>
      <c r="T225" s="417"/>
      <c r="U225" s="418">
        <v>1484125184.3699999</v>
      </c>
      <c r="V225" s="417"/>
      <c r="W225" s="417"/>
      <c r="X225" s="417"/>
      <c r="Y225" s="417"/>
      <c r="Z225" s="417"/>
      <c r="AA225" s="417"/>
      <c r="AB225" s="417"/>
      <c r="AC225" s="418">
        <v>1479650007.1700001</v>
      </c>
      <c r="AD225" s="417">
        <v>1788200.51</v>
      </c>
      <c r="AE225" s="417">
        <v>2686976.69</v>
      </c>
      <c r="AF225" s="417"/>
      <c r="AG225" s="417" t="s">
        <v>518</v>
      </c>
      <c r="AH225" s="419">
        <v>45938.460532407407</v>
      </c>
      <c r="AI225" s="417"/>
      <c r="AJ225" s="417"/>
      <c r="AK225" s="3"/>
    </row>
    <row r="226" spans="1:37" s="4" customFormat="1" ht="12.75" customHeight="1" x14ac:dyDescent="0.25">
      <c r="A226" s="414" t="s">
        <v>189</v>
      </c>
      <c r="B226" s="414" t="s">
        <v>22</v>
      </c>
      <c r="C226" s="414" t="s">
        <v>519</v>
      </c>
      <c r="D226" s="420" t="s">
        <v>692</v>
      </c>
      <c r="E226" s="415">
        <v>1699109395.6500001</v>
      </c>
      <c r="F226" s="420"/>
      <c r="G226" s="415">
        <v>1699109395.6500001</v>
      </c>
      <c r="H226" s="420"/>
      <c r="I226" s="420"/>
      <c r="J226" s="420"/>
      <c r="K226" s="420"/>
      <c r="L226" s="420"/>
      <c r="M226" s="420"/>
      <c r="N226" s="420"/>
      <c r="O226" s="421">
        <v>1698739395.6500001</v>
      </c>
      <c r="P226" s="420">
        <v>100000</v>
      </c>
      <c r="Q226" s="420">
        <v>270000</v>
      </c>
      <c r="R226" s="420"/>
      <c r="S226" s="415">
        <v>1289850844.3</v>
      </c>
      <c r="T226" s="420"/>
      <c r="U226" s="415">
        <v>1289850844.3</v>
      </c>
      <c r="V226" s="420"/>
      <c r="W226" s="420"/>
      <c r="X226" s="420"/>
      <c r="Y226" s="420"/>
      <c r="Z226" s="420"/>
      <c r="AA226" s="420"/>
      <c r="AB226" s="420"/>
      <c r="AC226" s="421">
        <v>1289550044.3</v>
      </c>
      <c r="AD226" s="420">
        <v>100000</v>
      </c>
      <c r="AE226" s="420">
        <v>200800</v>
      </c>
      <c r="AF226" s="420"/>
      <c r="AG226" s="414" t="s">
        <v>518</v>
      </c>
      <c r="AH226" s="416">
        <v>45938.460532407407</v>
      </c>
      <c r="AI226" s="414"/>
      <c r="AJ226" s="414"/>
      <c r="AK226" s="3"/>
    </row>
    <row r="227" spans="1:37" s="4" customFormat="1" ht="12.75" customHeight="1" x14ac:dyDescent="0.25">
      <c r="A227" s="417" t="s">
        <v>190</v>
      </c>
      <c r="B227" s="417" t="s">
        <v>22</v>
      </c>
      <c r="C227" s="417" t="s">
        <v>519</v>
      </c>
      <c r="D227" s="417" t="s">
        <v>693</v>
      </c>
      <c r="E227" s="418">
        <v>1698739395.6500001</v>
      </c>
      <c r="F227" s="417"/>
      <c r="G227" s="418">
        <v>1698739395.6500001</v>
      </c>
      <c r="H227" s="417"/>
      <c r="I227" s="417"/>
      <c r="J227" s="417"/>
      <c r="K227" s="417"/>
      <c r="L227" s="417"/>
      <c r="M227" s="417"/>
      <c r="N227" s="417"/>
      <c r="O227" s="418">
        <v>1698739395.6500001</v>
      </c>
      <c r="P227" s="417"/>
      <c r="Q227" s="417"/>
      <c r="R227" s="417"/>
      <c r="S227" s="418">
        <v>1289550044.3</v>
      </c>
      <c r="T227" s="417"/>
      <c r="U227" s="418">
        <v>1289550044.3</v>
      </c>
      <c r="V227" s="417"/>
      <c r="W227" s="417"/>
      <c r="X227" s="417"/>
      <c r="Y227" s="417"/>
      <c r="Z227" s="417"/>
      <c r="AA227" s="417"/>
      <c r="AB227" s="417"/>
      <c r="AC227" s="418">
        <v>1289550044.3</v>
      </c>
      <c r="AD227" s="417"/>
      <c r="AE227" s="417"/>
      <c r="AF227" s="417"/>
      <c r="AG227" s="417" t="s">
        <v>518</v>
      </c>
      <c r="AH227" s="419">
        <v>45938.460520833331</v>
      </c>
      <c r="AI227" s="417"/>
      <c r="AJ227" s="417"/>
      <c r="AK227" s="3"/>
    </row>
    <row r="228" spans="1:37" s="4" customFormat="1" ht="12.75" customHeight="1" x14ac:dyDescent="0.25">
      <c r="A228" s="414" t="s">
        <v>191</v>
      </c>
      <c r="B228" s="414" t="s">
        <v>22</v>
      </c>
      <c r="C228" s="414" t="s">
        <v>519</v>
      </c>
      <c r="D228" s="420" t="s">
        <v>694</v>
      </c>
      <c r="E228" s="415">
        <v>270000</v>
      </c>
      <c r="F228" s="420"/>
      <c r="G228" s="415">
        <v>270000</v>
      </c>
      <c r="H228" s="420"/>
      <c r="I228" s="420"/>
      <c r="J228" s="420"/>
      <c r="K228" s="420"/>
      <c r="L228" s="420"/>
      <c r="M228" s="420"/>
      <c r="N228" s="420"/>
      <c r="O228" s="421"/>
      <c r="P228" s="420"/>
      <c r="Q228" s="420">
        <v>270000</v>
      </c>
      <c r="R228" s="420"/>
      <c r="S228" s="415">
        <v>200800</v>
      </c>
      <c r="T228" s="420"/>
      <c r="U228" s="415">
        <v>200800</v>
      </c>
      <c r="V228" s="420"/>
      <c r="W228" s="420"/>
      <c r="X228" s="420"/>
      <c r="Y228" s="420"/>
      <c r="Z228" s="420"/>
      <c r="AA228" s="420"/>
      <c r="AB228" s="420"/>
      <c r="AC228" s="421"/>
      <c r="AD228" s="420"/>
      <c r="AE228" s="420">
        <v>200800</v>
      </c>
      <c r="AF228" s="420"/>
      <c r="AG228" s="414" t="s">
        <v>518</v>
      </c>
      <c r="AH228" s="416">
        <v>45938.460532407407</v>
      </c>
      <c r="AI228" s="414"/>
      <c r="AJ228" s="414"/>
      <c r="AK228" s="3"/>
    </row>
    <row r="229" spans="1:37" s="4" customFormat="1" ht="12.75" customHeight="1" x14ac:dyDescent="0.25">
      <c r="A229" s="417" t="s">
        <v>192</v>
      </c>
      <c r="B229" s="417" t="s">
        <v>22</v>
      </c>
      <c r="C229" s="417" t="s">
        <v>519</v>
      </c>
      <c r="D229" s="417" t="s">
        <v>695</v>
      </c>
      <c r="E229" s="418">
        <v>100000</v>
      </c>
      <c r="F229" s="417"/>
      <c r="G229" s="418">
        <v>100000</v>
      </c>
      <c r="H229" s="417"/>
      <c r="I229" s="417"/>
      <c r="J229" s="417"/>
      <c r="K229" s="417"/>
      <c r="L229" s="417"/>
      <c r="M229" s="417"/>
      <c r="N229" s="417"/>
      <c r="O229" s="417"/>
      <c r="P229" s="418">
        <v>100000</v>
      </c>
      <c r="Q229" s="418"/>
      <c r="R229" s="417"/>
      <c r="S229" s="418">
        <v>100000</v>
      </c>
      <c r="T229" s="417"/>
      <c r="U229" s="418">
        <v>100000</v>
      </c>
      <c r="V229" s="417"/>
      <c r="W229" s="417"/>
      <c r="X229" s="417"/>
      <c r="Y229" s="417"/>
      <c r="Z229" s="417"/>
      <c r="AA229" s="417"/>
      <c r="AB229" s="417"/>
      <c r="AC229" s="417"/>
      <c r="AD229" s="418">
        <v>100000</v>
      </c>
      <c r="AE229" s="418"/>
      <c r="AF229" s="417"/>
      <c r="AG229" s="417" t="s">
        <v>518</v>
      </c>
      <c r="AH229" s="419">
        <v>45938.460532407407</v>
      </c>
      <c r="AI229" s="417"/>
      <c r="AJ229" s="417"/>
      <c r="AK229" s="3"/>
    </row>
    <row r="230" spans="1:37" s="4" customFormat="1" ht="12.75" customHeight="1" x14ac:dyDescent="0.25">
      <c r="A230" s="414" t="s">
        <v>193</v>
      </c>
      <c r="B230" s="414" t="s">
        <v>22</v>
      </c>
      <c r="C230" s="414" t="s">
        <v>519</v>
      </c>
      <c r="D230" s="420" t="s">
        <v>696</v>
      </c>
      <c r="E230" s="415">
        <v>10344200</v>
      </c>
      <c r="F230" s="420"/>
      <c r="G230" s="415">
        <v>10344200</v>
      </c>
      <c r="H230" s="420"/>
      <c r="I230" s="420"/>
      <c r="J230" s="420"/>
      <c r="K230" s="420"/>
      <c r="L230" s="420"/>
      <c r="M230" s="420"/>
      <c r="N230" s="420"/>
      <c r="O230" s="420">
        <v>10344200</v>
      </c>
      <c r="P230" s="420"/>
      <c r="Q230" s="421"/>
      <c r="R230" s="420"/>
      <c r="S230" s="415">
        <v>4307538.07</v>
      </c>
      <c r="T230" s="420"/>
      <c r="U230" s="415">
        <v>4307538.07</v>
      </c>
      <c r="V230" s="420"/>
      <c r="W230" s="420"/>
      <c r="X230" s="420"/>
      <c r="Y230" s="420"/>
      <c r="Z230" s="420"/>
      <c r="AA230" s="420"/>
      <c r="AB230" s="420"/>
      <c r="AC230" s="420">
        <v>4307538.07</v>
      </c>
      <c r="AD230" s="420"/>
      <c r="AE230" s="421"/>
      <c r="AF230" s="420"/>
      <c r="AG230" s="414" t="s">
        <v>518</v>
      </c>
      <c r="AH230" s="416">
        <v>45938.460532407407</v>
      </c>
      <c r="AI230" s="414"/>
      <c r="AJ230" s="414"/>
      <c r="AK230" s="3"/>
    </row>
    <row r="231" spans="1:37" s="4" customFormat="1" ht="12.75" customHeight="1" x14ac:dyDescent="0.25">
      <c r="A231" s="414" t="s">
        <v>194</v>
      </c>
      <c r="B231" s="414" t="s">
        <v>22</v>
      </c>
      <c r="C231" s="414" t="s">
        <v>519</v>
      </c>
      <c r="D231" s="420" t="s">
        <v>697</v>
      </c>
      <c r="E231" s="415">
        <v>10344200</v>
      </c>
      <c r="F231" s="420"/>
      <c r="G231" s="415">
        <v>10344200</v>
      </c>
      <c r="H231" s="420"/>
      <c r="I231" s="420"/>
      <c r="J231" s="420"/>
      <c r="K231" s="420"/>
      <c r="L231" s="420"/>
      <c r="M231" s="420"/>
      <c r="N231" s="420"/>
      <c r="O231" s="420">
        <v>10344200</v>
      </c>
      <c r="P231" s="421"/>
      <c r="Q231" s="420"/>
      <c r="R231" s="420"/>
      <c r="S231" s="415">
        <v>4307538.07</v>
      </c>
      <c r="T231" s="420"/>
      <c r="U231" s="415">
        <v>4307538.07</v>
      </c>
      <c r="V231" s="420"/>
      <c r="W231" s="420"/>
      <c r="X231" s="420"/>
      <c r="Y231" s="420"/>
      <c r="Z231" s="420"/>
      <c r="AA231" s="420"/>
      <c r="AB231" s="420"/>
      <c r="AC231" s="420">
        <v>4307538.07</v>
      </c>
      <c r="AD231" s="421"/>
      <c r="AE231" s="420"/>
      <c r="AF231" s="420"/>
      <c r="AG231" s="414" t="s">
        <v>518</v>
      </c>
      <c r="AH231" s="416">
        <v>45938.460520833331</v>
      </c>
      <c r="AI231" s="414"/>
      <c r="AJ231" s="414"/>
      <c r="AK231" s="3"/>
    </row>
    <row r="232" spans="1:37" s="4" customFormat="1" ht="12.75" customHeight="1" x14ac:dyDescent="0.25">
      <c r="A232" s="417" t="s">
        <v>195</v>
      </c>
      <c r="B232" s="417" t="s">
        <v>22</v>
      </c>
      <c r="C232" s="417" t="s">
        <v>519</v>
      </c>
      <c r="D232" s="417" t="s">
        <v>698</v>
      </c>
      <c r="E232" s="418">
        <v>52079400</v>
      </c>
      <c r="F232" s="417"/>
      <c r="G232" s="418">
        <v>52079400</v>
      </c>
      <c r="H232" s="417"/>
      <c r="I232" s="417"/>
      <c r="J232" s="417"/>
      <c r="K232" s="417"/>
      <c r="L232" s="417"/>
      <c r="M232" s="417"/>
      <c r="N232" s="417"/>
      <c r="O232" s="418">
        <v>52079400</v>
      </c>
      <c r="P232" s="417"/>
      <c r="Q232" s="417"/>
      <c r="R232" s="417"/>
      <c r="S232" s="418">
        <v>52079338.079999998</v>
      </c>
      <c r="T232" s="417"/>
      <c r="U232" s="418">
        <v>52079338.079999998</v>
      </c>
      <c r="V232" s="417"/>
      <c r="W232" s="417"/>
      <c r="X232" s="417"/>
      <c r="Y232" s="417"/>
      <c r="Z232" s="417"/>
      <c r="AA232" s="417"/>
      <c r="AB232" s="417"/>
      <c r="AC232" s="418">
        <v>52079338.079999998</v>
      </c>
      <c r="AD232" s="417"/>
      <c r="AE232" s="417"/>
      <c r="AF232" s="417"/>
      <c r="AG232" s="417" t="s">
        <v>518</v>
      </c>
      <c r="AH232" s="419">
        <v>45938.460532407407</v>
      </c>
      <c r="AI232" s="417"/>
      <c r="AJ232" s="417"/>
      <c r="AK232" s="3"/>
    </row>
    <row r="233" spans="1:37" s="4" customFormat="1" ht="12.75" customHeight="1" x14ac:dyDescent="0.25">
      <c r="A233" s="414" t="s">
        <v>196</v>
      </c>
      <c r="B233" s="414" t="s">
        <v>22</v>
      </c>
      <c r="C233" s="414" t="s">
        <v>519</v>
      </c>
      <c r="D233" s="420" t="s">
        <v>699</v>
      </c>
      <c r="E233" s="415">
        <v>52079400</v>
      </c>
      <c r="F233" s="420"/>
      <c r="G233" s="415">
        <v>52079400</v>
      </c>
      <c r="H233" s="420"/>
      <c r="I233" s="420"/>
      <c r="J233" s="420"/>
      <c r="K233" s="420"/>
      <c r="L233" s="420"/>
      <c r="M233" s="420"/>
      <c r="N233" s="420"/>
      <c r="O233" s="421">
        <v>52079400</v>
      </c>
      <c r="P233" s="420"/>
      <c r="Q233" s="420"/>
      <c r="R233" s="420"/>
      <c r="S233" s="415">
        <v>52079338.079999998</v>
      </c>
      <c r="T233" s="420"/>
      <c r="U233" s="415">
        <v>52079338.079999998</v>
      </c>
      <c r="V233" s="420"/>
      <c r="W233" s="420"/>
      <c r="X233" s="420"/>
      <c r="Y233" s="420"/>
      <c r="Z233" s="420"/>
      <c r="AA233" s="420"/>
      <c r="AB233" s="420"/>
      <c r="AC233" s="421">
        <v>52079338.079999998</v>
      </c>
      <c r="AD233" s="420"/>
      <c r="AE233" s="420"/>
      <c r="AF233" s="420"/>
      <c r="AG233" s="414" t="s">
        <v>518</v>
      </c>
      <c r="AH233" s="416">
        <v>45938.460520833331</v>
      </c>
      <c r="AI233" s="414"/>
      <c r="AJ233" s="414"/>
      <c r="AK233" s="3"/>
    </row>
    <row r="234" spans="1:37" s="4" customFormat="1" ht="12.75" customHeight="1" x14ac:dyDescent="0.25">
      <c r="A234" s="417" t="s">
        <v>197</v>
      </c>
      <c r="B234" s="417" t="s">
        <v>22</v>
      </c>
      <c r="C234" s="417" t="s">
        <v>519</v>
      </c>
      <c r="D234" s="417" t="s">
        <v>700</v>
      </c>
      <c r="E234" s="418">
        <v>6917900</v>
      </c>
      <c r="F234" s="417"/>
      <c r="G234" s="418">
        <v>6917900</v>
      </c>
      <c r="H234" s="417"/>
      <c r="I234" s="417"/>
      <c r="J234" s="417"/>
      <c r="K234" s="417"/>
      <c r="L234" s="417"/>
      <c r="M234" s="417"/>
      <c r="N234" s="417"/>
      <c r="O234" s="418"/>
      <c r="P234" s="417">
        <v>2952700</v>
      </c>
      <c r="Q234" s="417">
        <v>3965200</v>
      </c>
      <c r="R234" s="417"/>
      <c r="S234" s="418">
        <v>4174377.2</v>
      </c>
      <c r="T234" s="417"/>
      <c r="U234" s="418">
        <v>4174377.2</v>
      </c>
      <c r="V234" s="417"/>
      <c r="W234" s="417"/>
      <c r="X234" s="417"/>
      <c r="Y234" s="417"/>
      <c r="Z234" s="417"/>
      <c r="AA234" s="417"/>
      <c r="AB234" s="417"/>
      <c r="AC234" s="418"/>
      <c r="AD234" s="417">
        <v>1688200.51</v>
      </c>
      <c r="AE234" s="417">
        <v>2486176.69</v>
      </c>
      <c r="AF234" s="417"/>
      <c r="AG234" s="417" t="s">
        <v>518</v>
      </c>
      <c r="AH234" s="419">
        <v>45938.460543981484</v>
      </c>
      <c r="AI234" s="417"/>
      <c r="AJ234" s="417"/>
      <c r="AK234" s="3"/>
    </row>
    <row r="235" spans="1:37" s="4" customFormat="1" ht="12.75" customHeight="1" x14ac:dyDescent="0.25">
      <c r="A235" s="414" t="s">
        <v>198</v>
      </c>
      <c r="B235" s="414" t="s">
        <v>22</v>
      </c>
      <c r="C235" s="414" t="s">
        <v>519</v>
      </c>
      <c r="D235" s="420" t="s">
        <v>701</v>
      </c>
      <c r="E235" s="415">
        <v>3965200</v>
      </c>
      <c r="F235" s="420"/>
      <c r="G235" s="415">
        <v>3965200</v>
      </c>
      <c r="H235" s="420"/>
      <c r="I235" s="420"/>
      <c r="J235" s="420"/>
      <c r="K235" s="420"/>
      <c r="L235" s="420"/>
      <c r="M235" s="420"/>
      <c r="N235" s="420"/>
      <c r="O235" s="421"/>
      <c r="P235" s="420"/>
      <c r="Q235" s="420">
        <v>3965200</v>
      </c>
      <c r="R235" s="420"/>
      <c r="S235" s="415">
        <v>2486176.69</v>
      </c>
      <c r="T235" s="420"/>
      <c r="U235" s="415">
        <v>2486176.69</v>
      </c>
      <c r="V235" s="420"/>
      <c r="W235" s="420"/>
      <c r="X235" s="420"/>
      <c r="Y235" s="420"/>
      <c r="Z235" s="420"/>
      <c r="AA235" s="420"/>
      <c r="AB235" s="420"/>
      <c r="AC235" s="421"/>
      <c r="AD235" s="420"/>
      <c r="AE235" s="420">
        <v>2486176.69</v>
      </c>
      <c r="AF235" s="420"/>
      <c r="AG235" s="414" t="s">
        <v>518</v>
      </c>
      <c r="AH235" s="416">
        <v>45938.460532407407</v>
      </c>
      <c r="AI235" s="414"/>
      <c r="AJ235" s="414"/>
      <c r="AK235" s="3"/>
    </row>
    <row r="236" spans="1:37" s="4" customFormat="1" ht="12.75" customHeight="1" x14ac:dyDescent="0.25">
      <c r="A236" s="417" t="s">
        <v>199</v>
      </c>
      <c r="B236" s="417" t="s">
        <v>22</v>
      </c>
      <c r="C236" s="417" t="s">
        <v>519</v>
      </c>
      <c r="D236" s="417" t="s">
        <v>702</v>
      </c>
      <c r="E236" s="418">
        <v>2952700</v>
      </c>
      <c r="F236" s="417"/>
      <c r="G236" s="418">
        <v>2952700</v>
      </c>
      <c r="H236" s="417"/>
      <c r="I236" s="417"/>
      <c r="J236" s="417"/>
      <c r="K236" s="417"/>
      <c r="L236" s="417"/>
      <c r="M236" s="417"/>
      <c r="N236" s="417"/>
      <c r="O236" s="418"/>
      <c r="P236" s="417">
        <v>2952700</v>
      </c>
      <c r="Q236" s="417"/>
      <c r="R236" s="417"/>
      <c r="S236" s="418">
        <v>1688200.51</v>
      </c>
      <c r="T236" s="417"/>
      <c r="U236" s="418">
        <v>1688200.51</v>
      </c>
      <c r="V236" s="417"/>
      <c r="W236" s="417"/>
      <c r="X236" s="417"/>
      <c r="Y236" s="417"/>
      <c r="Z236" s="417"/>
      <c r="AA236" s="417"/>
      <c r="AB236" s="417"/>
      <c r="AC236" s="418"/>
      <c r="AD236" s="417">
        <v>1688200.51</v>
      </c>
      <c r="AE236" s="417"/>
      <c r="AF236" s="417"/>
      <c r="AG236" s="417" t="s">
        <v>518</v>
      </c>
      <c r="AH236" s="419">
        <v>45938.460532407407</v>
      </c>
      <c r="AI236" s="417"/>
      <c r="AJ236" s="417"/>
      <c r="AK236" s="3"/>
    </row>
    <row r="237" spans="1:37" s="4" customFormat="1" ht="12.75" customHeight="1" x14ac:dyDescent="0.25">
      <c r="A237" s="414" t="s">
        <v>200</v>
      </c>
      <c r="B237" s="414" t="s">
        <v>22</v>
      </c>
      <c r="C237" s="414" t="s">
        <v>519</v>
      </c>
      <c r="D237" s="420" t="s">
        <v>703</v>
      </c>
      <c r="E237" s="415">
        <v>7800</v>
      </c>
      <c r="F237" s="420"/>
      <c r="G237" s="415">
        <v>7800</v>
      </c>
      <c r="H237" s="420"/>
      <c r="I237" s="420"/>
      <c r="J237" s="420"/>
      <c r="K237" s="420"/>
      <c r="L237" s="420"/>
      <c r="M237" s="420"/>
      <c r="N237" s="420"/>
      <c r="O237" s="421">
        <v>7800</v>
      </c>
      <c r="P237" s="420"/>
      <c r="Q237" s="420"/>
      <c r="R237" s="420"/>
      <c r="S237" s="415">
        <v>0</v>
      </c>
      <c r="T237" s="420"/>
      <c r="U237" s="415">
        <v>0</v>
      </c>
      <c r="V237" s="420"/>
      <c r="W237" s="420"/>
      <c r="X237" s="420"/>
      <c r="Y237" s="420"/>
      <c r="Z237" s="420"/>
      <c r="AA237" s="420"/>
      <c r="AB237" s="420"/>
      <c r="AC237" s="421">
        <v>0</v>
      </c>
      <c r="AD237" s="420"/>
      <c r="AE237" s="420"/>
      <c r="AF237" s="420"/>
      <c r="AG237" s="414" t="s">
        <v>518</v>
      </c>
      <c r="AH237" s="416">
        <v>45938.460532407407</v>
      </c>
      <c r="AI237" s="414"/>
      <c r="AJ237" s="414"/>
      <c r="AK237" s="3"/>
    </row>
    <row r="238" spans="1:37" s="4" customFormat="1" ht="12.75" customHeight="1" x14ac:dyDescent="0.25">
      <c r="A238" s="417" t="s">
        <v>201</v>
      </c>
      <c r="B238" s="417" t="s">
        <v>22</v>
      </c>
      <c r="C238" s="417" t="s">
        <v>519</v>
      </c>
      <c r="D238" s="417" t="s">
        <v>704</v>
      </c>
      <c r="E238" s="418">
        <v>7800</v>
      </c>
      <c r="F238" s="417"/>
      <c r="G238" s="418">
        <v>7800</v>
      </c>
      <c r="H238" s="417"/>
      <c r="I238" s="417"/>
      <c r="J238" s="417"/>
      <c r="K238" s="417"/>
      <c r="L238" s="417"/>
      <c r="M238" s="417"/>
      <c r="N238" s="417"/>
      <c r="O238" s="418">
        <v>7800</v>
      </c>
      <c r="P238" s="417"/>
      <c r="Q238" s="417"/>
      <c r="R238" s="417"/>
      <c r="S238" s="418">
        <v>0</v>
      </c>
      <c r="T238" s="417"/>
      <c r="U238" s="418">
        <v>0</v>
      </c>
      <c r="V238" s="417"/>
      <c r="W238" s="417"/>
      <c r="X238" s="417"/>
      <c r="Y238" s="417"/>
      <c r="Z238" s="417"/>
      <c r="AA238" s="417"/>
      <c r="AB238" s="417"/>
      <c r="AC238" s="418">
        <v>0</v>
      </c>
      <c r="AD238" s="417"/>
      <c r="AE238" s="417"/>
      <c r="AF238" s="417"/>
      <c r="AG238" s="417" t="s">
        <v>518</v>
      </c>
      <c r="AH238" s="419">
        <v>45938.460520833331</v>
      </c>
      <c r="AI238" s="417"/>
      <c r="AJ238" s="417"/>
      <c r="AK238" s="3"/>
    </row>
    <row r="239" spans="1:37" s="4" customFormat="1" ht="12.75" customHeight="1" x14ac:dyDescent="0.25">
      <c r="A239" s="414" t="s">
        <v>202</v>
      </c>
      <c r="B239" s="414" t="s">
        <v>22</v>
      </c>
      <c r="C239" s="414" t="s">
        <v>519</v>
      </c>
      <c r="D239" s="420" t="s">
        <v>705</v>
      </c>
      <c r="E239" s="415">
        <v>6044200</v>
      </c>
      <c r="F239" s="420"/>
      <c r="G239" s="415">
        <v>6044200</v>
      </c>
      <c r="H239" s="420"/>
      <c r="I239" s="420"/>
      <c r="J239" s="420"/>
      <c r="K239" s="420"/>
      <c r="L239" s="420"/>
      <c r="M239" s="420"/>
      <c r="N239" s="420"/>
      <c r="O239" s="421">
        <v>6044200</v>
      </c>
      <c r="P239" s="420"/>
      <c r="Q239" s="420"/>
      <c r="R239" s="420"/>
      <c r="S239" s="415">
        <v>4533300</v>
      </c>
      <c r="T239" s="420"/>
      <c r="U239" s="415">
        <v>4533300</v>
      </c>
      <c r="V239" s="420"/>
      <c r="W239" s="420"/>
      <c r="X239" s="420"/>
      <c r="Y239" s="420"/>
      <c r="Z239" s="420"/>
      <c r="AA239" s="420"/>
      <c r="AB239" s="420"/>
      <c r="AC239" s="421">
        <v>4533300</v>
      </c>
      <c r="AD239" s="420"/>
      <c r="AE239" s="420"/>
      <c r="AF239" s="420"/>
      <c r="AG239" s="414" t="s">
        <v>518</v>
      </c>
      <c r="AH239" s="416">
        <v>45938.460532407407</v>
      </c>
      <c r="AI239" s="414"/>
      <c r="AJ239" s="414"/>
      <c r="AK239" s="3"/>
    </row>
    <row r="240" spans="1:37" s="4" customFormat="1" ht="12.75" customHeight="1" x14ac:dyDescent="0.25">
      <c r="A240" s="417" t="s">
        <v>203</v>
      </c>
      <c r="B240" s="417" t="s">
        <v>22</v>
      </c>
      <c r="C240" s="417" t="s">
        <v>519</v>
      </c>
      <c r="D240" s="417" t="s">
        <v>706</v>
      </c>
      <c r="E240" s="418">
        <v>6044200</v>
      </c>
      <c r="F240" s="417"/>
      <c r="G240" s="418">
        <v>6044200</v>
      </c>
      <c r="H240" s="418"/>
      <c r="I240" s="417"/>
      <c r="J240" s="417"/>
      <c r="K240" s="417"/>
      <c r="L240" s="417"/>
      <c r="M240" s="417"/>
      <c r="N240" s="417"/>
      <c r="O240" s="418">
        <v>6044200</v>
      </c>
      <c r="P240" s="417"/>
      <c r="Q240" s="418"/>
      <c r="R240" s="417"/>
      <c r="S240" s="418">
        <v>4533300</v>
      </c>
      <c r="T240" s="417"/>
      <c r="U240" s="418">
        <v>4533300</v>
      </c>
      <c r="V240" s="418"/>
      <c r="W240" s="417"/>
      <c r="X240" s="417"/>
      <c r="Y240" s="417"/>
      <c r="Z240" s="417"/>
      <c r="AA240" s="417"/>
      <c r="AB240" s="417"/>
      <c r="AC240" s="418">
        <v>4533300</v>
      </c>
      <c r="AD240" s="417"/>
      <c r="AE240" s="418"/>
      <c r="AF240" s="417"/>
      <c r="AG240" s="417" t="s">
        <v>518</v>
      </c>
      <c r="AH240" s="419">
        <v>45938.460520833331</v>
      </c>
      <c r="AI240" s="417"/>
      <c r="AJ240" s="417"/>
      <c r="AK240" s="3"/>
    </row>
    <row r="241" spans="1:37" s="4" customFormat="1" ht="12.75" customHeight="1" x14ac:dyDescent="0.25">
      <c r="A241" s="417" t="s">
        <v>204</v>
      </c>
      <c r="B241" s="417" t="s">
        <v>22</v>
      </c>
      <c r="C241" s="417" t="s">
        <v>519</v>
      </c>
      <c r="D241" s="417" t="s">
        <v>707</v>
      </c>
      <c r="E241" s="418">
        <v>75198300</v>
      </c>
      <c r="F241" s="417"/>
      <c r="G241" s="418">
        <v>75198300</v>
      </c>
      <c r="H241" s="418"/>
      <c r="I241" s="417"/>
      <c r="J241" s="417"/>
      <c r="K241" s="417"/>
      <c r="L241" s="417"/>
      <c r="M241" s="417"/>
      <c r="N241" s="417"/>
      <c r="O241" s="418">
        <v>75198300</v>
      </c>
      <c r="P241" s="417"/>
      <c r="Q241" s="417"/>
      <c r="R241" s="417"/>
      <c r="S241" s="418">
        <v>57387100</v>
      </c>
      <c r="T241" s="417"/>
      <c r="U241" s="418">
        <v>57387100</v>
      </c>
      <c r="V241" s="418"/>
      <c r="W241" s="417"/>
      <c r="X241" s="417"/>
      <c r="Y241" s="417"/>
      <c r="Z241" s="417"/>
      <c r="AA241" s="417"/>
      <c r="AB241" s="417"/>
      <c r="AC241" s="418">
        <v>57387100</v>
      </c>
      <c r="AD241" s="417"/>
      <c r="AE241" s="417"/>
      <c r="AF241" s="417"/>
      <c r="AG241" s="417" t="s">
        <v>518</v>
      </c>
      <c r="AH241" s="419">
        <v>45938.460532407407</v>
      </c>
      <c r="AI241" s="417"/>
      <c r="AJ241" s="417"/>
      <c r="AK241" s="3"/>
    </row>
    <row r="242" spans="1:37" s="4" customFormat="1" ht="12.75" customHeight="1" x14ac:dyDescent="0.25">
      <c r="A242" s="414" t="s">
        <v>205</v>
      </c>
      <c r="B242" s="414" t="s">
        <v>22</v>
      </c>
      <c r="C242" s="414" t="s">
        <v>519</v>
      </c>
      <c r="D242" s="420" t="s">
        <v>708</v>
      </c>
      <c r="E242" s="415">
        <v>75198300</v>
      </c>
      <c r="F242" s="420"/>
      <c r="G242" s="415">
        <v>75198300</v>
      </c>
      <c r="H242" s="421"/>
      <c r="I242" s="420"/>
      <c r="J242" s="420"/>
      <c r="K242" s="420"/>
      <c r="L242" s="420"/>
      <c r="M242" s="420"/>
      <c r="N242" s="420"/>
      <c r="O242" s="421">
        <v>75198300</v>
      </c>
      <c r="P242" s="420"/>
      <c r="Q242" s="420"/>
      <c r="R242" s="420"/>
      <c r="S242" s="415">
        <v>57387100</v>
      </c>
      <c r="T242" s="420"/>
      <c r="U242" s="415">
        <v>57387100</v>
      </c>
      <c r="V242" s="421"/>
      <c r="W242" s="420"/>
      <c r="X242" s="420"/>
      <c r="Y242" s="420"/>
      <c r="Z242" s="420"/>
      <c r="AA242" s="420"/>
      <c r="AB242" s="420"/>
      <c r="AC242" s="421">
        <v>57387100</v>
      </c>
      <c r="AD242" s="420"/>
      <c r="AE242" s="420"/>
      <c r="AF242" s="420"/>
      <c r="AG242" s="414" t="s">
        <v>518</v>
      </c>
      <c r="AH242" s="416">
        <v>45938.460520833331</v>
      </c>
      <c r="AI242" s="414"/>
      <c r="AJ242" s="414"/>
      <c r="AK242" s="3"/>
    </row>
    <row r="243" spans="1:37" s="4" customFormat="1" ht="12.75" customHeight="1" x14ac:dyDescent="0.25">
      <c r="A243" s="417" t="s">
        <v>206</v>
      </c>
      <c r="B243" s="417" t="s">
        <v>22</v>
      </c>
      <c r="C243" s="417" t="s">
        <v>519</v>
      </c>
      <c r="D243" s="417" t="s">
        <v>709</v>
      </c>
      <c r="E243" s="418">
        <v>110130700</v>
      </c>
      <c r="F243" s="417"/>
      <c r="G243" s="418">
        <v>110130700</v>
      </c>
      <c r="H243" s="417"/>
      <c r="I243" s="417"/>
      <c r="J243" s="417"/>
      <c r="K243" s="417"/>
      <c r="L243" s="417"/>
      <c r="M243" s="417"/>
      <c r="N243" s="417"/>
      <c r="O243" s="418">
        <v>110130700</v>
      </c>
      <c r="P243" s="417"/>
      <c r="Q243" s="417"/>
      <c r="R243" s="417"/>
      <c r="S243" s="418">
        <v>71792686.719999999</v>
      </c>
      <c r="T243" s="417"/>
      <c r="U243" s="418">
        <v>71792686.719999999</v>
      </c>
      <c r="V243" s="417"/>
      <c r="W243" s="417"/>
      <c r="X243" s="417"/>
      <c r="Y243" s="417"/>
      <c r="Z243" s="417"/>
      <c r="AA243" s="417"/>
      <c r="AB243" s="417"/>
      <c r="AC243" s="418">
        <v>71792686.719999999</v>
      </c>
      <c r="AD243" s="417"/>
      <c r="AE243" s="417"/>
      <c r="AF243" s="417"/>
      <c r="AG243" s="417" t="s">
        <v>518</v>
      </c>
      <c r="AH243" s="419">
        <v>45938.460532407407</v>
      </c>
      <c r="AI243" s="417"/>
      <c r="AJ243" s="417"/>
      <c r="AK243" s="3"/>
    </row>
    <row r="244" spans="1:37" s="4" customFormat="1" ht="12.75" customHeight="1" x14ac:dyDescent="0.25">
      <c r="A244" s="414" t="s">
        <v>207</v>
      </c>
      <c r="B244" s="414" t="s">
        <v>22</v>
      </c>
      <c r="C244" s="414" t="s">
        <v>519</v>
      </c>
      <c r="D244" s="420" t="s">
        <v>710</v>
      </c>
      <c r="E244" s="415">
        <v>110130700</v>
      </c>
      <c r="F244" s="420"/>
      <c r="G244" s="415">
        <v>110130700</v>
      </c>
      <c r="H244" s="420"/>
      <c r="I244" s="420"/>
      <c r="J244" s="420"/>
      <c r="K244" s="420"/>
      <c r="L244" s="420"/>
      <c r="M244" s="420"/>
      <c r="N244" s="420"/>
      <c r="O244" s="421">
        <v>110130700</v>
      </c>
      <c r="P244" s="420"/>
      <c r="Q244" s="420"/>
      <c r="R244" s="420"/>
      <c r="S244" s="415">
        <v>71792686.719999999</v>
      </c>
      <c r="T244" s="420"/>
      <c r="U244" s="415">
        <v>71792686.719999999</v>
      </c>
      <c r="V244" s="420"/>
      <c r="W244" s="420"/>
      <c r="X244" s="420"/>
      <c r="Y244" s="420"/>
      <c r="Z244" s="420"/>
      <c r="AA244" s="420"/>
      <c r="AB244" s="420"/>
      <c r="AC244" s="421">
        <v>71792686.719999999</v>
      </c>
      <c r="AD244" s="420"/>
      <c r="AE244" s="420"/>
      <c r="AF244" s="420"/>
      <c r="AG244" s="414" t="s">
        <v>518</v>
      </c>
      <c r="AH244" s="416">
        <v>45938.460520833331</v>
      </c>
      <c r="AI244" s="414"/>
      <c r="AJ244" s="414"/>
      <c r="AK244" s="3"/>
    </row>
    <row r="245" spans="1:37" s="4" customFormat="1" ht="12.75" customHeight="1" x14ac:dyDescent="0.25">
      <c r="A245" s="417" t="s">
        <v>208</v>
      </c>
      <c r="B245" s="417" t="s">
        <v>22</v>
      </c>
      <c r="C245" s="417" t="s">
        <v>519</v>
      </c>
      <c r="D245" s="417" t="s">
        <v>711</v>
      </c>
      <c r="E245" s="418">
        <v>35668600</v>
      </c>
      <c r="F245" s="417"/>
      <c r="G245" s="418">
        <v>35668600</v>
      </c>
      <c r="H245" s="418">
        <v>27308487.440000001</v>
      </c>
      <c r="I245" s="417"/>
      <c r="J245" s="417"/>
      <c r="K245" s="417"/>
      <c r="L245" s="417"/>
      <c r="M245" s="417"/>
      <c r="N245" s="417"/>
      <c r="O245" s="418">
        <v>45547787.439999998</v>
      </c>
      <c r="P245" s="417"/>
      <c r="Q245" s="418">
        <v>17429300</v>
      </c>
      <c r="R245" s="417"/>
      <c r="S245" s="418">
        <v>34733628.359999999</v>
      </c>
      <c r="T245" s="417"/>
      <c r="U245" s="418">
        <v>34733628.359999999</v>
      </c>
      <c r="V245" s="418">
        <v>22250118.440000001</v>
      </c>
      <c r="W245" s="417"/>
      <c r="X245" s="417"/>
      <c r="Y245" s="417"/>
      <c r="Z245" s="417"/>
      <c r="AA245" s="417"/>
      <c r="AB245" s="417"/>
      <c r="AC245" s="418">
        <v>40059818.439999998</v>
      </c>
      <c r="AD245" s="417"/>
      <c r="AE245" s="418">
        <v>16923928.359999999</v>
      </c>
      <c r="AF245" s="417"/>
      <c r="AG245" s="417" t="s">
        <v>518</v>
      </c>
      <c r="AH245" s="419">
        <v>45938.460532407407</v>
      </c>
      <c r="AI245" s="417"/>
      <c r="AJ245" s="417"/>
      <c r="AK245" s="3"/>
    </row>
    <row r="246" spans="1:37" s="4" customFormat="1" ht="12.75" customHeight="1" x14ac:dyDescent="0.25">
      <c r="A246" s="414" t="s">
        <v>209</v>
      </c>
      <c r="B246" s="414" t="s">
        <v>22</v>
      </c>
      <c r="C246" s="414" t="s">
        <v>519</v>
      </c>
      <c r="D246" s="420" t="s">
        <v>712</v>
      </c>
      <c r="E246" s="415">
        <v>0</v>
      </c>
      <c r="F246" s="420"/>
      <c r="G246" s="415">
        <v>0</v>
      </c>
      <c r="H246" s="420">
        <v>17683187.440000001</v>
      </c>
      <c r="I246" s="420"/>
      <c r="J246" s="420"/>
      <c r="K246" s="420"/>
      <c r="L246" s="420"/>
      <c r="M246" s="420"/>
      <c r="N246" s="420"/>
      <c r="O246" s="421">
        <v>17683187.440000001</v>
      </c>
      <c r="P246" s="420"/>
      <c r="Q246" s="420"/>
      <c r="R246" s="420"/>
      <c r="S246" s="415">
        <v>0</v>
      </c>
      <c r="T246" s="420"/>
      <c r="U246" s="415">
        <v>0</v>
      </c>
      <c r="V246" s="420">
        <v>12624818.439999999</v>
      </c>
      <c r="W246" s="420"/>
      <c r="X246" s="420"/>
      <c r="Y246" s="420"/>
      <c r="Z246" s="420"/>
      <c r="AA246" s="420"/>
      <c r="AB246" s="420"/>
      <c r="AC246" s="421">
        <v>12624818.439999999</v>
      </c>
      <c r="AD246" s="420"/>
      <c r="AE246" s="420"/>
      <c r="AF246" s="420"/>
      <c r="AG246" s="414" t="s">
        <v>518</v>
      </c>
      <c r="AH246" s="416">
        <v>45938.460532407407</v>
      </c>
      <c r="AI246" s="414"/>
      <c r="AJ246" s="414"/>
      <c r="AK246" s="3"/>
    </row>
    <row r="247" spans="1:37" s="4" customFormat="1" ht="12.75" customHeight="1" x14ac:dyDescent="0.25">
      <c r="A247" s="414" t="s">
        <v>210</v>
      </c>
      <c r="B247" s="414" t="s">
        <v>22</v>
      </c>
      <c r="C247" s="414" t="s">
        <v>519</v>
      </c>
      <c r="D247" s="420" t="s">
        <v>713</v>
      </c>
      <c r="E247" s="415">
        <v>0</v>
      </c>
      <c r="F247" s="420"/>
      <c r="G247" s="415">
        <v>0</v>
      </c>
      <c r="H247" s="421">
        <v>17683187.440000001</v>
      </c>
      <c r="I247" s="420"/>
      <c r="J247" s="420"/>
      <c r="K247" s="420"/>
      <c r="L247" s="420"/>
      <c r="M247" s="420"/>
      <c r="N247" s="420"/>
      <c r="O247" s="420">
        <v>17683187.440000001</v>
      </c>
      <c r="P247" s="420"/>
      <c r="Q247" s="421"/>
      <c r="R247" s="420"/>
      <c r="S247" s="415">
        <v>0</v>
      </c>
      <c r="T247" s="420"/>
      <c r="U247" s="415">
        <v>0</v>
      </c>
      <c r="V247" s="421">
        <v>12624818.439999999</v>
      </c>
      <c r="W247" s="420"/>
      <c r="X247" s="420"/>
      <c r="Y247" s="420"/>
      <c r="Z247" s="420"/>
      <c r="AA247" s="420"/>
      <c r="AB247" s="420"/>
      <c r="AC247" s="420">
        <v>12624818.439999999</v>
      </c>
      <c r="AD247" s="420"/>
      <c r="AE247" s="421"/>
      <c r="AF247" s="420"/>
      <c r="AG247" s="414" t="s">
        <v>518</v>
      </c>
      <c r="AH247" s="416">
        <v>45938.460520833331</v>
      </c>
      <c r="AI247" s="414"/>
      <c r="AJ247" s="414"/>
      <c r="AK247" s="3"/>
    </row>
    <row r="248" spans="1:37" s="4" customFormat="1" ht="12.75" customHeight="1" x14ac:dyDescent="0.25">
      <c r="A248" s="417" t="s">
        <v>942</v>
      </c>
      <c r="B248" s="417" t="s">
        <v>22</v>
      </c>
      <c r="C248" s="417" t="s">
        <v>519</v>
      </c>
      <c r="D248" s="417" t="s">
        <v>943</v>
      </c>
      <c r="E248" s="418">
        <v>1718600</v>
      </c>
      <c r="F248" s="417"/>
      <c r="G248" s="418">
        <v>1718600</v>
      </c>
      <c r="H248" s="417"/>
      <c r="I248" s="417"/>
      <c r="J248" s="417"/>
      <c r="K248" s="417"/>
      <c r="L248" s="417"/>
      <c r="M248" s="417"/>
      <c r="N248" s="417"/>
      <c r="O248" s="417">
        <v>1718600</v>
      </c>
      <c r="P248" s="418"/>
      <c r="Q248" s="418"/>
      <c r="R248" s="417"/>
      <c r="S248" s="418">
        <v>1289000</v>
      </c>
      <c r="T248" s="417"/>
      <c r="U248" s="418">
        <v>1289000</v>
      </c>
      <c r="V248" s="417"/>
      <c r="W248" s="417"/>
      <c r="X248" s="417"/>
      <c r="Y248" s="417"/>
      <c r="Z248" s="417"/>
      <c r="AA248" s="417"/>
      <c r="AB248" s="417"/>
      <c r="AC248" s="417">
        <v>1289000</v>
      </c>
      <c r="AD248" s="418"/>
      <c r="AE248" s="418"/>
      <c r="AF248" s="417"/>
      <c r="AG248" s="417" t="s">
        <v>518</v>
      </c>
      <c r="AH248" s="419">
        <v>45938.460532407407</v>
      </c>
      <c r="AI248" s="417"/>
      <c r="AJ248" s="417"/>
      <c r="AK248" s="3"/>
    </row>
    <row r="249" spans="1:37" s="4" customFormat="1" ht="12.75" customHeight="1" x14ac:dyDescent="0.25">
      <c r="A249" s="417" t="s">
        <v>944</v>
      </c>
      <c r="B249" s="417" t="s">
        <v>22</v>
      </c>
      <c r="C249" s="417" t="s">
        <v>519</v>
      </c>
      <c r="D249" s="417" t="s">
        <v>945</v>
      </c>
      <c r="E249" s="418">
        <v>1718600</v>
      </c>
      <c r="F249" s="417"/>
      <c r="G249" s="418">
        <v>1718600</v>
      </c>
      <c r="H249" s="417"/>
      <c r="I249" s="417"/>
      <c r="J249" s="417"/>
      <c r="K249" s="417"/>
      <c r="L249" s="417"/>
      <c r="M249" s="417"/>
      <c r="N249" s="417"/>
      <c r="O249" s="417">
        <v>1718600</v>
      </c>
      <c r="P249" s="417"/>
      <c r="Q249" s="418"/>
      <c r="R249" s="417"/>
      <c r="S249" s="418">
        <v>1289000</v>
      </c>
      <c r="T249" s="417"/>
      <c r="U249" s="418">
        <v>1289000</v>
      </c>
      <c r="V249" s="417"/>
      <c r="W249" s="417"/>
      <c r="X249" s="417"/>
      <c r="Y249" s="417"/>
      <c r="Z249" s="417"/>
      <c r="AA249" s="417"/>
      <c r="AB249" s="417"/>
      <c r="AC249" s="417">
        <v>1289000</v>
      </c>
      <c r="AD249" s="417"/>
      <c r="AE249" s="418"/>
      <c r="AF249" s="417"/>
      <c r="AG249" s="417" t="s">
        <v>518</v>
      </c>
      <c r="AH249" s="419">
        <v>45938.460520833331</v>
      </c>
      <c r="AI249" s="417"/>
      <c r="AJ249" s="417"/>
      <c r="AK249" s="3"/>
    </row>
    <row r="250" spans="1:37" s="4" customFormat="1" ht="12.75" customHeight="1" x14ac:dyDescent="0.25">
      <c r="A250" s="414" t="s">
        <v>224</v>
      </c>
      <c r="B250" s="414" t="s">
        <v>22</v>
      </c>
      <c r="C250" s="414" t="s">
        <v>519</v>
      </c>
      <c r="D250" s="420" t="s">
        <v>763</v>
      </c>
      <c r="E250" s="415">
        <v>33950000</v>
      </c>
      <c r="F250" s="420"/>
      <c r="G250" s="415">
        <v>33950000</v>
      </c>
      <c r="H250" s="420">
        <v>9625300</v>
      </c>
      <c r="I250" s="420"/>
      <c r="J250" s="420"/>
      <c r="K250" s="420"/>
      <c r="L250" s="420"/>
      <c r="M250" s="420"/>
      <c r="N250" s="420"/>
      <c r="O250" s="420">
        <v>26146000</v>
      </c>
      <c r="P250" s="420"/>
      <c r="Q250" s="421">
        <v>17429300</v>
      </c>
      <c r="R250" s="420"/>
      <c r="S250" s="415">
        <v>33444628.359999999</v>
      </c>
      <c r="T250" s="420"/>
      <c r="U250" s="415">
        <v>33444628.359999999</v>
      </c>
      <c r="V250" s="420">
        <v>9625300</v>
      </c>
      <c r="W250" s="420"/>
      <c r="X250" s="420"/>
      <c r="Y250" s="420"/>
      <c r="Z250" s="420"/>
      <c r="AA250" s="420"/>
      <c r="AB250" s="420"/>
      <c r="AC250" s="420">
        <v>26146000</v>
      </c>
      <c r="AD250" s="420"/>
      <c r="AE250" s="421">
        <v>16923928.359999999</v>
      </c>
      <c r="AF250" s="420"/>
      <c r="AG250" s="414" t="s">
        <v>518</v>
      </c>
      <c r="AH250" s="416">
        <v>45938.460532407407</v>
      </c>
      <c r="AI250" s="414"/>
      <c r="AJ250" s="414"/>
      <c r="AK250" s="3"/>
    </row>
    <row r="251" spans="1:37" s="4" customFormat="1" ht="12.75" customHeight="1" x14ac:dyDescent="0.25">
      <c r="A251" s="417" t="s">
        <v>963</v>
      </c>
      <c r="B251" s="417" t="s">
        <v>22</v>
      </c>
      <c r="C251" s="417" t="s">
        <v>519</v>
      </c>
      <c r="D251" s="417" t="s">
        <v>964</v>
      </c>
      <c r="E251" s="418">
        <v>26146000</v>
      </c>
      <c r="F251" s="417"/>
      <c r="G251" s="418">
        <v>26146000</v>
      </c>
      <c r="H251" s="417"/>
      <c r="I251" s="417"/>
      <c r="J251" s="417"/>
      <c r="K251" s="417"/>
      <c r="L251" s="417"/>
      <c r="M251" s="417"/>
      <c r="N251" s="417"/>
      <c r="O251" s="417">
        <v>26146000</v>
      </c>
      <c r="P251" s="418"/>
      <c r="Q251" s="417"/>
      <c r="R251" s="417"/>
      <c r="S251" s="418">
        <v>26146000</v>
      </c>
      <c r="T251" s="417"/>
      <c r="U251" s="418">
        <v>26146000</v>
      </c>
      <c r="V251" s="417"/>
      <c r="W251" s="417"/>
      <c r="X251" s="417"/>
      <c r="Y251" s="417"/>
      <c r="Z251" s="417"/>
      <c r="AA251" s="417"/>
      <c r="AB251" s="417"/>
      <c r="AC251" s="417">
        <v>26146000</v>
      </c>
      <c r="AD251" s="418"/>
      <c r="AE251" s="417"/>
      <c r="AF251" s="417"/>
      <c r="AG251" s="417" t="s">
        <v>518</v>
      </c>
      <c r="AH251" s="419">
        <v>45938.460520833331</v>
      </c>
      <c r="AI251" s="417"/>
      <c r="AJ251" s="417"/>
      <c r="AK251" s="3"/>
    </row>
    <row r="252" spans="1:37" s="4" customFormat="1" ht="12.75" customHeight="1" x14ac:dyDescent="0.25">
      <c r="A252" s="414" t="s">
        <v>226</v>
      </c>
      <c r="B252" s="414" t="s">
        <v>22</v>
      </c>
      <c r="C252" s="414" t="s">
        <v>519</v>
      </c>
      <c r="D252" s="420" t="s">
        <v>764</v>
      </c>
      <c r="E252" s="415">
        <v>7804000</v>
      </c>
      <c r="F252" s="420"/>
      <c r="G252" s="415">
        <v>7804000</v>
      </c>
      <c r="H252" s="420">
        <v>9625300</v>
      </c>
      <c r="I252" s="420"/>
      <c r="J252" s="420"/>
      <c r="K252" s="420"/>
      <c r="L252" s="420"/>
      <c r="M252" s="420"/>
      <c r="N252" s="420"/>
      <c r="O252" s="420"/>
      <c r="P252" s="421"/>
      <c r="Q252" s="420">
        <v>17429300</v>
      </c>
      <c r="R252" s="420"/>
      <c r="S252" s="415">
        <v>7298628.3600000003</v>
      </c>
      <c r="T252" s="420"/>
      <c r="U252" s="415">
        <v>7298628.3600000003</v>
      </c>
      <c r="V252" s="420">
        <v>9625300</v>
      </c>
      <c r="W252" s="420"/>
      <c r="X252" s="420"/>
      <c r="Y252" s="420"/>
      <c r="Z252" s="420"/>
      <c r="AA252" s="420"/>
      <c r="AB252" s="420"/>
      <c r="AC252" s="420"/>
      <c r="AD252" s="421"/>
      <c r="AE252" s="420">
        <v>16923928.359999999</v>
      </c>
      <c r="AF252" s="420"/>
      <c r="AG252" s="414" t="s">
        <v>518</v>
      </c>
      <c r="AH252" s="416">
        <v>45938.460532407407</v>
      </c>
      <c r="AI252" s="414"/>
      <c r="AJ252" s="414"/>
      <c r="AK252" s="3"/>
    </row>
    <row r="253" spans="1:37" s="4" customFormat="1" ht="12.75" customHeight="1" x14ac:dyDescent="0.25">
      <c r="A253" s="417" t="s">
        <v>211</v>
      </c>
      <c r="B253" s="417" t="s">
        <v>22</v>
      </c>
      <c r="C253" s="417" t="s">
        <v>519</v>
      </c>
      <c r="D253" s="417" t="s">
        <v>714</v>
      </c>
      <c r="E253" s="418">
        <v>1810653</v>
      </c>
      <c r="F253" s="417"/>
      <c r="G253" s="418">
        <v>1810653</v>
      </c>
      <c r="H253" s="417"/>
      <c r="I253" s="417"/>
      <c r="J253" s="417"/>
      <c r="K253" s="417"/>
      <c r="L253" s="417"/>
      <c r="M253" s="417"/>
      <c r="N253" s="417"/>
      <c r="O253" s="418"/>
      <c r="P253" s="417">
        <v>50000</v>
      </c>
      <c r="Q253" s="417">
        <v>1760653</v>
      </c>
      <c r="R253" s="417"/>
      <c r="S253" s="418">
        <v>1251203</v>
      </c>
      <c r="T253" s="417"/>
      <c r="U253" s="418">
        <v>1251203</v>
      </c>
      <c r="V253" s="418"/>
      <c r="W253" s="417"/>
      <c r="X253" s="417"/>
      <c r="Y253" s="417"/>
      <c r="Z253" s="417"/>
      <c r="AA253" s="417"/>
      <c r="AB253" s="417"/>
      <c r="AC253" s="418"/>
      <c r="AD253" s="417">
        <v>50000</v>
      </c>
      <c r="AE253" s="418">
        <v>1201203</v>
      </c>
      <c r="AF253" s="417"/>
      <c r="AG253" s="417" t="s">
        <v>518</v>
      </c>
      <c r="AH253" s="419">
        <v>45938.460543981484</v>
      </c>
      <c r="AI253" s="417"/>
      <c r="AJ253" s="417"/>
      <c r="AK253" s="3"/>
    </row>
    <row r="254" spans="1:37" x14ac:dyDescent="0.25">
      <c r="A254" s="417" t="s">
        <v>227</v>
      </c>
      <c r="B254" s="417" t="s">
        <v>22</v>
      </c>
      <c r="C254" s="417" t="s">
        <v>519</v>
      </c>
      <c r="D254" s="417" t="s">
        <v>765</v>
      </c>
      <c r="E254" s="418">
        <v>1760653</v>
      </c>
      <c r="F254" s="417"/>
      <c r="G254" s="418">
        <v>1760653</v>
      </c>
      <c r="H254" s="417"/>
      <c r="I254" s="417"/>
      <c r="J254" s="417"/>
      <c r="K254" s="417"/>
      <c r="L254" s="417"/>
      <c r="M254" s="417"/>
      <c r="N254" s="417"/>
      <c r="O254" s="418"/>
      <c r="P254" s="417"/>
      <c r="Q254" s="417">
        <v>1760653</v>
      </c>
      <c r="R254" s="417"/>
      <c r="S254" s="418">
        <v>1201203</v>
      </c>
      <c r="T254" s="417"/>
      <c r="U254" s="418">
        <v>1201203</v>
      </c>
      <c r="V254" s="418"/>
      <c r="W254" s="417"/>
      <c r="X254" s="417"/>
      <c r="Y254" s="417"/>
      <c r="Z254" s="417"/>
      <c r="AA254" s="417"/>
      <c r="AB254" s="417"/>
      <c r="AC254" s="418"/>
      <c r="AD254" s="417"/>
      <c r="AE254" s="418">
        <v>1201203</v>
      </c>
      <c r="AF254" s="417"/>
      <c r="AG254" s="417" t="s">
        <v>518</v>
      </c>
      <c r="AH254" s="419">
        <v>45938.460543981484</v>
      </c>
      <c r="AI254" s="417"/>
      <c r="AJ254" s="417"/>
      <c r="AK254" s="3"/>
    </row>
    <row r="255" spans="1:37" x14ac:dyDescent="0.25">
      <c r="A255" s="417" t="s">
        <v>227</v>
      </c>
      <c r="B255" s="417" t="s">
        <v>22</v>
      </c>
      <c r="C255" s="417" t="s">
        <v>519</v>
      </c>
      <c r="D255" s="417" t="s">
        <v>766</v>
      </c>
      <c r="E255" s="418">
        <v>1760653</v>
      </c>
      <c r="F255" s="417"/>
      <c r="G255" s="418">
        <v>1760653</v>
      </c>
      <c r="H255" s="417"/>
      <c r="I255" s="417"/>
      <c r="J255" s="417"/>
      <c r="K255" s="417"/>
      <c r="L255" s="417"/>
      <c r="M255" s="417"/>
      <c r="N255" s="417"/>
      <c r="O255" s="418"/>
      <c r="P255" s="417"/>
      <c r="Q255" s="417">
        <v>1760653</v>
      </c>
      <c r="R255" s="417"/>
      <c r="S255" s="418">
        <v>1201203</v>
      </c>
      <c r="T255" s="417"/>
      <c r="U255" s="418">
        <v>1201203</v>
      </c>
      <c r="V255" s="417"/>
      <c r="W255" s="417"/>
      <c r="X255" s="417"/>
      <c r="Y255" s="417"/>
      <c r="Z255" s="417"/>
      <c r="AA255" s="417"/>
      <c r="AB255" s="417"/>
      <c r="AC255" s="418"/>
      <c r="AD255" s="417"/>
      <c r="AE255" s="417">
        <v>1201203</v>
      </c>
      <c r="AF255" s="417"/>
      <c r="AG255" s="417" t="s">
        <v>518</v>
      </c>
      <c r="AH255" s="419">
        <v>45938.460532407407</v>
      </c>
      <c r="AI255" s="417"/>
      <c r="AJ255" s="417"/>
      <c r="AK255" s="3"/>
    </row>
    <row r="256" spans="1:37" x14ac:dyDescent="0.25">
      <c r="A256" s="417" t="s">
        <v>1031</v>
      </c>
      <c r="B256" s="417" t="s">
        <v>22</v>
      </c>
      <c r="C256" s="417" t="s">
        <v>519</v>
      </c>
      <c r="D256" s="417" t="s">
        <v>1032</v>
      </c>
      <c r="E256" s="418">
        <v>50000</v>
      </c>
      <c r="F256" s="417"/>
      <c r="G256" s="418">
        <v>50000</v>
      </c>
      <c r="H256" s="417"/>
      <c r="I256" s="417"/>
      <c r="J256" s="417"/>
      <c r="K256" s="417"/>
      <c r="L256" s="417"/>
      <c r="M256" s="417"/>
      <c r="N256" s="417"/>
      <c r="O256" s="418"/>
      <c r="P256" s="417">
        <v>50000</v>
      </c>
      <c r="Q256" s="417"/>
      <c r="R256" s="417"/>
      <c r="S256" s="418">
        <v>50000</v>
      </c>
      <c r="T256" s="417"/>
      <c r="U256" s="418">
        <v>50000</v>
      </c>
      <c r="V256" s="417"/>
      <c r="W256" s="417"/>
      <c r="X256" s="417"/>
      <c r="Y256" s="417"/>
      <c r="Z256" s="417"/>
      <c r="AA256" s="417"/>
      <c r="AB256" s="417"/>
      <c r="AC256" s="418"/>
      <c r="AD256" s="417">
        <v>50000</v>
      </c>
      <c r="AE256" s="417"/>
      <c r="AF256" s="417"/>
      <c r="AG256" s="417" t="s">
        <v>518</v>
      </c>
      <c r="AH256" s="419">
        <v>45938.460543981484</v>
      </c>
      <c r="AI256" s="417"/>
      <c r="AJ256" s="417"/>
      <c r="AK256" s="3"/>
    </row>
    <row r="257" spans="1:37" x14ac:dyDescent="0.25">
      <c r="A257" s="414" t="s">
        <v>1031</v>
      </c>
      <c r="B257" s="414" t="s">
        <v>22</v>
      </c>
      <c r="C257" s="414" t="s">
        <v>519</v>
      </c>
      <c r="D257" s="420" t="s">
        <v>1033</v>
      </c>
      <c r="E257" s="415">
        <v>50000</v>
      </c>
      <c r="F257" s="420"/>
      <c r="G257" s="415">
        <v>50000</v>
      </c>
      <c r="H257" s="420"/>
      <c r="I257" s="420"/>
      <c r="J257" s="420"/>
      <c r="K257" s="420"/>
      <c r="L257" s="420"/>
      <c r="M257" s="420"/>
      <c r="N257" s="420"/>
      <c r="O257" s="421"/>
      <c r="P257" s="420">
        <v>50000</v>
      </c>
      <c r="Q257" s="420"/>
      <c r="R257" s="420"/>
      <c r="S257" s="415">
        <v>50000</v>
      </c>
      <c r="T257" s="420"/>
      <c r="U257" s="415">
        <v>50000</v>
      </c>
      <c r="V257" s="420"/>
      <c r="W257" s="420"/>
      <c r="X257" s="420"/>
      <c r="Y257" s="420"/>
      <c r="Z257" s="420"/>
      <c r="AA257" s="420"/>
      <c r="AB257" s="420"/>
      <c r="AC257" s="421"/>
      <c r="AD257" s="420">
        <v>50000</v>
      </c>
      <c r="AE257" s="420"/>
      <c r="AF257" s="420"/>
      <c r="AG257" s="414" t="s">
        <v>518</v>
      </c>
      <c r="AH257" s="416">
        <v>45938.460532407407</v>
      </c>
      <c r="AI257" s="414"/>
      <c r="AJ257" s="414"/>
      <c r="AK257" s="3"/>
    </row>
    <row r="258" spans="1:37" x14ac:dyDescent="0.25">
      <c r="A258" s="414" t="s">
        <v>212</v>
      </c>
      <c r="B258" s="414" t="s">
        <v>22</v>
      </c>
      <c r="C258" s="414" t="s">
        <v>519</v>
      </c>
      <c r="D258" s="420" t="s">
        <v>715</v>
      </c>
      <c r="E258" s="415">
        <v>0</v>
      </c>
      <c r="F258" s="420"/>
      <c r="G258" s="415">
        <v>0</v>
      </c>
      <c r="H258" s="420"/>
      <c r="I258" s="420"/>
      <c r="J258" s="420"/>
      <c r="K258" s="420"/>
      <c r="L258" s="420"/>
      <c r="M258" s="420"/>
      <c r="N258" s="420"/>
      <c r="O258" s="421">
        <v>0</v>
      </c>
      <c r="P258" s="420"/>
      <c r="Q258" s="420"/>
      <c r="R258" s="420"/>
      <c r="S258" s="415">
        <v>33465403.940000001</v>
      </c>
      <c r="T258" s="420"/>
      <c r="U258" s="415">
        <v>33465403.940000001</v>
      </c>
      <c r="V258" s="420">
        <v>147653.43</v>
      </c>
      <c r="W258" s="420"/>
      <c r="X258" s="420"/>
      <c r="Y258" s="420"/>
      <c r="Z258" s="420"/>
      <c r="AA258" s="420"/>
      <c r="AB258" s="420"/>
      <c r="AC258" s="421">
        <v>33465403.940000001</v>
      </c>
      <c r="AD258" s="420"/>
      <c r="AE258" s="420">
        <v>147653.43</v>
      </c>
      <c r="AF258" s="420"/>
      <c r="AG258" s="414" t="s">
        <v>518</v>
      </c>
      <c r="AH258" s="416">
        <v>45938.460532407407</v>
      </c>
      <c r="AI258" s="414"/>
      <c r="AJ258" s="414"/>
      <c r="AK258" s="3"/>
    </row>
    <row r="259" spans="1:37" x14ac:dyDescent="0.25">
      <c r="A259" s="417" t="s">
        <v>213</v>
      </c>
      <c r="B259" s="417" t="s">
        <v>22</v>
      </c>
      <c r="C259" s="417" t="s">
        <v>519</v>
      </c>
      <c r="D259" s="417" t="s">
        <v>716</v>
      </c>
      <c r="E259" s="417">
        <v>0</v>
      </c>
      <c r="F259" s="417"/>
      <c r="G259" s="417">
        <v>0</v>
      </c>
      <c r="H259" s="417"/>
      <c r="I259" s="417"/>
      <c r="J259" s="417"/>
      <c r="K259" s="417"/>
      <c r="L259" s="417"/>
      <c r="M259" s="417"/>
      <c r="N259" s="417"/>
      <c r="O259" s="417">
        <v>0</v>
      </c>
      <c r="P259" s="417"/>
      <c r="Q259" s="417"/>
      <c r="R259" s="417"/>
      <c r="S259" s="418">
        <v>33465403.940000001</v>
      </c>
      <c r="T259" s="417"/>
      <c r="U259" s="418">
        <v>33465403.940000001</v>
      </c>
      <c r="V259" s="418">
        <v>147653.43</v>
      </c>
      <c r="W259" s="417"/>
      <c r="X259" s="417"/>
      <c r="Y259" s="417"/>
      <c r="Z259" s="417"/>
      <c r="AA259" s="417"/>
      <c r="AB259" s="417"/>
      <c r="AC259" s="417">
        <v>33465403.940000001</v>
      </c>
      <c r="AD259" s="417"/>
      <c r="AE259" s="418">
        <v>147653.43</v>
      </c>
      <c r="AF259" s="417"/>
      <c r="AG259" s="417" t="s">
        <v>518</v>
      </c>
      <c r="AH259" s="419">
        <v>45938.460532407407</v>
      </c>
      <c r="AI259" s="417"/>
      <c r="AJ259" s="417"/>
      <c r="AK259" s="3"/>
    </row>
    <row r="260" spans="1:37" x14ac:dyDescent="0.25">
      <c r="A260" s="414" t="s">
        <v>214</v>
      </c>
      <c r="B260" s="414" t="s">
        <v>22</v>
      </c>
      <c r="C260" s="414" t="s">
        <v>519</v>
      </c>
      <c r="D260" s="420" t="s">
        <v>717</v>
      </c>
      <c r="E260" s="414">
        <v>0</v>
      </c>
      <c r="F260" s="420"/>
      <c r="G260" s="414">
        <v>0</v>
      </c>
      <c r="H260" s="420"/>
      <c r="I260" s="420"/>
      <c r="J260" s="420"/>
      <c r="K260" s="420"/>
      <c r="L260" s="420"/>
      <c r="M260" s="420"/>
      <c r="N260" s="420"/>
      <c r="O260" s="420">
        <v>0</v>
      </c>
      <c r="P260" s="420"/>
      <c r="Q260" s="420"/>
      <c r="R260" s="420"/>
      <c r="S260" s="415">
        <v>33465403.940000001</v>
      </c>
      <c r="T260" s="420"/>
      <c r="U260" s="415">
        <v>33465403.940000001</v>
      </c>
      <c r="V260" s="421"/>
      <c r="W260" s="420"/>
      <c r="X260" s="420"/>
      <c r="Y260" s="420"/>
      <c r="Z260" s="420"/>
      <c r="AA260" s="420"/>
      <c r="AB260" s="420"/>
      <c r="AC260" s="420">
        <v>33465403.940000001</v>
      </c>
      <c r="AD260" s="420"/>
      <c r="AE260" s="421"/>
      <c r="AF260" s="420"/>
      <c r="AG260" s="414" t="s">
        <v>518</v>
      </c>
      <c r="AH260" s="416">
        <v>45938.460532407407</v>
      </c>
      <c r="AI260" s="414"/>
      <c r="AJ260" s="414"/>
      <c r="AK260" s="3"/>
    </row>
    <row r="261" spans="1:37" x14ac:dyDescent="0.25">
      <c r="A261" s="417" t="s">
        <v>215</v>
      </c>
      <c r="B261" s="417" t="s">
        <v>22</v>
      </c>
      <c r="C261" s="417" t="s">
        <v>519</v>
      </c>
      <c r="D261" s="417" t="s">
        <v>718</v>
      </c>
      <c r="E261" s="418">
        <v>0</v>
      </c>
      <c r="F261" s="417"/>
      <c r="G261" s="418">
        <v>0</v>
      </c>
      <c r="H261" s="417"/>
      <c r="I261" s="417"/>
      <c r="J261" s="417"/>
      <c r="K261" s="417"/>
      <c r="L261" s="417"/>
      <c r="M261" s="417"/>
      <c r="N261" s="417"/>
      <c r="O261" s="418">
        <v>0</v>
      </c>
      <c r="P261" s="418"/>
      <c r="Q261" s="417"/>
      <c r="R261" s="417"/>
      <c r="S261" s="418">
        <v>33465403.940000001</v>
      </c>
      <c r="T261" s="417"/>
      <c r="U261" s="418">
        <v>33465403.940000001</v>
      </c>
      <c r="V261" s="418"/>
      <c r="W261" s="417"/>
      <c r="X261" s="417"/>
      <c r="Y261" s="417"/>
      <c r="Z261" s="417"/>
      <c r="AA261" s="417"/>
      <c r="AB261" s="417"/>
      <c r="AC261" s="418">
        <v>33465403.940000001</v>
      </c>
      <c r="AD261" s="418"/>
      <c r="AE261" s="417"/>
      <c r="AF261" s="417"/>
      <c r="AG261" s="417" t="s">
        <v>518</v>
      </c>
      <c r="AH261" s="419">
        <v>45938.460532407407</v>
      </c>
      <c r="AI261" s="417"/>
      <c r="AJ261" s="417"/>
      <c r="AK261" s="3"/>
    </row>
    <row r="262" spans="1:37" x14ac:dyDescent="0.25">
      <c r="A262" s="417" t="s">
        <v>216</v>
      </c>
      <c r="B262" s="417" t="s">
        <v>22</v>
      </c>
      <c r="C262" s="417" t="s">
        <v>519</v>
      </c>
      <c r="D262" s="417" t="s">
        <v>719</v>
      </c>
      <c r="E262" s="418">
        <v>0</v>
      </c>
      <c r="F262" s="417"/>
      <c r="G262" s="418">
        <v>0</v>
      </c>
      <c r="H262" s="417"/>
      <c r="I262" s="417"/>
      <c r="J262" s="417"/>
      <c r="K262" s="417"/>
      <c r="L262" s="417"/>
      <c r="M262" s="417"/>
      <c r="N262" s="417"/>
      <c r="O262" s="418">
        <v>0</v>
      </c>
      <c r="P262" s="417"/>
      <c r="Q262" s="417"/>
      <c r="R262" s="417"/>
      <c r="S262" s="418">
        <v>23182542.309999999</v>
      </c>
      <c r="T262" s="417"/>
      <c r="U262" s="418">
        <v>23182542.309999999</v>
      </c>
      <c r="V262" s="418"/>
      <c r="W262" s="417"/>
      <c r="X262" s="417"/>
      <c r="Y262" s="417"/>
      <c r="Z262" s="417"/>
      <c r="AA262" s="417"/>
      <c r="AB262" s="417"/>
      <c r="AC262" s="418">
        <v>23182542.309999999</v>
      </c>
      <c r="AD262" s="417"/>
      <c r="AE262" s="417"/>
      <c r="AF262" s="417"/>
      <c r="AG262" s="417" t="s">
        <v>518</v>
      </c>
      <c r="AH262" s="419">
        <v>45938.460520833331</v>
      </c>
      <c r="AI262" s="417"/>
      <c r="AJ262" s="417"/>
      <c r="AK262" s="3"/>
    </row>
    <row r="263" spans="1:37" x14ac:dyDescent="0.25">
      <c r="A263" s="414" t="s">
        <v>217</v>
      </c>
      <c r="B263" s="414" t="s">
        <v>22</v>
      </c>
      <c r="C263" s="414" t="s">
        <v>519</v>
      </c>
      <c r="D263" s="420" t="s">
        <v>720</v>
      </c>
      <c r="E263" s="415">
        <v>0</v>
      </c>
      <c r="F263" s="420"/>
      <c r="G263" s="415">
        <v>0</v>
      </c>
      <c r="H263" s="420"/>
      <c r="I263" s="420"/>
      <c r="J263" s="420"/>
      <c r="K263" s="420"/>
      <c r="L263" s="420"/>
      <c r="M263" s="420"/>
      <c r="N263" s="420"/>
      <c r="O263" s="421">
        <v>0</v>
      </c>
      <c r="P263" s="420"/>
      <c r="Q263" s="420"/>
      <c r="R263" s="420"/>
      <c r="S263" s="415">
        <v>10282861.630000001</v>
      </c>
      <c r="T263" s="420"/>
      <c r="U263" s="415">
        <v>10282861.630000001</v>
      </c>
      <c r="V263" s="420"/>
      <c r="W263" s="420"/>
      <c r="X263" s="420"/>
      <c r="Y263" s="420"/>
      <c r="Z263" s="420"/>
      <c r="AA263" s="420"/>
      <c r="AB263" s="420"/>
      <c r="AC263" s="421">
        <v>10282861.630000001</v>
      </c>
      <c r="AD263" s="420"/>
      <c r="AE263" s="420"/>
      <c r="AF263" s="420"/>
      <c r="AG263" s="414" t="s">
        <v>518</v>
      </c>
      <c r="AH263" s="416">
        <v>45938.460520833331</v>
      </c>
      <c r="AI263" s="414"/>
      <c r="AJ263" s="414"/>
      <c r="AK263" s="3"/>
    </row>
    <row r="264" spans="1:37" x14ac:dyDescent="0.25">
      <c r="A264" s="414" t="s">
        <v>979</v>
      </c>
      <c r="B264" s="414" t="s">
        <v>22</v>
      </c>
      <c r="C264" s="414" t="s">
        <v>519</v>
      </c>
      <c r="D264" s="420" t="s">
        <v>980</v>
      </c>
      <c r="E264" s="415"/>
      <c r="F264" s="420"/>
      <c r="G264" s="415"/>
      <c r="H264" s="420"/>
      <c r="I264" s="420"/>
      <c r="J264" s="420"/>
      <c r="K264" s="420"/>
      <c r="L264" s="420"/>
      <c r="M264" s="420"/>
      <c r="N264" s="420"/>
      <c r="O264" s="421"/>
      <c r="P264" s="420"/>
      <c r="Q264" s="420"/>
      <c r="R264" s="420"/>
      <c r="S264" s="415">
        <v>0</v>
      </c>
      <c r="T264" s="420"/>
      <c r="U264" s="415">
        <v>0</v>
      </c>
      <c r="V264" s="420">
        <v>147653.43</v>
      </c>
      <c r="W264" s="420"/>
      <c r="X264" s="420"/>
      <c r="Y264" s="420"/>
      <c r="Z264" s="420"/>
      <c r="AA264" s="420"/>
      <c r="AB264" s="420"/>
      <c r="AC264" s="421"/>
      <c r="AD264" s="420"/>
      <c r="AE264" s="420">
        <v>147653.43</v>
      </c>
      <c r="AF264" s="420"/>
      <c r="AG264" s="414" t="s">
        <v>518</v>
      </c>
      <c r="AH264" s="416">
        <v>45938.460543981484</v>
      </c>
      <c r="AI264" s="414"/>
      <c r="AJ264" s="414"/>
      <c r="AK264" s="3"/>
    </row>
    <row r="265" spans="1:37" x14ac:dyDescent="0.25">
      <c r="A265" s="414" t="s">
        <v>981</v>
      </c>
      <c r="B265" s="414" t="s">
        <v>22</v>
      </c>
      <c r="C265" s="414" t="s">
        <v>519</v>
      </c>
      <c r="D265" s="420" t="s">
        <v>982</v>
      </c>
      <c r="E265" s="415"/>
      <c r="F265" s="420"/>
      <c r="G265" s="415"/>
      <c r="H265" s="420"/>
      <c r="I265" s="420"/>
      <c r="J265" s="420"/>
      <c r="K265" s="420"/>
      <c r="L265" s="420"/>
      <c r="M265" s="420"/>
      <c r="N265" s="420"/>
      <c r="O265" s="421"/>
      <c r="P265" s="420"/>
      <c r="Q265" s="420"/>
      <c r="R265" s="420"/>
      <c r="S265" s="415">
        <v>0</v>
      </c>
      <c r="T265" s="420"/>
      <c r="U265" s="415">
        <v>0</v>
      </c>
      <c r="V265" s="420">
        <v>147653.43</v>
      </c>
      <c r="W265" s="420"/>
      <c r="X265" s="420"/>
      <c r="Y265" s="420"/>
      <c r="Z265" s="420"/>
      <c r="AA265" s="420"/>
      <c r="AB265" s="420"/>
      <c r="AC265" s="421"/>
      <c r="AD265" s="420"/>
      <c r="AE265" s="420">
        <v>147653.43</v>
      </c>
      <c r="AF265" s="420"/>
      <c r="AG265" s="414" t="s">
        <v>518</v>
      </c>
      <c r="AH265" s="416">
        <v>45938.460532407407</v>
      </c>
      <c r="AI265" s="414"/>
      <c r="AJ265" s="414"/>
      <c r="AK265" s="3"/>
    </row>
    <row r="266" spans="1:37" x14ac:dyDescent="0.25">
      <c r="A266" s="414" t="s">
        <v>218</v>
      </c>
      <c r="B266" s="414" t="s">
        <v>22</v>
      </c>
      <c r="C266" s="414" t="s">
        <v>519</v>
      </c>
      <c r="D266" s="420" t="s">
        <v>721</v>
      </c>
      <c r="E266" s="415">
        <v>-1925285.06</v>
      </c>
      <c r="F266" s="420"/>
      <c r="G266" s="415">
        <v>-1925285.06</v>
      </c>
      <c r="H266" s="420"/>
      <c r="I266" s="420"/>
      <c r="J266" s="420"/>
      <c r="K266" s="420"/>
      <c r="L266" s="420"/>
      <c r="M266" s="420"/>
      <c r="N266" s="420"/>
      <c r="O266" s="421">
        <v>0</v>
      </c>
      <c r="P266" s="420">
        <v>-1925285.06</v>
      </c>
      <c r="Q266" s="420"/>
      <c r="R266" s="420"/>
      <c r="S266" s="415">
        <v>-28845246.699999999</v>
      </c>
      <c r="T266" s="420"/>
      <c r="U266" s="415">
        <v>-28845246.699999999</v>
      </c>
      <c r="V266" s="420">
        <v>-147653.43</v>
      </c>
      <c r="W266" s="420"/>
      <c r="X266" s="420"/>
      <c r="Y266" s="420"/>
      <c r="Z266" s="420"/>
      <c r="AA266" s="420"/>
      <c r="AB266" s="420"/>
      <c r="AC266" s="421">
        <v>-27067615.07</v>
      </c>
      <c r="AD266" s="420">
        <v>-1925285.06</v>
      </c>
      <c r="AE266" s="420"/>
      <c r="AF266" s="420"/>
      <c r="AG266" s="414" t="s">
        <v>518</v>
      </c>
      <c r="AH266" s="416">
        <v>45938.460532407407</v>
      </c>
      <c r="AI266" s="414"/>
      <c r="AJ266" s="414"/>
      <c r="AK266" s="3"/>
    </row>
    <row r="267" spans="1:37" x14ac:dyDescent="0.25">
      <c r="A267" s="414" t="s">
        <v>219</v>
      </c>
      <c r="B267" s="414" t="s">
        <v>22</v>
      </c>
      <c r="C267" s="414" t="s">
        <v>519</v>
      </c>
      <c r="D267" s="420" t="s">
        <v>722</v>
      </c>
      <c r="E267" s="415">
        <v>0</v>
      </c>
      <c r="F267" s="420"/>
      <c r="G267" s="415">
        <v>0</v>
      </c>
      <c r="H267" s="420"/>
      <c r="I267" s="420"/>
      <c r="J267" s="420"/>
      <c r="K267" s="420"/>
      <c r="L267" s="420"/>
      <c r="M267" s="420"/>
      <c r="N267" s="420"/>
      <c r="O267" s="421">
        <v>0</v>
      </c>
      <c r="P267" s="420"/>
      <c r="Q267" s="420"/>
      <c r="R267" s="420"/>
      <c r="S267" s="415">
        <v>-26919961.640000001</v>
      </c>
      <c r="T267" s="420"/>
      <c r="U267" s="415">
        <v>-26919961.640000001</v>
      </c>
      <c r="V267" s="421">
        <v>-147653.43</v>
      </c>
      <c r="W267" s="420"/>
      <c r="X267" s="420"/>
      <c r="Y267" s="420"/>
      <c r="Z267" s="420"/>
      <c r="AA267" s="420"/>
      <c r="AB267" s="420"/>
      <c r="AC267" s="421">
        <v>-27067615.07</v>
      </c>
      <c r="AD267" s="420"/>
      <c r="AE267" s="420"/>
      <c r="AF267" s="420"/>
      <c r="AG267" s="414" t="s">
        <v>518</v>
      </c>
      <c r="AH267" s="416">
        <v>45938.460532407407</v>
      </c>
      <c r="AI267" s="414"/>
      <c r="AJ267" s="414"/>
      <c r="AK267" s="3"/>
    </row>
    <row r="268" spans="1:37" x14ac:dyDescent="0.25">
      <c r="A268" s="417" t="s">
        <v>220</v>
      </c>
      <c r="B268" s="417" t="s">
        <v>22</v>
      </c>
      <c r="C268" s="417" t="s">
        <v>519</v>
      </c>
      <c r="D268" s="417" t="s">
        <v>723</v>
      </c>
      <c r="E268" s="418">
        <v>0</v>
      </c>
      <c r="F268" s="417"/>
      <c r="G268" s="418">
        <v>0</v>
      </c>
      <c r="H268" s="417"/>
      <c r="I268" s="417"/>
      <c r="J268" s="417"/>
      <c r="K268" s="417"/>
      <c r="L268" s="417"/>
      <c r="M268" s="417"/>
      <c r="N268" s="417"/>
      <c r="O268" s="417">
        <v>0</v>
      </c>
      <c r="P268" s="418"/>
      <c r="Q268" s="417"/>
      <c r="R268" s="417"/>
      <c r="S268" s="418">
        <v>-9525308.7699999996</v>
      </c>
      <c r="T268" s="417"/>
      <c r="U268" s="418">
        <v>-9525308.7699999996</v>
      </c>
      <c r="V268" s="417"/>
      <c r="W268" s="417"/>
      <c r="X268" s="417"/>
      <c r="Y268" s="417"/>
      <c r="Z268" s="417"/>
      <c r="AA268" s="417"/>
      <c r="AB268" s="417"/>
      <c r="AC268" s="417">
        <v>-9525308.7699999996</v>
      </c>
      <c r="AD268" s="418"/>
      <c r="AE268" s="417"/>
      <c r="AF268" s="417"/>
      <c r="AG268" s="417" t="s">
        <v>518</v>
      </c>
      <c r="AH268" s="419">
        <v>45938.460520833331</v>
      </c>
      <c r="AI268" s="417"/>
      <c r="AJ268" s="417"/>
      <c r="AK268" s="3"/>
    </row>
    <row r="269" spans="1:37" x14ac:dyDescent="0.25">
      <c r="A269" s="414" t="s">
        <v>965</v>
      </c>
      <c r="B269" s="414" t="s">
        <v>22</v>
      </c>
      <c r="C269" s="414" t="s">
        <v>519</v>
      </c>
      <c r="D269" s="420" t="s">
        <v>966</v>
      </c>
      <c r="E269" s="415">
        <v>0</v>
      </c>
      <c r="F269" s="420"/>
      <c r="G269" s="415">
        <v>0</v>
      </c>
      <c r="H269" s="420"/>
      <c r="I269" s="420"/>
      <c r="J269" s="420"/>
      <c r="K269" s="420"/>
      <c r="L269" s="420"/>
      <c r="M269" s="420"/>
      <c r="N269" s="420"/>
      <c r="O269" s="420">
        <v>0</v>
      </c>
      <c r="P269" s="421"/>
      <c r="Q269" s="420"/>
      <c r="R269" s="420"/>
      <c r="S269" s="415">
        <v>-526519.28</v>
      </c>
      <c r="T269" s="420"/>
      <c r="U269" s="415">
        <v>-526519.28</v>
      </c>
      <c r="V269" s="420"/>
      <c r="W269" s="420"/>
      <c r="X269" s="420"/>
      <c r="Y269" s="420"/>
      <c r="Z269" s="420"/>
      <c r="AA269" s="420"/>
      <c r="AB269" s="420"/>
      <c r="AC269" s="420">
        <v>-526519.28</v>
      </c>
      <c r="AD269" s="421"/>
      <c r="AE269" s="420"/>
      <c r="AF269" s="420"/>
      <c r="AG269" s="414" t="s">
        <v>518</v>
      </c>
      <c r="AH269" s="416">
        <v>45938.460520833331</v>
      </c>
      <c r="AI269" s="414"/>
      <c r="AJ269" s="414"/>
      <c r="AK269" s="3"/>
    </row>
    <row r="270" spans="1:37" x14ac:dyDescent="0.25">
      <c r="A270" s="3" t="s">
        <v>221</v>
      </c>
      <c r="B270" s="3" t="s">
        <v>22</v>
      </c>
      <c r="C270" s="3" t="s">
        <v>519</v>
      </c>
      <c r="D270" s="3" t="s">
        <v>724</v>
      </c>
      <c r="E270" s="3">
        <v>0</v>
      </c>
      <c r="F270" s="3"/>
      <c r="G270" s="3">
        <v>0</v>
      </c>
      <c r="H270" s="3"/>
      <c r="I270" s="3"/>
      <c r="J270" s="3"/>
      <c r="K270" s="3"/>
      <c r="L270" s="3"/>
      <c r="M270" s="3"/>
      <c r="N270" s="3"/>
      <c r="O270" s="3">
        <v>0</v>
      </c>
      <c r="P270" s="3"/>
      <c r="Q270" s="3"/>
      <c r="R270" s="3"/>
      <c r="S270" s="3">
        <v>-3976451.06</v>
      </c>
      <c r="T270" s="3"/>
      <c r="U270" s="3">
        <v>-3976451.06</v>
      </c>
      <c r="V270" s="3"/>
      <c r="W270" s="3"/>
      <c r="X270" s="3"/>
      <c r="Y270" s="3"/>
      <c r="Z270" s="3"/>
      <c r="AA270" s="3"/>
      <c r="AB270" s="3"/>
      <c r="AC270" s="3">
        <v>-3976451.06</v>
      </c>
      <c r="AD270" s="3"/>
      <c r="AE270" s="3"/>
      <c r="AF270" s="3"/>
      <c r="AG270" s="3" t="s">
        <v>518</v>
      </c>
      <c r="AH270" s="3">
        <v>45938.460520833331</v>
      </c>
      <c r="AI270" s="3"/>
      <c r="AJ270" s="3"/>
      <c r="AK270" s="3"/>
    </row>
    <row r="271" spans="1:37" x14ac:dyDescent="0.25">
      <c r="A271" s="3" t="s">
        <v>1034</v>
      </c>
      <c r="B271" s="3" t="s">
        <v>22</v>
      </c>
      <c r="C271" s="3" t="s">
        <v>519</v>
      </c>
      <c r="D271" s="3" t="s">
        <v>1035</v>
      </c>
      <c r="E271" s="3">
        <v>0</v>
      </c>
      <c r="F271" s="3"/>
      <c r="G271" s="3">
        <v>0</v>
      </c>
      <c r="H271" s="3"/>
      <c r="I271" s="3"/>
      <c r="J271" s="3"/>
      <c r="K271" s="3"/>
      <c r="L271" s="3"/>
      <c r="M271" s="3"/>
      <c r="N271" s="3"/>
      <c r="O271" s="3">
        <v>0</v>
      </c>
      <c r="P271" s="3"/>
      <c r="Q271" s="3"/>
      <c r="R271" s="3"/>
      <c r="S271" s="3">
        <v>-34698.65</v>
      </c>
      <c r="T271" s="3"/>
      <c r="U271" s="3">
        <v>-34698.65</v>
      </c>
      <c r="V271" s="3"/>
      <c r="W271" s="3"/>
      <c r="X271" s="3"/>
      <c r="Y271" s="3"/>
      <c r="Z271" s="3"/>
      <c r="AA271" s="3"/>
      <c r="AB271" s="3"/>
      <c r="AC271" s="3">
        <v>-34698.65</v>
      </c>
      <c r="AD271" s="3"/>
      <c r="AE271" s="3"/>
      <c r="AF271" s="3"/>
      <c r="AG271" s="3" t="s">
        <v>518</v>
      </c>
      <c r="AH271" s="3">
        <v>45938.460520833331</v>
      </c>
      <c r="AI271" s="3"/>
      <c r="AJ271" s="3"/>
      <c r="AK271" s="3"/>
    </row>
    <row r="272" spans="1:37" x14ac:dyDescent="0.25">
      <c r="A272" s="3" t="s">
        <v>222</v>
      </c>
      <c r="B272" s="3" t="s">
        <v>22</v>
      </c>
      <c r="C272" s="3" t="s">
        <v>519</v>
      </c>
      <c r="D272" s="3" t="s">
        <v>725</v>
      </c>
      <c r="E272" s="3">
        <v>0</v>
      </c>
      <c r="F272" s="3"/>
      <c r="G272" s="3">
        <v>0</v>
      </c>
      <c r="H272" s="3"/>
      <c r="I272" s="3"/>
      <c r="J272" s="3"/>
      <c r="K272" s="3"/>
      <c r="L272" s="3"/>
      <c r="M272" s="3"/>
      <c r="N272" s="3"/>
      <c r="O272" s="3">
        <v>0</v>
      </c>
      <c r="P272" s="3"/>
      <c r="Q272" s="3"/>
      <c r="R272" s="3"/>
      <c r="S272" s="3">
        <v>-12856983.880000001</v>
      </c>
      <c r="T272" s="3"/>
      <c r="U272" s="3">
        <v>-12856983.880000001</v>
      </c>
      <c r="V272" s="3">
        <v>-147653.43</v>
      </c>
      <c r="W272" s="3"/>
      <c r="X272" s="3"/>
      <c r="Y272" s="3"/>
      <c r="Z272" s="3"/>
      <c r="AA272" s="3"/>
      <c r="AB272" s="3"/>
      <c r="AC272" s="3">
        <v>-13004637.310000001</v>
      </c>
      <c r="AD272" s="3"/>
      <c r="AE272" s="3"/>
      <c r="AF272" s="3"/>
      <c r="AG272" s="3" t="s">
        <v>518</v>
      </c>
      <c r="AH272" s="3">
        <v>45938.460520833331</v>
      </c>
      <c r="AI272" s="3"/>
      <c r="AJ272" s="3"/>
      <c r="AK272" s="3"/>
    </row>
    <row r="273" spans="1:37" x14ac:dyDescent="0.25">
      <c r="A273" s="3" t="s">
        <v>228</v>
      </c>
      <c r="B273" s="3" t="s">
        <v>22</v>
      </c>
      <c r="C273" s="3" t="s">
        <v>519</v>
      </c>
      <c r="D273" s="3" t="s">
        <v>767</v>
      </c>
      <c r="E273" s="3">
        <v>-1925285.06</v>
      </c>
      <c r="F273" s="3"/>
      <c r="G273" s="3">
        <v>-1925285.06</v>
      </c>
      <c r="H273" s="3"/>
      <c r="I273" s="3"/>
      <c r="J273" s="3"/>
      <c r="K273" s="3"/>
      <c r="L273" s="3"/>
      <c r="M273" s="3"/>
      <c r="N273" s="3"/>
      <c r="O273" s="3"/>
      <c r="P273" s="3">
        <v>-1925285.06</v>
      </c>
      <c r="Q273" s="3"/>
      <c r="R273" s="3"/>
      <c r="S273" s="3">
        <v>-1925285.06</v>
      </c>
      <c r="T273" s="3"/>
      <c r="U273" s="3">
        <v>-1925285.06</v>
      </c>
      <c r="V273" s="3"/>
      <c r="W273" s="3"/>
      <c r="X273" s="3"/>
      <c r="Y273" s="3"/>
      <c r="Z273" s="3"/>
      <c r="AA273" s="3"/>
      <c r="AB273" s="3"/>
      <c r="AC273" s="3"/>
      <c r="AD273" s="3">
        <v>-1925285.06</v>
      </c>
      <c r="AE273" s="3"/>
      <c r="AF273" s="3"/>
      <c r="AG273" s="3" t="s">
        <v>518</v>
      </c>
      <c r="AH273" s="3">
        <v>45938.460543981484</v>
      </c>
      <c r="AI273" s="3"/>
      <c r="AJ273" s="3"/>
      <c r="AK273" s="3"/>
    </row>
    <row r="274" spans="1:37" x14ac:dyDescent="0.25">
      <c r="A274" s="3" t="s">
        <v>229</v>
      </c>
      <c r="B274" s="3" t="s">
        <v>22</v>
      </c>
      <c r="C274" s="3" t="s">
        <v>519</v>
      </c>
      <c r="D274" s="3" t="s">
        <v>768</v>
      </c>
      <c r="E274" s="3">
        <v>-1925285.06</v>
      </c>
      <c r="F274" s="3"/>
      <c r="G274" s="3">
        <v>-1925285.06</v>
      </c>
      <c r="H274" s="3"/>
      <c r="I274" s="3"/>
      <c r="J274" s="3"/>
      <c r="K274" s="3"/>
      <c r="L274" s="3"/>
      <c r="M274" s="3"/>
      <c r="N274" s="3"/>
      <c r="O274" s="3"/>
      <c r="P274" s="3">
        <v>-1925285.06</v>
      </c>
      <c r="Q274" s="3"/>
      <c r="R274" s="3"/>
      <c r="S274" s="3">
        <v>-1925285.06</v>
      </c>
      <c r="T274" s="3"/>
      <c r="U274" s="3">
        <v>-1925285.06</v>
      </c>
      <c r="V274" s="3"/>
      <c r="W274" s="3"/>
      <c r="X274" s="3"/>
      <c r="Y274" s="3"/>
      <c r="Z274" s="3"/>
      <c r="AA274" s="3"/>
      <c r="AB274" s="3"/>
      <c r="AC274" s="3"/>
      <c r="AD274" s="3">
        <v>-1925285.06</v>
      </c>
      <c r="AE274" s="3"/>
      <c r="AF274" s="3"/>
      <c r="AG274" s="3" t="s">
        <v>518</v>
      </c>
      <c r="AH274" s="3">
        <v>45938.460532407407</v>
      </c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L500"/>
  <sheetViews>
    <sheetView zoomScale="80" zoomScaleNormal="80" workbookViewId="0">
      <selection activeCell="D3" sqref="D3"/>
    </sheetView>
  </sheetViews>
  <sheetFormatPr defaultRowHeight="15" x14ac:dyDescent="0.25"/>
  <cols>
    <col min="1" max="1" width="30.140625" style="199" customWidth="1"/>
    <col min="2" max="2" width="8" style="199" customWidth="1"/>
    <col min="3" max="3" width="7" style="213" customWidth="1"/>
    <col min="4" max="4" width="29.85546875" style="201" customWidth="1"/>
    <col min="5" max="6" width="0.7109375" style="201" customWidth="1"/>
    <col min="7" max="9" width="0.7109375" style="202" customWidth="1"/>
    <col min="10" max="12" width="0.7109375" style="201" customWidth="1"/>
    <col min="13" max="15" width="0.7109375" style="202" customWidth="1"/>
    <col min="16" max="16" width="0.7109375" style="199" customWidth="1"/>
    <col min="17" max="17" width="0.7109375" style="200" customWidth="1"/>
    <col min="18" max="18" width="0.7109375" style="4" customWidth="1"/>
    <col min="19" max="19" width="18.140625" style="4" customWidth="1"/>
    <col min="20" max="20" width="9.140625" style="3"/>
    <col min="21" max="21" width="17.140625" style="3" customWidth="1"/>
    <col min="22" max="22" width="16.7109375" style="3" customWidth="1"/>
    <col min="23" max="28" width="0.5703125" style="3" customWidth="1"/>
    <col min="29" max="32" width="17.5703125" style="3" customWidth="1"/>
    <col min="33" max="33" width="9.140625" style="3"/>
    <col min="34" max="34" width="16.85546875" style="412" customWidth="1"/>
    <col min="35" max="35" width="9.140625" style="3" customWidth="1"/>
    <col min="36" max="36" width="9.140625" style="3"/>
  </cols>
  <sheetData>
    <row r="1" spans="1:38" ht="15" customHeight="1" thickBot="1" x14ac:dyDescent="0.3">
      <c r="A1" s="337" t="s">
        <v>0</v>
      </c>
      <c r="B1" s="336" t="s">
        <v>1109</v>
      </c>
      <c r="C1" s="338"/>
      <c r="D1" s="339"/>
      <c r="G1" s="201"/>
      <c r="J1" s="202"/>
      <c r="K1" s="202"/>
      <c r="L1" s="202"/>
      <c r="P1" s="202"/>
      <c r="Q1" s="201"/>
      <c r="R1" s="201"/>
      <c r="S1" s="201"/>
      <c r="T1" s="201"/>
      <c r="U1" s="201"/>
      <c r="V1" s="202"/>
      <c r="W1" s="202"/>
      <c r="X1" s="202"/>
      <c r="Y1" s="202"/>
      <c r="Z1" s="202"/>
      <c r="AA1" s="202"/>
      <c r="AB1" s="202"/>
      <c r="AC1" s="347"/>
      <c r="AD1" s="347"/>
      <c r="AE1" s="348"/>
      <c r="AF1" s="200"/>
      <c r="AG1" s="4"/>
      <c r="AH1" s="411"/>
    </row>
    <row r="2" spans="1:38" ht="15.75" hidden="1" thickBot="1" x14ac:dyDescent="0.3">
      <c r="A2" s="205"/>
      <c r="B2" s="205"/>
      <c r="C2" s="205"/>
      <c r="D2" s="205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7"/>
      <c r="P2" s="207"/>
      <c r="Q2" s="207"/>
      <c r="R2" s="207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349"/>
      <c r="AD2" s="349"/>
      <c r="AE2" s="349"/>
      <c r="AF2" s="199"/>
      <c r="AG2" s="200"/>
      <c r="AH2" s="411"/>
      <c r="AI2" s="4"/>
    </row>
    <row r="3" spans="1:38" s="330" customFormat="1" ht="34.5" customHeight="1" thickBot="1" x14ac:dyDescent="0.3">
      <c r="A3" s="453" t="s">
        <v>479</v>
      </c>
      <c r="B3" s="453" t="s">
        <v>1</v>
      </c>
      <c r="C3" s="450" t="s">
        <v>2</v>
      </c>
      <c r="D3" s="452"/>
      <c r="E3" s="450" t="s">
        <v>3</v>
      </c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2"/>
      <c r="S3" s="450" t="s">
        <v>4</v>
      </c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2"/>
      <c r="AG3" s="450" t="s">
        <v>480</v>
      </c>
      <c r="AH3" s="451"/>
      <c r="AI3" s="451"/>
      <c r="AJ3" s="452"/>
    </row>
    <row r="4" spans="1:38" s="330" customFormat="1" ht="63" customHeight="1" thickBot="1" x14ac:dyDescent="0.3">
      <c r="A4" s="454"/>
      <c r="B4" s="454"/>
      <c r="C4" s="413" t="s">
        <v>481</v>
      </c>
      <c r="D4" s="413" t="s">
        <v>482</v>
      </c>
      <c r="E4" s="413" t="s">
        <v>483</v>
      </c>
      <c r="F4" s="413" t="s">
        <v>484</v>
      </c>
      <c r="G4" s="413" t="s">
        <v>485</v>
      </c>
      <c r="H4" s="413" t="s">
        <v>486</v>
      </c>
      <c r="I4" s="413" t="s">
        <v>487</v>
      </c>
      <c r="J4" s="413" t="s">
        <v>488</v>
      </c>
      <c r="K4" s="413" t="s">
        <v>489</v>
      </c>
      <c r="L4" s="413" t="s">
        <v>490</v>
      </c>
      <c r="M4" s="413" t="s">
        <v>491</v>
      </c>
      <c r="N4" s="413" t="s">
        <v>492</v>
      </c>
      <c r="O4" s="413" t="s">
        <v>493</v>
      </c>
      <c r="P4" s="413" t="s">
        <v>5</v>
      </c>
      <c r="Q4" s="413" t="s">
        <v>6</v>
      </c>
      <c r="R4" s="413" t="s">
        <v>494</v>
      </c>
      <c r="S4" s="413" t="s">
        <v>483</v>
      </c>
      <c r="T4" s="413" t="s">
        <v>484</v>
      </c>
      <c r="U4" s="413" t="s">
        <v>485</v>
      </c>
      <c r="V4" s="413" t="s">
        <v>495</v>
      </c>
      <c r="W4" s="413" t="s">
        <v>487</v>
      </c>
      <c r="X4" s="413" t="s">
        <v>488</v>
      </c>
      <c r="Y4" s="413" t="s">
        <v>489</v>
      </c>
      <c r="Z4" s="413" t="s">
        <v>490</v>
      </c>
      <c r="AA4" s="413" t="s">
        <v>491</v>
      </c>
      <c r="AB4" s="413" t="s">
        <v>492</v>
      </c>
      <c r="AC4" s="413" t="s">
        <v>493</v>
      </c>
      <c r="AD4" s="413" t="s">
        <v>5</v>
      </c>
      <c r="AE4" s="413" t="s">
        <v>6</v>
      </c>
      <c r="AF4" s="413" t="s">
        <v>494</v>
      </c>
      <c r="AG4" s="413" t="s">
        <v>496</v>
      </c>
      <c r="AH4" s="413" t="s">
        <v>497</v>
      </c>
      <c r="AI4" s="413" t="s">
        <v>498</v>
      </c>
      <c r="AJ4" s="413" t="s">
        <v>499</v>
      </c>
    </row>
    <row r="5" spans="1:38" ht="23.25" customHeight="1" thickBot="1" x14ac:dyDescent="0.3">
      <c r="A5" s="413" t="s">
        <v>7</v>
      </c>
      <c r="B5" s="413" t="s">
        <v>8</v>
      </c>
      <c r="C5" s="413" t="s">
        <v>500</v>
      </c>
      <c r="D5" s="413" t="s">
        <v>501</v>
      </c>
      <c r="E5" s="413" t="s">
        <v>9</v>
      </c>
      <c r="F5" s="413" t="s">
        <v>502</v>
      </c>
      <c r="G5" s="413" t="s">
        <v>10</v>
      </c>
      <c r="H5" s="413" t="s">
        <v>11</v>
      </c>
      <c r="I5" s="413" t="s">
        <v>503</v>
      </c>
      <c r="J5" s="413" t="s">
        <v>504</v>
      </c>
      <c r="K5" s="413" t="s">
        <v>505</v>
      </c>
      <c r="L5" s="413" t="s">
        <v>506</v>
      </c>
      <c r="M5" s="413" t="s">
        <v>507</v>
      </c>
      <c r="N5" s="413" t="s">
        <v>508</v>
      </c>
      <c r="O5" s="413" t="s">
        <v>12</v>
      </c>
      <c r="P5" s="413" t="s">
        <v>13</v>
      </c>
      <c r="Q5" s="413" t="s">
        <v>14</v>
      </c>
      <c r="R5" s="413" t="s">
        <v>509</v>
      </c>
      <c r="S5" s="413" t="s">
        <v>15</v>
      </c>
      <c r="T5" s="413" t="s">
        <v>510</v>
      </c>
      <c r="U5" s="413" t="s">
        <v>16</v>
      </c>
      <c r="V5" s="413" t="s">
        <v>17</v>
      </c>
      <c r="W5" s="413" t="s">
        <v>511</v>
      </c>
      <c r="X5" s="413" t="s">
        <v>512</v>
      </c>
      <c r="Y5" s="413" t="s">
        <v>513</v>
      </c>
      <c r="Z5" s="413" t="s">
        <v>514</v>
      </c>
      <c r="AA5" s="413" t="s">
        <v>515</v>
      </c>
      <c r="AB5" s="413" t="s">
        <v>516</v>
      </c>
      <c r="AC5" s="413" t="s">
        <v>18</v>
      </c>
      <c r="AD5" s="413" t="s">
        <v>19</v>
      </c>
      <c r="AE5" s="413" t="s">
        <v>20</v>
      </c>
      <c r="AF5" s="413" t="s">
        <v>517</v>
      </c>
      <c r="AG5" s="413"/>
      <c r="AH5" s="413"/>
      <c r="AI5" s="413"/>
      <c r="AJ5" s="413"/>
      <c r="AK5" s="3"/>
      <c r="AL5" s="3"/>
    </row>
    <row r="6" spans="1:38" ht="15" customHeight="1" x14ac:dyDescent="0.25">
      <c r="A6" s="414" t="s">
        <v>21</v>
      </c>
      <c r="B6" s="414" t="s">
        <v>22</v>
      </c>
      <c r="C6" s="414"/>
      <c r="D6" s="414"/>
      <c r="E6" s="415">
        <v>3892094648.4400001</v>
      </c>
      <c r="F6" s="414"/>
      <c r="G6" s="415">
        <v>3892094648.4400001</v>
      </c>
      <c r="H6" s="415">
        <v>49514354.640000001</v>
      </c>
      <c r="I6" s="414"/>
      <c r="J6" s="414"/>
      <c r="K6" s="414"/>
      <c r="L6" s="414"/>
      <c r="M6" s="414"/>
      <c r="N6" s="414"/>
      <c r="O6" s="415">
        <v>3169173754.6399999</v>
      </c>
      <c r="P6" s="415">
        <v>365461954</v>
      </c>
      <c r="Q6" s="415">
        <v>406973294.44</v>
      </c>
      <c r="R6" s="414"/>
      <c r="S6" s="415">
        <v>3001060824.4400001</v>
      </c>
      <c r="T6" s="414"/>
      <c r="U6" s="415">
        <v>3001060824.4400001</v>
      </c>
      <c r="V6" s="415">
        <v>46653030.509999998</v>
      </c>
      <c r="W6" s="414"/>
      <c r="X6" s="414"/>
      <c r="Y6" s="414"/>
      <c r="Z6" s="414"/>
      <c r="AA6" s="414"/>
      <c r="AB6" s="414"/>
      <c r="AC6" s="415">
        <v>2491315393.3000002</v>
      </c>
      <c r="AD6" s="415">
        <v>284342153.10000002</v>
      </c>
      <c r="AE6" s="415">
        <v>272056308.55000001</v>
      </c>
      <c r="AF6" s="414"/>
      <c r="AG6" s="414" t="s">
        <v>1110</v>
      </c>
      <c r="AH6" s="416">
        <v>45572.668182870373</v>
      </c>
      <c r="AI6" s="414" t="s">
        <v>518</v>
      </c>
      <c r="AJ6" s="416">
        <v>45572.711863425924</v>
      </c>
      <c r="AK6" s="3"/>
      <c r="AL6" s="3"/>
    </row>
    <row r="7" spans="1:38" ht="15" customHeight="1" x14ac:dyDescent="0.25">
      <c r="A7" s="417" t="s">
        <v>24</v>
      </c>
      <c r="B7" s="417" t="s">
        <v>22</v>
      </c>
      <c r="C7" s="417" t="s">
        <v>519</v>
      </c>
      <c r="D7" s="417" t="s">
        <v>520</v>
      </c>
      <c r="E7" s="418">
        <v>1271886887.3599999</v>
      </c>
      <c r="F7" s="417"/>
      <c r="G7" s="418">
        <v>1271886887.3599999</v>
      </c>
      <c r="H7" s="418">
        <v>39100</v>
      </c>
      <c r="I7" s="417"/>
      <c r="J7" s="417"/>
      <c r="K7" s="417"/>
      <c r="L7" s="417"/>
      <c r="M7" s="417"/>
      <c r="N7" s="417"/>
      <c r="O7" s="418">
        <v>815261600</v>
      </c>
      <c r="P7" s="418">
        <v>215431752.91999999</v>
      </c>
      <c r="Q7" s="418">
        <v>241232634.44</v>
      </c>
      <c r="R7" s="417"/>
      <c r="S7" s="418">
        <v>1029261461.75</v>
      </c>
      <c r="T7" s="417"/>
      <c r="U7" s="418">
        <v>1029261461.75</v>
      </c>
      <c r="V7" s="418">
        <v>3845.9</v>
      </c>
      <c r="W7" s="417"/>
      <c r="X7" s="417"/>
      <c r="Y7" s="417"/>
      <c r="Z7" s="417"/>
      <c r="AA7" s="417"/>
      <c r="AB7" s="417"/>
      <c r="AC7" s="418">
        <v>692707137.15999997</v>
      </c>
      <c r="AD7" s="418">
        <v>169806518.53999999</v>
      </c>
      <c r="AE7" s="418">
        <v>166751651.94999999</v>
      </c>
      <c r="AF7" s="417"/>
      <c r="AG7" s="417" t="s">
        <v>518</v>
      </c>
      <c r="AH7" s="419">
        <v>45572.711851851855</v>
      </c>
      <c r="AI7" s="417"/>
      <c r="AJ7" s="417"/>
      <c r="AK7" s="3"/>
      <c r="AL7" s="3"/>
    </row>
    <row r="8" spans="1:38" ht="15" customHeight="1" x14ac:dyDescent="0.25">
      <c r="A8" s="417" t="s">
        <v>25</v>
      </c>
      <c r="B8" s="417" t="s">
        <v>22</v>
      </c>
      <c r="C8" s="417" t="s">
        <v>519</v>
      </c>
      <c r="D8" s="417" t="s">
        <v>521</v>
      </c>
      <c r="E8" s="418">
        <v>750050464</v>
      </c>
      <c r="F8" s="417"/>
      <c r="G8" s="418">
        <v>750050464</v>
      </c>
      <c r="H8" s="417"/>
      <c r="I8" s="417"/>
      <c r="J8" s="417"/>
      <c r="K8" s="417"/>
      <c r="L8" s="417"/>
      <c r="M8" s="417"/>
      <c r="N8" s="417"/>
      <c r="O8" s="418">
        <v>567272000</v>
      </c>
      <c r="P8" s="418">
        <v>87313700</v>
      </c>
      <c r="Q8" s="418">
        <v>95464764</v>
      </c>
      <c r="R8" s="417"/>
      <c r="S8" s="418">
        <v>595012881.86000001</v>
      </c>
      <c r="T8" s="417"/>
      <c r="U8" s="418">
        <v>595012881.86000001</v>
      </c>
      <c r="V8" s="417"/>
      <c r="W8" s="417"/>
      <c r="X8" s="417"/>
      <c r="Y8" s="417"/>
      <c r="Z8" s="417"/>
      <c r="AA8" s="417"/>
      <c r="AB8" s="417"/>
      <c r="AC8" s="418">
        <v>442908583.94999999</v>
      </c>
      <c r="AD8" s="418">
        <v>75764292.650000006</v>
      </c>
      <c r="AE8" s="418">
        <v>76340005.260000005</v>
      </c>
      <c r="AF8" s="417"/>
      <c r="AG8" s="417" t="s">
        <v>518</v>
      </c>
      <c r="AH8" s="419">
        <v>45572.711851851855</v>
      </c>
      <c r="AI8" s="417"/>
      <c r="AJ8" s="417"/>
      <c r="AK8" s="3"/>
      <c r="AL8" s="3"/>
    </row>
    <row r="9" spans="1:38" x14ac:dyDescent="0.25">
      <c r="A9" s="417" t="s">
        <v>26</v>
      </c>
      <c r="B9" s="417" t="s">
        <v>22</v>
      </c>
      <c r="C9" s="417" t="s">
        <v>519</v>
      </c>
      <c r="D9" s="417" t="s">
        <v>522</v>
      </c>
      <c r="E9" s="418">
        <v>29137000</v>
      </c>
      <c r="F9" s="417"/>
      <c r="G9" s="418">
        <v>29137000</v>
      </c>
      <c r="H9" s="417"/>
      <c r="I9" s="417"/>
      <c r="J9" s="417"/>
      <c r="K9" s="417"/>
      <c r="L9" s="417"/>
      <c r="M9" s="417"/>
      <c r="N9" s="417"/>
      <c r="O9" s="418">
        <v>29137000</v>
      </c>
      <c r="P9" s="417"/>
      <c r="Q9" s="417"/>
      <c r="R9" s="417"/>
      <c r="S9" s="418">
        <v>20691865.890000001</v>
      </c>
      <c r="T9" s="417"/>
      <c r="U9" s="418">
        <v>20691865.890000001</v>
      </c>
      <c r="V9" s="417"/>
      <c r="W9" s="417"/>
      <c r="X9" s="417"/>
      <c r="Y9" s="417"/>
      <c r="Z9" s="417"/>
      <c r="AA9" s="417"/>
      <c r="AB9" s="417"/>
      <c r="AC9" s="418">
        <v>20691865.890000001</v>
      </c>
      <c r="AD9" s="417"/>
      <c r="AE9" s="417"/>
      <c r="AF9" s="417"/>
      <c r="AG9" s="417" t="s">
        <v>518</v>
      </c>
      <c r="AH9" s="419">
        <v>45572.711851851855</v>
      </c>
      <c r="AI9" s="417"/>
      <c r="AJ9" s="417"/>
      <c r="AK9" s="3"/>
      <c r="AL9" s="3"/>
    </row>
    <row r="10" spans="1:38" x14ac:dyDescent="0.25">
      <c r="A10" s="417" t="s">
        <v>27</v>
      </c>
      <c r="B10" s="417" t="s">
        <v>22</v>
      </c>
      <c r="C10" s="417" t="s">
        <v>519</v>
      </c>
      <c r="D10" s="417" t="s">
        <v>523</v>
      </c>
      <c r="E10" s="418">
        <v>29137000</v>
      </c>
      <c r="F10" s="417"/>
      <c r="G10" s="418">
        <v>29137000</v>
      </c>
      <c r="H10" s="417"/>
      <c r="I10" s="417"/>
      <c r="J10" s="417"/>
      <c r="K10" s="417"/>
      <c r="L10" s="417"/>
      <c r="M10" s="417"/>
      <c r="N10" s="417"/>
      <c r="O10" s="418">
        <v>29137000</v>
      </c>
      <c r="P10" s="417"/>
      <c r="Q10" s="417"/>
      <c r="R10" s="417"/>
      <c r="S10" s="418">
        <v>20691865.890000001</v>
      </c>
      <c r="T10" s="417"/>
      <c r="U10" s="418">
        <v>20691865.890000001</v>
      </c>
      <c r="V10" s="417"/>
      <c r="W10" s="417"/>
      <c r="X10" s="417"/>
      <c r="Y10" s="417"/>
      <c r="Z10" s="417"/>
      <c r="AA10" s="417"/>
      <c r="AB10" s="417"/>
      <c r="AC10" s="418">
        <v>20691865.890000001</v>
      </c>
      <c r="AD10" s="417"/>
      <c r="AE10" s="417"/>
      <c r="AF10" s="417"/>
      <c r="AG10" s="417" t="s">
        <v>518</v>
      </c>
      <c r="AH10" s="419">
        <v>45572.711851851855</v>
      </c>
      <c r="AI10" s="417"/>
      <c r="AJ10" s="417"/>
      <c r="AK10" s="3"/>
      <c r="AL10" s="3"/>
    </row>
    <row r="11" spans="1:38" x14ac:dyDescent="0.25">
      <c r="A11" s="414" t="s">
        <v>28</v>
      </c>
      <c r="B11" s="414" t="s">
        <v>22</v>
      </c>
      <c r="C11" s="414" t="s">
        <v>519</v>
      </c>
      <c r="D11" s="420" t="s">
        <v>524</v>
      </c>
      <c r="E11" s="415">
        <v>29137000</v>
      </c>
      <c r="F11" s="420"/>
      <c r="G11" s="415">
        <v>29137000</v>
      </c>
      <c r="H11" s="420"/>
      <c r="I11" s="420"/>
      <c r="J11" s="420"/>
      <c r="K11" s="420"/>
      <c r="L11" s="420"/>
      <c r="M11" s="420"/>
      <c r="N11" s="420"/>
      <c r="O11" s="421">
        <v>29137000</v>
      </c>
      <c r="P11" s="420"/>
      <c r="Q11" s="420"/>
      <c r="R11" s="420"/>
      <c r="S11" s="415">
        <v>20691865.890000001</v>
      </c>
      <c r="T11" s="420"/>
      <c r="U11" s="415">
        <v>20691865.890000001</v>
      </c>
      <c r="V11" s="420"/>
      <c r="W11" s="420"/>
      <c r="X11" s="420"/>
      <c r="Y11" s="420"/>
      <c r="Z11" s="420"/>
      <c r="AA11" s="420"/>
      <c r="AB11" s="420"/>
      <c r="AC11" s="421">
        <v>20691865.890000001</v>
      </c>
      <c r="AD11" s="420"/>
      <c r="AE11" s="420"/>
      <c r="AF11" s="420"/>
      <c r="AG11" s="414" t="s">
        <v>518</v>
      </c>
      <c r="AH11" s="416">
        <v>45572.711840277778</v>
      </c>
      <c r="AI11" s="414"/>
      <c r="AJ11" s="414"/>
      <c r="AK11" s="3"/>
      <c r="AL11" s="3"/>
    </row>
    <row r="12" spans="1:38" x14ac:dyDescent="0.25">
      <c r="A12" s="417" t="s">
        <v>29</v>
      </c>
      <c r="B12" s="417" t="s">
        <v>22</v>
      </c>
      <c r="C12" s="417" t="s">
        <v>519</v>
      </c>
      <c r="D12" s="417" t="s">
        <v>525</v>
      </c>
      <c r="E12" s="418">
        <v>720913464</v>
      </c>
      <c r="F12" s="417"/>
      <c r="G12" s="418">
        <v>720913464</v>
      </c>
      <c r="H12" s="417"/>
      <c r="I12" s="417"/>
      <c r="J12" s="417"/>
      <c r="K12" s="417"/>
      <c r="L12" s="417"/>
      <c r="M12" s="417"/>
      <c r="N12" s="417"/>
      <c r="O12" s="418">
        <v>538135000</v>
      </c>
      <c r="P12" s="418">
        <v>87313700</v>
      </c>
      <c r="Q12" s="418">
        <v>95464764</v>
      </c>
      <c r="R12" s="417"/>
      <c r="S12" s="418">
        <v>574321015.97000003</v>
      </c>
      <c r="T12" s="417"/>
      <c r="U12" s="418">
        <v>574321015.97000003</v>
      </c>
      <c r="V12" s="417"/>
      <c r="W12" s="417"/>
      <c r="X12" s="417"/>
      <c r="Y12" s="417"/>
      <c r="Z12" s="417"/>
      <c r="AA12" s="417"/>
      <c r="AB12" s="417"/>
      <c r="AC12" s="418">
        <v>422216718.06</v>
      </c>
      <c r="AD12" s="418">
        <v>75764292.650000006</v>
      </c>
      <c r="AE12" s="418">
        <v>76340005.260000005</v>
      </c>
      <c r="AF12" s="417"/>
      <c r="AG12" s="417" t="s">
        <v>518</v>
      </c>
      <c r="AH12" s="419">
        <v>45572.711851851855</v>
      </c>
      <c r="AI12" s="417"/>
      <c r="AJ12" s="417"/>
      <c r="AK12" s="3"/>
      <c r="AL12" s="3"/>
    </row>
    <row r="13" spans="1:38" ht="15" customHeight="1" x14ac:dyDescent="0.25">
      <c r="A13" s="414" t="s">
        <v>30</v>
      </c>
      <c r="B13" s="414" t="s">
        <v>22</v>
      </c>
      <c r="C13" s="414" t="s">
        <v>519</v>
      </c>
      <c r="D13" s="420" t="s">
        <v>526</v>
      </c>
      <c r="E13" s="415">
        <v>617809164</v>
      </c>
      <c r="F13" s="420"/>
      <c r="G13" s="415">
        <v>617809164</v>
      </c>
      <c r="H13" s="420"/>
      <c r="I13" s="420"/>
      <c r="J13" s="420"/>
      <c r="K13" s="420"/>
      <c r="L13" s="420"/>
      <c r="M13" s="420"/>
      <c r="N13" s="420"/>
      <c r="O13" s="421">
        <v>461745000</v>
      </c>
      <c r="P13" s="421">
        <v>68633700</v>
      </c>
      <c r="Q13" s="421">
        <v>87430464</v>
      </c>
      <c r="R13" s="420"/>
      <c r="S13" s="415">
        <v>470718630.77999997</v>
      </c>
      <c r="T13" s="420"/>
      <c r="U13" s="415">
        <v>470718630.77999997</v>
      </c>
      <c r="V13" s="420"/>
      <c r="W13" s="420"/>
      <c r="X13" s="420"/>
      <c r="Y13" s="420"/>
      <c r="Z13" s="420"/>
      <c r="AA13" s="420"/>
      <c r="AB13" s="420"/>
      <c r="AC13" s="421">
        <v>346365346.83999997</v>
      </c>
      <c r="AD13" s="421">
        <v>57177233.18</v>
      </c>
      <c r="AE13" s="421">
        <v>67176050.760000005</v>
      </c>
      <c r="AF13" s="420"/>
      <c r="AG13" s="414" t="s">
        <v>518</v>
      </c>
      <c r="AH13" s="416">
        <v>45572.711840277778</v>
      </c>
      <c r="AI13" s="414"/>
      <c r="AJ13" s="414"/>
      <c r="AK13" s="3"/>
      <c r="AL13" s="3"/>
    </row>
    <row r="14" spans="1:38" x14ac:dyDescent="0.25">
      <c r="A14" s="414" t="s">
        <v>31</v>
      </c>
      <c r="B14" s="414" t="s">
        <v>22</v>
      </c>
      <c r="C14" s="414" t="s">
        <v>519</v>
      </c>
      <c r="D14" s="420" t="s">
        <v>527</v>
      </c>
      <c r="E14" s="415">
        <v>6498100</v>
      </c>
      <c r="F14" s="420"/>
      <c r="G14" s="415">
        <v>6498100</v>
      </c>
      <c r="H14" s="420"/>
      <c r="I14" s="420"/>
      <c r="J14" s="420"/>
      <c r="K14" s="420"/>
      <c r="L14" s="420"/>
      <c r="M14" s="420"/>
      <c r="N14" s="420"/>
      <c r="O14" s="421">
        <v>5600000</v>
      </c>
      <c r="P14" s="421">
        <v>600000</v>
      </c>
      <c r="Q14" s="421">
        <v>298100</v>
      </c>
      <c r="R14" s="420"/>
      <c r="S14" s="415">
        <v>3404066.73</v>
      </c>
      <c r="T14" s="420"/>
      <c r="U14" s="415">
        <v>3404066.73</v>
      </c>
      <c r="V14" s="420"/>
      <c r="W14" s="420"/>
      <c r="X14" s="420"/>
      <c r="Y14" s="420"/>
      <c r="Z14" s="420"/>
      <c r="AA14" s="420"/>
      <c r="AB14" s="420"/>
      <c r="AC14" s="421">
        <v>2504788.7999999998</v>
      </c>
      <c r="AD14" s="421">
        <v>565858.5</v>
      </c>
      <c r="AE14" s="421">
        <v>333419.43</v>
      </c>
      <c r="AF14" s="420"/>
      <c r="AG14" s="414" t="s">
        <v>518</v>
      </c>
      <c r="AH14" s="416">
        <v>45572.711840277778</v>
      </c>
      <c r="AI14" s="414"/>
      <c r="AJ14" s="414"/>
      <c r="AK14" s="3"/>
      <c r="AL14" s="3"/>
    </row>
    <row r="15" spans="1:38" x14ac:dyDescent="0.25">
      <c r="A15" s="414" t="s">
        <v>32</v>
      </c>
      <c r="B15" s="414" t="s">
        <v>22</v>
      </c>
      <c r="C15" s="414" t="s">
        <v>519</v>
      </c>
      <c r="D15" s="420" t="s">
        <v>528</v>
      </c>
      <c r="E15" s="415">
        <v>9433100</v>
      </c>
      <c r="F15" s="420"/>
      <c r="G15" s="415">
        <v>9433100</v>
      </c>
      <c r="H15" s="420"/>
      <c r="I15" s="420"/>
      <c r="J15" s="420"/>
      <c r="K15" s="420"/>
      <c r="L15" s="420"/>
      <c r="M15" s="420"/>
      <c r="N15" s="420"/>
      <c r="O15" s="421">
        <v>7000000</v>
      </c>
      <c r="P15" s="421">
        <v>1690000</v>
      </c>
      <c r="Q15" s="421">
        <v>743100</v>
      </c>
      <c r="R15" s="420"/>
      <c r="S15" s="415">
        <v>11407732.800000001</v>
      </c>
      <c r="T15" s="420"/>
      <c r="U15" s="415">
        <v>11407732.800000001</v>
      </c>
      <c r="V15" s="420"/>
      <c r="W15" s="420"/>
      <c r="X15" s="420"/>
      <c r="Y15" s="420"/>
      <c r="Z15" s="420"/>
      <c r="AA15" s="420"/>
      <c r="AB15" s="420"/>
      <c r="AC15" s="421">
        <v>8394066.1500000004</v>
      </c>
      <c r="AD15" s="421">
        <v>1797884.95</v>
      </c>
      <c r="AE15" s="421">
        <v>1215781.7</v>
      </c>
      <c r="AF15" s="420"/>
      <c r="AG15" s="414" t="s">
        <v>518</v>
      </c>
      <c r="AH15" s="416">
        <v>45572.711840277778</v>
      </c>
      <c r="AI15" s="414"/>
      <c r="AJ15" s="414"/>
      <c r="AK15" s="3"/>
      <c r="AL15" s="3"/>
    </row>
    <row r="16" spans="1:38" s="4" customFormat="1" ht="12.75" customHeight="1" x14ac:dyDescent="0.25">
      <c r="A16" s="414" t="s">
        <v>33</v>
      </c>
      <c r="B16" s="414" t="s">
        <v>22</v>
      </c>
      <c r="C16" s="414" t="s">
        <v>519</v>
      </c>
      <c r="D16" s="420" t="s">
        <v>529</v>
      </c>
      <c r="E16" s="415">
        <v>923100</v>
      </c>
      <c r="F16" s="420"/>
      <c r="G16" s="415">
        <v>923100</v>
      </c>
      <c r="H16" s="420"/>
      <c r="I16" s="420"/>
      <c r="J16" s="420"/>
      <c r="K16" s="420"/>
      <c r="L16" s="420"/>
      <c r="M16" s="420"/>
      <c r="N16" s="420"/>
      <c r="O16" s="421">
        <v>790000</v>
      </c>
      <c r="P16" s="421">
        <v>40000</v>
      </c>
      <c r="Q16" s="421">
        <v>93100</v>
      </c>
      <c r="R16" s="420"/>
      <c r="S16" s="415">
        <v>820097.12</v>
      </c>
      <c r="T16" s="420"/>
      <c r="U16" s="415">
        <v>820097.12</v>
      </c>
      <c r="V16" s="420"/>
      <c r="W16" s="420"/>
      <c r="X16" s="420"/>
      <c r="Y16" s="420"/>
      <c r="Z16" s="420"/>
      <c r="AA16" s="420"/>
      <c r="AB16" s="420"/>
      <c r="AC16" s="421">
        <v>721952.42</v>
      </c>
      <c r="AD16" s="421">
        <v>15452.7</v>
      </c>
      <c r="AE16" s="421">
        <v>82692</v>
      </c>
      <c r="AF16" s="420"/>
      <c r="AG16" s="414" t="s">
        <v>518</v>
      </c>
      <c r="AH16" s="416">
        <v>45572.711840277778</v>
      </c>
      <c r="AI16" s="414"/>
      <c r="AJ16" s="414"/>
      <c r="AK16" s="3"/>
      <c r="AL16" s="3"/>
    </row>
    <row r="17" spans="1:38" s="4" customFormat="1" ht="12.75" customHeight="1" x14ac:dyDescent="0.25">
      <c r="A17" s="414" t="s">
        <v>34</v>
      </c>
      <c r="B17" s="414" t="s">
        <v>22</v>
      </c>
      <c r="C17" s="414" t="s">
        <v>519</v>
      </c>
      <c r="D17" s="420" t="s">
        <v>530</v>
      </c>
      <c r="E17" s="415">
        <v>64880000</v>
      </c>
      <c r="F17" s="420"/>
      <c r="G17" s="415">
        <v>64880000</v>
      </c>
      <c r="H17" s="420"/>
      <c r="I17" s="420"/>
      <c r="J17" s="420"/>
      <c r="K17" s="420"/>
      <c r="L17" s="420"/>
      <c r="M17" s="420"/>
      <c r="N17" s="420"/>
      <c r="O17" s="421">
        <v>47400000</v>
      </c>
      <c r="P17" s="421">
        <v>12950000</v>
      </c>
      <c r="Q17" s="421">
        <v>4530000</v>
      </c>
      <c r="R17" s="420"/>
      <c r="S17" s="415">
        <v>66671634.609999999</v>
      </c>
      <c r="T17" s="420"/>
      <c r="U17" s="415">
        <v>66671634.609999999</v>
      </c>
      <c r="V17" s="420"/>
      <c r="W17" s="420"/>
      <c r="X17" s="420"/>
      <c r="Y17" s="420"/>
      <c r="Z17" s="420"/>
      <c r="AA17" s="420"/>
      <c r="AB17" s="420"/>
      <c r="AC17" s="421">
        <v>48650593.850000001</v>
      </c>
      <c r="AD17" s="421">
        <v>13112656.77</v>
      </c>
      <c r="AE17" s="421">
        <v>4908383.99</v>
      </c>
      <c r="AF17" s="420"/>
      <c r="AG17" s="414" t="s">
        <v>518</v>
      </c>
      <c r="AH17" s="416">
        <v>45572.711840277778</v>
      </c>
      <c r="AI17" s="414"/>
      <c r="AJ17" s="414"/>
      <c r="AK17" s="3"/>
      <c r="AL17" s="3"/>
    </row>
    <row r="18" spans="1:38" s="4" customFormat="1" ht="12.75" customHeight="1" x14ac:dyDescent="0.25">
      <c r="A18" s="414" t="s">
        <v>35</v>
      </c>
      <c r="B18" s="414" t="s">
        <v>22</v>
      </c>
      <c r="C18" s="414" t="s">
        <v>519</v>
      </c>
      <c r="D18" s="420" t="s">
        <v>531</v>
      </c>
      <c r="E18" s="415">
        <v>6770000</v>
      </c>
      <c r="F18" s="420"/>
      <c r="G18" s="415">
        <v>6770000</v>
      </c>
      <c r="H18" s="420"/>
      <c r="I18" s="420"/>
      <c r="J18" s="420"/>
      <c r="K18" s="420"/>
      <c r="L18" s="420"/>
      <c r="M18" s="420"/>
      <c r="N18" s="420"/>
      <c r="O18" s="421">
        <v>4900000</v>
      </c>
      <c r="P18" s="421">
        <v>1400000</v>
      </c>
      <c r="Q18" s="421">
        <v>470000</v>
      </c>
      <c r="R18" s="420"/>
      <c r="S18" s="415">
        <v>5559071.1600000001</v>
      </c>
      <c r="T18" s="420"/>
      <c r="U18" s="415">
        <v>5559071.1600000001</v>
      </c>
      <c r="V18" s="420"/>
      <c r="W18" s="420"/>
      <c r="X18" s="420"/>
      <c r="Y18" s="420"/>
      <c r="Z18" s="420"/>
      <c r="AA18" s="420"/>
      <c r="AB18" s="420"/>
      <c r="AC18" s="421">
        <v>4090489.48</v>
      </c>
      <c r="AD18" s="421">
        <v>1364526.83</v>
      </c>
      <c r="AE18" s="421">
        <v>104054.85</v>
      </c>
      <c r="AF18" s="420"/>
      <c r="AG18" s="414" t="s">
        <v>518</v>
      </c>
      <c r="AH18" s="416">
        <v>45572.711840277778</v>
      </c>
      <c r="AI18" s="414"/>
      <c r="AJ18" s="414"/>
      <c r="AK18" s="3"/>
      <c r="AL18" s="3"/>
    </row>
    <row r="19" spans="1:38" s="4" customFormat="1" ht="12.75" customHeight="1" x14ac:dyDescent="0.25">
      <c r="A19" s="414" t="s">
        <v>36</v>
      </c>
      <c r="B19" s="414" t="s">
        <v>22</v>
      </c>
      <c r="C19" s="414" t="s">
        <v>519</v>
      </c>
      <c r="D19" s="420" t="s">
        <v>532</v>
      </c>
      <c r="E19" s="415">
        <v>14600000</v>
      </c>
      <c r="F19" s="420"/>
      <c r="G19" s="415">
        <v>14600000</v>
      </c>
      <c r="H19" s="420"/>
      <c r="I19" s="420"/>
      <c r="J19" s="420"/>
      <c r="K19" s="420"/>
      <c r="L19" s="420"/>
      <c r="M19" s="420"/>
      <c r="N19" s="420"/>
      <c r="O19" s="421">
        <v>10700000</v>
      </c>
      <c r="P19" s="421">
        <v>2000000</v>
      </c>
      <c r="Q19" s="421">
        <v>1900000</v>
      </c>
      <c r="R19" s="420"/>
      <c r="S19" s="415">
        <v>15739782.77</v>
      </c>
      <c r="T19" s="420"/>
      <c r="U19" s="415">
        <v>15739782.77</v>
      </c>
      <c r="V19" s="420"/>
      <c r="W19" s="420"/>
      <c r="X19" s="420"/>
      <c r="Y19" s="420"/>
      <c r="Z19" s="420"/>
      <c r="AA19" s="420"/>
      <c r="AB19" s="420"/>
      <c r="AC19" s="421">
        <v>11489480.52</v>
      </c>
      <c r="AD19" s="421">
        <v>1730679.72</v>
      </c>
      <c r="AE19" s="421">
        <v>2519622.5299999998</v>
      </c>
      <c r="AF19" s="420"/>
      <c r="AG19" s="414" t="s">
        <v>518</v>
      </c>
      <c r="AH19" s="416">
        <v>45572.711840277778</v>
      </c>
      <c r="AI19" s="414"/>
      <c r="AJ19" s="414"/>
      <c r="AK19" s="3"/>
      <c r="AL19" s="3"/>
    </row>
    <row r="20" spans="1:38" s="4" customFormat="1" ht="12.75" customHeight="1" x14ac:dyDescent="0.25">
      <c r="A20" s="417" t="s">
        <v>37</v>
      </c>
      <c r="B20" s="417" t="s">
        <v>22</v>
      </c>
      <c r="C20" s="417" t="s">
        <v>519</v>
      </c>
      <c r="D20" s="417" t="s">
        <v>533</v>
      </c>
      <c r="E20" s="418">
        <v>71829400</v>
      </c>
      <c r="F20" s="417"/>
      <c r="G20" s="418">
        <v>71829400</v>
      </c>
      <c r="H20" s="417"/>
      <c r="I20" s="417"/>
      <c r="J20" s="417"/>
      <c r="K20" s="417"/>
      <c r="L20" s="417"/>
      <c r="M20" s="417"/>
      <c r="N20" s="417"/>
      <c r="O20" s="418">
        <v>9991400</v>
      </c>
      <c r="P20" s="418">
        <v>18474000</v>
      </c>
      <c r="Q20" s="418">
        <v>43364000</v>
      </c>
      <c r="R20" s="417"/>
      <c r="S20" s="418">
        <v>49272050.460000001</v>
      </c>
      <c r="T20" s="417"/>
      <c r="U20" s="418">
        <v>49272050.460000001</v>
      </c>
      <c r="V20" s="417"/>
      <c r="W20" s="417"/>
      <c r="X20" s="417"/>
      <c r="Y20" s="417"/>
      <c r="Z20" s="417"/>
      <c r="AA20" s="417"/>
      <c r="AB20" s="417"/>
      <c r="AC20" s="418">
        <v>6204493.7400000002</v>
      </c>
      <c r="AD20" s="418">
        <v>13209567.300000001</v>
      </c>
      <c r="AE20" s="418">
        <v>29857989.420000002</v>
      </c>
      <c r="AF20" s="417"/>
      <c r="AG20" s="417" t="s">
        <v>518</v>
      </c>
      <c r="AH20" s="419">
        <v>45572.711851851855</v>
      </c>
      <c r="AI20" s="417"/>
      <c r="AJ20" s="417"/>
      <c r="AK20" s="3"/>
      <c r="AL20" s="3"/>
    </row>
    <row r="21" spans="1:38" s="4" customFormat="1" ht="12.75" customHeight="1" x14ac:dyDescent="0.25">
      <c r="A21" s="417" t="s">
        <v>38</v>
      </c>
      <c r="B21" s="417" t="s">
        <v>22</v>
      </c>
      <c r="C21" s="417" t="s">
        <v>519</v>
      </c>
      <c r="D21" s="417" t="s">
        <v>534</v>
      </c>
      <c r="E21" s="418">
        <v>71829400</v>
      </c>
      <c r="F21" s="417"/>
      <c r="G21" s="418">
        <v>71829400</v>
      </c>
      <c r="H21" s="417"/>
      <c r="I21" s="417"/>
      <c r="J21" s="417"/>
      <c r="K21" s="417"/>
      <c r="L21" s="417"/>
      <c r="M21" s="417"/>
      <c r="N21" s="417"/>
      <c r="O21" s="418">
        <v>9991400</v>
      </c>
      <c r="P21" s="418">
        <v>18474000</v>
      </c>
      <c r="Q21" s="418">
        <v>43364000</v>
      </c>
      <c r="R21" s="417"/>
      <c r="S21" s="418">
        <v>49272050.460000001</v>
      </c>
      <c r="T21" s="417"/>
      <c r="U21" s="418">
        <v>49272050.460000001</v>
      </c>
      <c r="V21" s="417"/>
      <c r="W21" s="417"/>
      <c r="X21" s="417"/>
      <c r="Y21" s="417"/>
      <c r="Z21" s="417"/>
      <c r="AA21" s="417"/>
      <c r="AB21" s="417"/>
      <c r="AC21" s="418">
        <v>6204493.7400000002</v>
      </c>
      <c r="AD21" s="418">
        <v>13209567.300000001</v>
      </c>
      <c r="AE21" s="418">
        <v>29857989.420000002</v>
      </c>
      <c r="AF21" s="417"/>
      <c r="AG21" s="417" t="s">
        <v>518</v>
      </c>
      <c r="AH21" s="419">
        <v>45572.711851851855</v>
      </c>
      <c r="AI21" s="417"/>
      <c r="AJ21" s="417"/>
      <c r="AK21" s="3"/>
      <c r="AL21" s="3"/>
    </row>
    <row r="22" spans="1:38" s="4" customFormat="1" ht="12.75" customHeight="1" x14ac:dyDescent="0.25">
      <c r="A22" s="417" t="s">
        <v>39</v>
      </c>
      <c r="B22" s="417" t="s">
        <v>22</v>
      </c>
      <c r="C22" s="417" t="s">
        <v>519</v>
      </c>
      <c r="D22" s="417" t="s">
        <v>535</v>
      </c>
      <c r="E22" s="418">
        <v>34714040</v>
      </c>
      <c r="F22" s="417"/>
      <c r="G22" s="418">
        <v>34714040</v>
      </c>
      <c r="H22" s="417"/>
      <c r="I22" s="417"/>
      <c r="J22" s="417"/>
      <c r="K22" s="417"/>
      <c r="L22" s="417"/>
      <c r="M22" s="417"/>
      <c r="N22" s="417"/>
      <c r="O22" s="418">
        <v>4820000</v>
      </c>
      <c r="P22" s="418">
        <v>8985000</v>
      </c>
      <c r="Q22" s="418">
        <v>20909040</v>
      </c>
      <c r="R22" s="417"/>
      <c r="S22" s="418">
        <v>25567391.969999999</v>
      </c>
      <c r="T22" s="417"/>
      <c r="U22" s="418">
        <v>25567391.969999999</v>
      </c>
      <c r="V22" s="417"/>
      <c r="W22" s="417"/>
      <c r="X22" s="417"/>
      <c r="Y22" s="417"/>
      <c r="Z22" s="417"/>
      <c r="AA22" s="417"/>
      <c r="AB22" s="417"/>
      <c r="AC22" s="418">
        <v>3219527.57</v>
      </c>
      <c r="AD22" s="418">
        <v>6854478.0199999996</v>
      </c>
      <c r="AE22" s="418">
        <v>15493386.380000001</v>
      </c>
      <c r="AF22" s="417"/>
      <c r="AG22" s="417" t="s">
        <v>518</v>
      </c>
      <c r="AH22" s="419">
        <v>45572.711851851855</v>
      </c>
      <c r="AI22" s="417"/>
      <c r="AJ22" s="417"/>
      <c r="AK22" s="3"/>
      <c r="AL22" s="3"/>
    </row>
    <row r="23" spans="1:38" s="4" customFormat="1" ht="12.75" customHeight="1" x14ac:dyDescent="0.25">
      <c r="A23" s="414" t="s">
        <v>40</v>
      </c>
      <c r="B23" s="414" t="s">
        <v>22</v>
      </c>
      <c r="C23" s="414" t="s">
        <v>519</v>
      </c>
      <c r="D23" s="420" t="s">
        <v>536</v>
      </c>
      <c r="E23" s="415">
        <v>34714040</v>
      </c>
      <c r="F23" s="420"/>
      <c r="G23" s="415">
        <v>34714040</v>
      </c>
      <c r="H23" s="420"/>
      <c r="I23" s="420"/>
      <c r="J23" s="420"/>
      <c r="K23" s="420"/>
      <c r="L23" s="420"/>
      <c r="M23" s="420"/>
      <c r="N23" s="420"/>
      <c r="O23" s="421">
        <v>4820000</v>
      </c>
      <c r="P23" s="421">
        <v>8985000</v>
      </c>
      <c r="Q23" s="421">
        <v>20909040</v>
      </c>
      <c r="R23" s="420"/>
      <c r="S23" s="415">
        <v>25567391.969999999</v>
      </c>
      <c r="T23" s="420"/>
      <c r="U23" s="415">
        <v>25567391.969999999</v>
      </c>
      <c r="V23" s="420"/>
      <c r="W23" s="420"/>
      <c r="X23" s="420"/>
      <c r="Y23" s="420"/>
      <c r="Z23" s="420"/>
      <c r="AA23" s="420"/>
      <c r="AB23" s="420"/>
      <c r="AC23" s="421">
        <v>3219527.57</v>
      </c>
      <c r="AD23" s="421">
        <v>6854478.0199999996</v>
      </c>
      <c r="AE23" s="421">
        <v>15493386.380000001</v>
      </c>
      <c r="AF23" s="420"/>
      <c r="AG23" s="414" t="s">
        <v>518</v>
      </c>
      <c r="AH23" s="416">
        <v>45572.711840277778</v>
      </c>
      <c r="AI23" s="414"/>
      <c r="AJ23" s="414"/>
      <c r="AK23" s="3"/>
      <c r="AL23" s="3"/>
    </row>
    <row r="24" spans="1:38" s="4" customFormat="1" ht="12.75" customHeight="1" x14ac:dyDescent="0.25">
      <c r="A24" s="417" t="s">
        <v>41</v>
      </c>
      <c r="B24" s="417" t="s">
        <v>22</v>
      </c>
      <c r="C24" s="417" t="s">
        <v>519</v>
      </c>
      <c r="D24" s="417" t="s">
        <v>537</v>
      </c>
      <c r="E24" s="418">
        <v>614270</v>
      </c>
      <c r="F24" s="417"/>
      <c r="G24" s="418">
        <v>614270</v>
      </c>
      <c r="H24" s="417"/>
      <c r="I24" s="417"/>
      <c r="J24" s="417"/>
      <c r="K24" s="417"/>
      <c r="L24" s="417"/>
      <c r="M24" s="417"/>
      <c r="N24" s="417"/>
      <c r="O24" s="418">
        <v>23000</v>
      </c>
      <c r="P24" s="418">
        <v>40000</v>
      </c>
      <c r="Q24" s="418">
        <v>551270</v>
      </c>
      <c r="R24" s="417"/>
      <c r="S24" s="418">
        <v>146110.10999999999</v>
      </c>
      <c r="T24" s="417"/>
      <c r="U24" s="418">
        <v>146110.10999999999</v>
      </c>
      <c r="V24" s="417"/>
      <c r="W24" s="417"/>
      <c r="X24" s="417"/>
      <c r="Y24" s="417"/>
      <c r="Z24" s="417"/>
      <c r="AA24" s="417"/>
      <c r="AB24" s="417"/>
      <c r="AC24" s="418">
        <v>18398.61</v>
      </c>
      <c r="AD24" s="418">
        <v>39171.26</v>
      </c>
      <c r="AE24" s="418">
        <v>88540.24</v>
      </c>
      <c r="AF24" s="417"/>
      <c r="AG24" s="417" t="s">
        <v>518</v>
      </c>
      <c r="AH24" s="419">
        <v>45572.711851851855</v>
      </c>
      <c r="AI24" s="417"/>
      <c r="AJ24" s="417"/>
      <c r="AK24" s="3"/>
      <c r="AL24" s="3"/>
    </row>
    <row r="25" spans="1:38" s="4" customFormat="1" ht="12.75" customHeight="1" x14ac:dyDescent="0.25">
      <c r="A25" s="414" t="s">
        <v>42</v>
      </c>
      <c r="B25" s="414" t="s">
        <v>22</v>
      </c>
      <c r="C25" s="414" t="s">
        <v>519</v>
      </c>
      <c r="D25" s="420" t="s">
        <v>538</v>
      </c>
      <c r="E25" s="415">
        <v>614270</v>
      </c>
      <c r="F25" s="420"/>
      <c r="G25" s="415">
        <v>614270</v>
      </c>
      <c r="H25" s="420"/>
      <c r="I25" s="420"/>
      <c r="J25" s="420"/>
      <c r="K25" s="420"/>
      <c r="L25" s="420"/>
      <c r="M25" s="420"/>
      <c r="N25" s="420"/>
      <c r="O25" s="421">
        <v>23000</v>
      </c>
      <c r="P25" s="421">
        <v>40000</v>
      </c>
      <c r="Q25" s="421">
        <v>551270</v>
      </c>
      <c r="R25" s="420"/>
      <c r="S25" s="415">
        <v>146110.10999999999</v>
      </c>
      <c r="T25" s="420"/>
      <c r="U25" s="415">
        <v>146110.10999999999</v>
      </c>
      <c r="V25" s="420"/>
      <c r="W25" s="420"/>
      <c r="X25" s="420"/>
      <c r="Y25" s="420"/>
      <c r="Z25" s="420"/>
      <c r="AA25" s="420"/>
      <c r="AB25" s="420"/>
      <c r="AC25" s="421">
        <v>18398.61</v>
      </c>
      <c r="AD25" s="421">
        <v>39171.26</v>
      </c>
      <c r="AE25" s="421">
        <v>88540.24</v>
      </c>
      <c r="AF25" s="420"/>
      <c r="AG25" s="414" t="s">
        <v>518</v>
      </c>
      <c r="AH25" s="416">
        <v>45572.711840277778</v>
      </c>
      <c r="AI25" s="414"/>
      <c r="AJ25" s="414"/>
      <c r="AK25" s="3"/>
      <c r="AL25" s="3"/>
    </row>
    <row r="26" spans="1:38" s="4" customFormat="1" ht="12.75" customHeight="1" x14ac:dyDescent="0.25">
      <c r="A26" s="417" t="s">
        <v>43</v>
      </c>
      <c r="B26" s="417" t="s">
        <v>22</v>
      </c>
      <c r="C26" s="417" t="s">
        <v>519</v>
      </c>
      <c r="D26" s="417" t="s">
        <v>539</v>
      </c>
      <c r="E26" s="418">
        <v>36501090</v>
      </c>
      <c r="F26" s="417"/>
      <c r="G26" s="418">
        <v>36501090</v>
      </c>
      <c r="H26" s="417"/>
      <c r="I26" s="417"/>
      <c r="J26" s="417"/>
      <c r="K26" s="417"/>
      <c r="L26" s="417"/>
      <c r="M26" s="417"/>
      <c r="N26" s="417"/>
      <c r="O26" s="418">
        <v>5148400</v>
      </c>
      <c r="P26" s="418">
        <v>9449000</v>
      </c>
      <c r="Q26" s="418">
        <v>21903690</v>
      </c>
      <c r="R26" s="417"/>
      <c r="S26" s="418">
        <v>26858713.199999999</v>
      </c>
      <c r="T26" s="417"/>
      <c r="U26" s="418">
        <v>26858713.199999999</v>
      </c>
      <c r="V26" s="417"/>
      <c r="W26" s="417"/>
      <c r="X26" s="417"/>
      <c r="Y26" s="417"/>
      <c r="Z26" s="417"/>
      <c r="AA26" s="417"/>
      <c r="AB26" s="417"/>
      <c r="AC26" s="418">
        <v>3382134.86</v>
      </c>
      <c r="AD26" s="418">
        <v>7200674.2000000002</v>
      </c>
      <c r="AE26" s="418">
        <v>16275904.140000001</v>
      </c>
      <c r="AF26" s="417"/>
      <c r="AG26" s="417" t="s">
        <v>518</v>
      </c>
      <c r="AH26" s="419">
        <v>45572.711851851855</v>
      </c>
      <c r="AI26" s="417"/>
      <c r="AJ26" s="417"/>
      <c r="AK26" s="3"/>
      <c r="AL26" s="3"/>
    </row>
    <row r="27" spans="1:38" s="4" customFormat="1" ht="12.75" customHeight="1" x14ac:dyDescent="0.25">
      <c r="A27" s="414" t="s">
        <v>44</v>
      </c>
      <c r="B27" s="414" t="s">
        <v>22</v>
      </c>
      <c r="C27" s="414" t="s">
        <v>519</v>
      </c>
      <c r="D27" s="420" t="s">
        <v>540</v>
      </c>
      <c r="E27" s="415">
        <v>36501090</v>
      </c>
      <c r="F27" s="420"/>
      <c r="G27" s="415">
        <v>36501090</v>
      </c>
      <c r="H27" s="420"/>
      <c r="I27" s="420"/>
      <c r="J27" s="420"/>
      <c r="K27" s="420"/>
      <c r="L27" s="420"/>
      <c r="M27" s="420"/>
      <c r="N27" s="420"/>
      <c r="O27" s="421">
        <v>5148400</v>
      </c>
      <c r="P27" s="421">
        <v>9449000</v>
      </c>
      <c r="Q27" s="421">
        <v>21903690</v>
      </c>
      <c r="R27" s="420"/>
      <c r="S27" s="415">
        <v>26858713.199999999</v>
      </c>
      <c r="T27" s="420"/>
      <c r="U27" s="415">
        <v>26858713.199999999</v>
      </c>
      <c r="V27" s="420"/>
      <c r="W27" s="420"/>
      <c r="X27" s="420"/>
      <c r="Y27" s="420"/>
      <c r="Z27" s="420"/>
      <c r="AA27" s="420"/>
      <c r="AB27" s="420"/>
      <c r="AC27" s="421">
        <v>3382134.86</v>
      </c>
      <c r="AD27" s="421">
        <v>7200674.2000000002</v>
      </c>
      <c r="AE27" s="421">
        <v>16275904.140000001</v>
      </c>
      <c r="AF27" s="420"/>
      <c r="AG27" s="414" t="s">
        <v>518</v>
      </c>
      <c r="AH27" s="416">
        <v>45572.711840277778</v>
      </c>
      <c r="AI27" s="414"/>
      <c r="AJ27" s="414"/>
      <c r="AK27" s="3"/>
      <c r="AL27" s="3"/>
    </row>
    <row r="28" spans="1:38" s="4" customFormat="1" ht="12.75" customHeight="1" x14ac:dyDescent="0.25">
      <c r="A28" s="417" t="s">
        <v>45</v>
      </c>
      <c r="B28" s="417" t="s">
        <v>22</v>
      </c>
      <c r="C28" s="417" t="s">
        <v>519</v>
      </c>
      <c r="D28" s="417" t="s">
        <v>541</v>
      </c>
      <c r="E28" s="418">
        <v>0</v>
      </c>
      <c r="F28" s="417"/>
      <c r="G28" s="418">
        <v>0</v>
      </c>
      <c r="H28" s="417"/>
      <c r="I28" s="417"/>
      <c r="J28" s="417"/>
      <c r="K28" s="417"/>
      <c r="L28" s="417"/>
      <c r="M28" s="417"/>
      <c r="N28" s="417"/>
      <c r="O28" s="418">
        <v>0</v>
      </c>
      <c r="P28" s="418">
        <v>0</v>
      </c>
      <c r="Q28" s="418">
        <v>0</v>
      </c>
      <c r="R28" s="417"/>
      <c r="S28" s="418">
        <v>-3300164.82</v>
      </c>
      <c r="T28" s="417"/>
      <c r="U28" s="418">
        <v>-3300164.82</v>
      </c>
      <c r="V28" s="417"/>
      <c r="W28" s="417"/>
      <c r="X28" s="417"/>
      <c r="Y28" s="417"/>
      <c r="Z28" s="417"/>
      <c r="AA28" s="417"/>
      <c r="AB28" s="417"/>
      <c r="AC28" s="418">
        <v>-415567.3</v>
      </c>
      <c r="AD28" s="418">
        <v>-884756.18</v>
      </c>
      <c r="AE28" s="418">
        <v>-1999841.34</v>
      </c>
      <c r="AF28" s="417"/>
      <c r="AG28" s="417" t="s">
        <v>518</v>
      </c>
      <c r="AH28" s="419">
        <v>45572.711851851855</v>
      </c>
      <c r="AI28" s="417"/>
      <c r="AJ28" s="417"/>
      <c r="AK28" s="3"/>
      <c r="AL28" s="3"/>
    </row>
    <row r="29" spans="1:38" s="4" customFormat="1" ht="12.75" customHeight="1" x14ac:dyDescent="0.25">
      <c r="A29" s="414" t="s">
        <v>46</v>
      </c>
      <c r="B29" s="414" t="s">
        <v>22</v>
      </c>
      <c r="C29" s="414" t="s">
        <v>519</v>
      </c>
      <c r="D29" s="420" t="s">
        <v>542</v>
      </c>
      <c r="E29" s="415">
        <v>0</v>
      </c>
      <c r="F29" s="420"/>
      <c r="G29" s="415">
        <v>0</v>
      </c>
      <c r="H29" s="420"/>
      <c r="I29" s="420"/>
      <c r="J29" s="420"/>
      <c r="K29" s="420"/>
      <c r="L29" s="420"/>
      <c r="M29" s="420"/>
      <c r="N29" s="420"/>
      <c r="O29" s="421">
        <v>0</v>
      </c>
      <c r="P29" s="421">
        <v>0</v>
      </c>
      <c r="Q29" s="421">
        <v>0</v>
      </c>
      <c r="R29" s="420"/>
      <c r="S29" s="415">
        <v>-3300164.82</v>
      </c>
      <c r="T29" s="420"/>
      <c r="U29" s="415">
        <v>-3300164.82</v>
      </c>
      <c r="V29" s="420"/>
      <c r="W29" s="420"/>
      <c r="X29" s="420"/>
      <c r="Y29" s="420"/>
      <c r="Z29" s="420"/>
      <c r="AA29" s="420"/>
      <c r="AB29" s="420"/>
      <c r="AC29" s="421">
        <v>-415567.3</v>
      </c>
      <c r="AD29" s="421">
        <v>-884756.18</v>
      </c>
      <c r="AE29" s="421">
        <v>-1999841.34</v>
      </c>
      <c r="AF29" s="420"/>
      <c r="AG29" s="414" t="s">
        <v>518</v>
      </c>
      <c r="AH29" s="416">
        <v>45572.711840277778</v>
      </c>
      <c r="AI29" s="414"/>
      <c r="AJ29" s="414"/>
      <c r="AK29" s="3"/>
      <c r="AL29" s="3"/>
    </row>
    <row r="30" spans="1:38" s="4" customFormat="1" ht="12.75" customHeight="1" x14ac:dyDescent="0.25">
      <c r="A30" s="417" t="s">
        <v>47</v>
      </c>
      <c r="B30" s="417" t="s">
        <v>22</v>
      </c>
      <c r="C30" s="417" t="s">
        <v>519</v>
      </c>
      <c r="D30" s="417" t="s">
        <v>543</v>
      </c>
      <c r="E30" s="418">
        <v>177101560.96000001</v>
      </c>
      <c r="F30" s="417"/>
      <c r="G30" s="418">
        <v>177101560.96000001</v>
      </c>
      <c r="H30" s="417"/>
      <c r="I30" s="417"/>
      <c r="J30" s="417"/>
      <c r="K30" s="417"/>
      <c r="L30" s="417"/>
      <c r="M30" s="417"/>
      <c r="N30" s="417"/>
      <c r="O30" s="418">
        <v>152068000</v>
      </c>
      <c r="P30" s="418">
        <v>12477500</v>
      </c>
      <c r="Q30" s="418">
        <v>12556060.960000001</v>
      </c>
      <c r="R30" s="417"/>
      <c r="S30" s="418">
        <v>168087507.33000001</v>
      </c>
      <c r="T30" s="417"/>
      <c r="U30" s="418">
        <v>168087507.33000001</v>
      </c>
      <c r="V30" s="417"/>
      <c r="W30" s="417"/>
      <c r="X30" s="417"/>
      <c r="Y30" s="417"/>
      <c r="Z30" s="417"/>
      <c r="AA30" s="417"/>
      <c r="AB30" s="417"/>
      <c r="AC30" s="418">
        <v>145331178.74000001</v>
      </c>
      <c r="AD30" s="418">
        <v>12552785.42</v>
      </c>
      <c r="AE30" s="418">
        <v>10203543.17</v>
      </c>
      <c r="AF30" s="417"/>
      <c r="AG30" s="417" t="s">
        <v>518</v>
      </c>
      <c r="AH30" s="419">
        <v>45572.711851851855</v>
      </c>
      <c r="AI30" s="417"/>
      <c r="AJ30" s="417"/>
      <c r="AK30" s="3"/>
      <c r="AL30" s="3"/>
    </row>
    <row r="31" spans="1:38" s="4" customFormat="1" ht="12.75" customHeight="1" x14ac:dyDescent="0.25">
      <c r="A31" s="417" t="s">
        <v>48</v>
      </c>
      <c r="B31" s="417" t="s">
        <v>22</v>
      </c>
      <c r="C31" s="417" t="s">
        <v>519</v>
      </c>
      <c r="D31" s="417" t="s">
        <v>544</v>
      </c>
      <c r="E31" s="418">
        <v>104809000</v>
      </c>
      <c r="F31" s="417"/>
      <c r="G31" s="418">
        <v>104809000</v>
      </c>
      <c r="H31" s="417"/>
      <c r="I31" s="417"/>
      <c r="J31" s="417"/>
      <c r="K31" s="417"/>
      <c r="L31" s="417"/>
      <c r="M31" s="417"/>
      <c r="N31" s="417"/>
      <c r="O31" s="418">
        <v>104809000</v>
      </c>
      <c r="P31" s="417"/>
      <c r="Q31" s="417"/>
      <c r="R31" s="417"/>
      <c r="S31" s="418">
        <v>98010190.560000002</v>
      </c>
      <c r="T31" s="417"/>
      <c r="U31" s="418">
        <v>98010190.560000002</v>
      </c>
      <c r="V31" s="417"/>
      <c r="W31" s="417"/>
      <c r="X31" s="417"/>
      <c r="Y31" s="417"/>
      <c r="Z31" s="417"/>
      <c r="AA31" s="417"/>
      <c r="AB31" s="417"/>
      <c r="AC31" s="418">
        <v>98010190.560000002</v>
      </c>
      <c r="AD31" s="417"/>
      <c r="AE31" s="417"/>
      <c r="AF31" s="417"/>
      <c r="AG31" s="417" t="s">
        <v>518</v>
      </c>
      <c r="AH31" s="419">
        <v>45572.711851851855</v>
      </c>
      <c r="AI31" s="417"/>
      <c r="AJ31" s="417"/>
      <c r="AK31" s="3"/>
      <c r="AL31" s="3"/>
    </row>
    <row r="32" spans="1:38" s="4" customFormat="1" ht="12.75" customHeight="1" x14ac:dyDescent="0.25">
      <c r="A32" s="417" t="s">
        <v>49</v>
      </c>
      <c r="B32" s="417" t="s">
        <v>22</v>
      </c>
      <c r="C32" s="417" t="s">
        <v>519</v>
      </c>
      <c r="D32" s="417" t="s">
        <v>545</v>
      </c>
      <c r="E32" s="418">
        <v>75000000</v>
      </c>
      <c r="F32" s="417"/>
      <c r="G32" s="418">
        <v>75000000</v>
      </c>
      <c r="H32" s="417"/>
      <c r="I32" s="417"/>
      <c r="J32" s="417"/>
      <c r="K32" s="417"/>
      <c r="L32" s="417"/>
      <c r="M32" s="417"/>
      <c r="N32" s="417"/>
      <c r="O32" s="418">
        <v>75000000</v>
      </c>
      <c r="P32" s="417"/>
      <c r="Q32" s="417"/>
      <c r="R32" s="417"/>
      <c r="S32" s="418">
        <v>76138021.840000004</v>
      </c>
      <c r="T32" s="417"/>
      <c r="U32" s="418">
        <v>76138021.840000004</v>
      </c>
      <c r="V32" s="417"/>
      <c r="W32" s="417"/>
      <c r="X32" s="417"/>
      <c r="Y32" s="417"/>
      <c r="Z32" s="417"/>
      <c r="AA32" s="417"/>
      <c r="AB32" s="417"/>
      <c r="AC32" s="418">
        <v>76138021.840000004</v>
      </c>
      <c r="AD32" s="417"/>
      <c r="AE32" s="417"/>
      <c r="AF32" s="417"/>
      <c r="AG32" s="417" t="s">
        <v>518</v>
      </c>
      <c r="AH32" s="419">
        <v>45572.711851851855</v>
      </c>
      <c r="AI32" s="417"/>
      <c r="AJ32" s="417"/>
      <c r="AK32" s="3"/>
      <c r="AL32" s="3"/>
    </row>
    <row r="33" spans="1:38" s="4" customFormat="1" ht="12.75" customHeight="1" x14ac:dyDescent="0.25">
      <c r="A33" s="414" t="s">
        <v>49</v>
      </c>
      <c r="B33" s="414" t="s">
        <v>22</v>
      </c>
      <c r="C33" s="414" t="s">
        <v>519</v>
      </c>
      <c r="D33" s="420" t="s">
        <v>546</v>
      </c>
      <c r="E33" s="415">
        <v>75000000</v>
      </c>
      <c r="F33" s="420"/>
      <c r="G33" s="415">
        <v>75000000</v>
      </c>
      <c r="H33" s="420"/>
      <c r="I33" s="420"/>
      <c r="J33" s="420"/>
      <c r="K33" s="420"/>
      <c r="L33" s="420"/>
      <c r="M33" s="420"/>
      <c r="N33" s="420"/>
      <c r="O33" s="421">
        <v>75000000</v>
      </c>
      <c r="P33" s="420"/>
      <c r="Q33" s="420"/>
      <c r="R33" s="420"/>
      <c r="S33" s="415">
        <v>76138021.840000004</v>
      </c>
      <c r="T33" s="420"/>
      <c r="U33" s="415">
        <v>76138021.840000004</v>
      </c>
      <c r="V33" s="420"/>
      <c r="W33" s="420"/>
      <c r="X33" s="420"/>
      <c r="Y33" s="420"/>
      <c r="Z33" s="420"/>
      <c r="AA33" s="420"/>
      <c r="AB33" s="420"/>
      <c r="AC33" s="421">
        <v>76138021.840000004</v>
      </c>
      <c r="AD33" s="420"/>
      <c r="AE33" s="420"/>
      <c r="AF33" s="420"/>
      <c r="AG33" s="414" t="s">
        <v>518</v>
      </c>
      <c r="AH33" s="416">
        <v>45572.711840277778</v>
      </c>
      <c r="AI33" s="414"/>
      <c r="AJ33" s="414"/>
      <c r="AK33" s="3"/>
      <c r="AL33" s="3"/>
    </row>
    <row r="34" spans="1:38" s="4" customFormat="1" ht="12.75" customHeight="1" x14ac:dyDescent="0.25">
      <c r="A34" s="417" t="s">
        <v>50</v>
      </c>
      <c r="B34" s="417" t="s">
        <v>22</v>
      </c>
      <c r="C34" s="417" t="s">
        <v>519</v>
      </c>
      <c r="D34" s="417" t="s">
        <v>547</v>
      </c>
      <c r="E34" s="418">
        <v>29809000</v>
      </c>
      <c r="F34" s="417"/>
      <c r="G34" s="418">
        <v>29809000</v>
      </c>
      <c r="H34" s="417"/>
      <c r="I34" s="417"/>
      <c r="J34" s="417"/>
      <c r="K34" s="417"/>
      <c r="L34" s="417"/>
      <c r="M34" s="417"/>
      <c r="N34" s="417"/>
      <c r="O34" s="418">
        <v>29809000</v>
      </c>
      <c r="P34" s="417"/>
      <c r="Q34" s="417"/>
      <c r="R34" s="417"/>
      <c r="S34" s="418">
        <v>21872168.719999999</v>
      </c>
      <c r="T34" s="417"/>
      <c r="U34" s="418">
        <v>21872168.719999999</v>
      </c>
      <c r="V34" s="417"/>
      <c r="W34" s="417"/>
      <c r="X34" s="417"/>
      <c r="Y34" s="417"/>
      <c r="Z34" s="417"/>
      <c r="AA34" s="417"/>
      <c r="AB34" s="417"/>
      <c r="AC34" s="418">
        <v>21872168.719999999</v>
      </c>
      <c r="AD34" s="417"/>
      <c r="AE34" s="417"/>
      <c r="AF34" s="417"/>
      <c r="AG34" s="417" t="s">
        <v>518</v>
      </c>
      <c r="AH34" s="419">
        <v>45572.711851851855</v>
      </c>
      <c r="AI34" s="417"/>
      <c r="AJ34" s="417"/>
      <c r="AK34" s="3"/>
      <c r="AL34" s="3"/>
    </row>
    <row r="35" spans="1:38" s="4" customFormat="1" ht="12.75" customHeight="1" x14ac:dyDescent="0.25">
      <c r="A35" s="414" t="s">
        <v>51</v>
      </c>
      <c r="B35" s="414" t="s">
        <v>22</v>
      </c>
      <c r="C35" s="414" t="s">
        <v>519</v>
      </c>
      <c r="D35" s="420" t="s">
        <v>548</v>
      </c>
      <c r="E35" s="415">
        <v>29809000</v>
      </c>
      <c r="F35" s="420"/>
      <c r="G35" s="415">
        <v>29809000</v>
      </c>
      <c r="H35" s="420"/>
      <c r="I35" s="420"/>
      <c r="J35" s="420"/>
      <c r="K35" s="420"/>
      <c r="L35" s="420"/>
      <c r="M35" s="420"/>
      <c r="N35" s="420"/>
      <c r="O35" s="421">
        <v>29809000</v>
      </c>
      <c r="P35" s="420"/>
      <c r="Q35" s="420"/>
      <c r="R35" s="420"/>
      <c r="S35" s="415">
        <v>21872168.719999999</v>
      </c>
      <c r="T35" s="420"/>
      <c r="U35" s="415">
        <v>21872168.719999999</v>
      </c>
      <c r="V35" s="420"/>
      <c r="W35" s="420"/>
      <c r="X35" s="420"/>
      <c r="Y35" s="420"/>
      <c r="Z35" s="420"/>
      <c r="AA35" s="420"/>
      <c r="AB35" s="420"/>
      <c r="AC35" s="421">
        <v>21872168.719999999</v>
      </c>
      <c r="AD35" s="420"/>
      <c r="AE35" s="420"/>
      <c r="AF35" s="420"/>
      <c r="AG35" s="414" t="s">
        <v>518</v>
      </c>
      <c r="AH35" s="416">
        <v>45572.711840277778</v>
      </c>
      <c r="AI35" s="414"/>
      <c r="AJ35" s="414"/>
      <c r="AK35" s="3"/>
      <c r="AL35" s="3"/>
    </row>
    <row r="36" spans="1:38" s="4" customFormat="1" ht="12.75" customHeight="1" x14ac:dyDescent="0.25">
      <c r="A36" s="417" t="s">
        <v>52</v>
      </c>
      <c r="B36" s="417" t="s">
        <v>22</v>
      </c>
      <c r="C36" s="417" t="s">
        <v>519</v>
      </c>
      <c r="D36" s="417" t="s">
        <v>549</v>
      </c>
      <c r="E36" s="418">
        <v>0</v>
      </c>
      <c r="F36" s="417"/>
      <c r="G36" s="418">
        <v>0</v>
      </c>
      <c r="H36" s="417"/>
      <c r="I36" s="417"/>
      <c r="J36" s="417"/>
      <c r="K36" s="417"/>
      <c r="L36" s="417"/>
      <c r="M36" s="417"/>
      <c r="N36" s="417"/>
      <c r="O36" s="418">
        <v>0</v>
      </c>
      <c r="P36" s="417"/>
      <c r="Q36" s="417"/>
      <c r="R36" s="417"/>
      <c r="S36" s="418">
        <v>102067.83</v>
      </c>
      <c r="T36" s="417"/>
      <c r="U36" s="418">
        <v>102067.83</v>
      </c>
      <c r="V36" s="417"/>
      <c r="W36" s="417"/>
      <c r="X36" s="417"/>
      <c r="Y36" s="417"/>
      <c r="Z36" s="417"/>
      <c r="AA36" s="417"/>
      <c r="AB36" s="417"/>
      <c r="AC36" s="418">
        <v>102067.83</v>
      </c>
      <c r="AD36" s="417"/>
      <c r="AE36" s="417"/>
      <c r="AF36" s="417"/>
      <c r="AG36" s="417" t="s">
        <v>518</v>
      </c>
      <c r="AH36" s="419">
        <v>45572.711851851855</v>
      </c>
      <c r="AI36" s="417"/>
      <c r="AJ36" s="417"/>
      <c r="AK36" s="3"/>
      <c r="AL36" s="3"/>
    </row>
    <row r="37" spans="1:38" s="4" customFormat="1" ht="12.75" customHeight="1" x14ac:dyDescent="0.25">
      <c r="A37" s="414" t="s">
        <v>52</v>
      </c>
      <c r="B37" s="414" t="s">
        <v>22</v>
      </c>
      <c r="C37" s="414" t="s">
        <v>519</v>
      </c>
      <c r="D37" s="420" t="s">
        <v>550</v>
      </c>
      <c r="E37" s="415">
        <v>0</v>
      </c>
      <c r="F37" s="420"/>
      <c r="G37" s="415">
        <v>0</v>
      </c>
      <c r="H37" s="420"/>
      <c r="I37" s="420"/>
      <c r="J37" s="420"/>
      <c r="K37" s="420"/>
      <c r="L37" s="420"/>
      <c r="M37" s="420"/>
      <c r="N37" s="420"/>
      <c r="O37" s="421">
        <v>0</v>
      </c>
      <c r="P37" s="420"/>
      <c r="Q37" s="420"/>
      <c r="R37" s="420"/>
      <c r="S37" s="415">
        <v>102067.83</v>
      </c>
      <c r="T37" s="420"/>
      <c r="U37" s="415">
        <v>102067.83</v>
      </c>
      <c r="V37" s="420"/>
      <c r="W37" s="420"/>
      <c r="X37" s="420"/>
      <c r="Y37" s="420"/>
      <c r="Z37" s="420"/>
      <c r="AA37" s="420"/>
      <c r="AB37" s="420"/>
      <c r="AC37" s="421">
        <v>102067.83</v>
      </c>
      <c r="AD37" s="420"/>
      <c r="AE37" s="420"/>
      <c r="AF37" s="420"/>
      <c r="AG37" s="414" t="s">
        <v>518</v>
      </c>
      <c r="AH37" s="416">
        <v>45572.711840277778</v>
      </c>
      <c r="AI37" s="414"/>
      <c r="AJ37" s="414"/>
      <c r="AK37" s="3"/>
      <c r="AL37" s="3"/>
    </row>
    <row r="38" spans="1:38" s="4" customFormat="1" ht="12.75" customHeight="1" x14ac:dyDescent="0.25">
      <c r="A38" s="417" t="s">
        <v>53</v>
      </c>
      <c r="B38" s="417" t="s">
        <v>22</v>
      </c>
      <c r="C38" s="417" t="s">
        <v>519</v>
      </c>
      <c r="D38" s="417" t="s">
        <v>551</v>
      </c>
      <c r="E38" s="418">
        <v>47558560.960000001</v>
      </c>
      <c r="F38" s="417"/>
      <c r="G38" s="418">
        <v>47558560.960000001</v>
      </c>
      <c r="H38" s="417"/>
      <c r="I38" s="417"/>
      <c r="J38" s="417"/>
      <c r="K38" s="417"/>
      <c r="L38" s="417"/>
      <c r="M38" s="417"/>
      <c r="N38" s="417"/>
      <c r="O38" s="418">
        <v>22525000</v>
      </c>
      <c r="P38" s="418">
        <v>12477500</v>
      </c>
      <c r="Q38" s="418">
        <v>12556060.960000001</v>
      </c>
      <c r="R38" s="417"/>
      <c r="S38" s="418">
        <v>45512657.189999998</v>
      </c>
      <c r="T38" s="417"/>
      <c r="U38" s="418">
        <v>45512657.189999998</v>
      </c>
      <c r="V38" s="417"/>
      <c r="W38" s="417"/>
      <c r="X38" s="417"/>
      <c r="Y38" s="417"/>
      <c r="Z38" s="417"/>
      <c r="AA38" s="417"/>
      <c r="AB38" s="417"/>
      <c r="AC38" s="418">
        <v>22756328.600000001</v>
      </c>
      <c r="AD38" s="418">
        <v>12552785.42</v>
      </c>
      <c r="AE38" s="418">
        <v>10203543.17</v>
      </c>
      <c r="AF38" s="417"/>
      <c r="AG38" s="417" t="s">
        <v>518</v>
      </c>
      <c r="AH38" s="419">
        <v>45572.711851851855</v>
      </c>
      <c r="AI38" s="417"/>
      <c r="AJ38" s="417"/>
      <c r="AK38" s="3"/>
      <c r="AL38" s="3"/>
    </row>
    <row r="39" spans="1:38" s="4" customFormat="1" ht="12.75" customHeight="1" x14ac:dyDescent="0.25">
      <c r="A39" s="414" t="s">
        <v>53</v>
      </c>
      <c r="B39" s="414" t="s">
        <v>22</v>
      </c>
      <c r="C39" s="414" t="s">
        <v>519</v>
      </c>
      <c r="D39" s="420" t="s">
        <v>552</v>
      </c>
      <c r="E39" s="415">
        <v>47558560.960000001</v>
      </c>
      <c r="F39" s="420"/>
      <c r="G39" s="415">
        <v>47558560.960000001</v>
      </c>
      <c r="H39" s="420"/>
      <c r="I39" s="420"/>
      <c r="J39" s="420"/>
      <c r="K39" s="420"/>
      <c r="L39" s="420"/>
      <c r="M39" s="420"/>
      <c r="N39" s="420"/>
      <c r="O39" s="421">
        <v>22525000</v>
      </c>
      <c r="P39" s="421">
        <v>12477500</v>
      </c>
      <c r="Q39" s="421">
        <v>12556060.960000001</v>
      </c>
      <c r="R39" s="420"/>
      <c r="S39" s="415">
        <v>45512657.189999998</v>
      </c>
      <c r="T39" s="420"/>
      <c r="U39" s="415">
        <v>45512657.189999998</v>
      </c>
      <c r="V39" s="420"/>
      <c r="W39" s="420"/>
      <c r="X39" s="420"/>
      <c r="Y39" s="420"/>
      <c r="Z39" s="420"/>
      <c r="AA39" s="420"/>
      <c r="AB39" s="420"/>
      <c r="AC39" s="421">
        <v>22756328.600000001</v>
      </c>
      <c r="AD39" s="421">
        <v>12552785.42</v>
      </c>
      <c r="AE39" s="421">
        <v>10203543.17</v>
      </c>
      <c r="AF39" s="420"/>
      <c r="AG39" s="414" t="s">
        <v>518</v>
      </c>
      <c r="AH39" s="416">
        <v>45572.711851851855</v>
      </c>
      <c r="AI39" s="414"/>
      <c r="AJ39" s="414"/>
      <c r="AK39" s="3"/>
      <c r="AL39" s="3"/>
    </row>
    <row r="40" spans="1:38" s="4" customFormat="1" ht="12.75" customHeight="1" x14ac:dyDescent="0.25">
      <c r="A40" s="417" t="s">
        <v>54</v>
      </c>
      <c r="B40" s="417" t="s">
        <v>22</v>
      </c>
      <c r="C40" s="417" t="s">
        <v>519</v>
      </c>
      <c r="D40" s="417" t="s">
        <v>553</v>
      </c>
      <c r="E40" s="418">
        <v>24734000</v>
      </c>
      <c r="F40" s="417"/>
      <c r="G40" s="418">
        <v>24734000</v>
      </c>
      <c r="H40" s="417"/>
      <c r="I40" s="417"/>
      <c r="J40" s="417"/>
      <c r="K40" s="417"/>
      <c r="L40" s="417"/>
      <c r="M40" s="417"/>
      <c r="N40" s="417"/>
      <c r="O40" s="418">
        <v>24734000</v>
      </c>
      <c r="P40" s="417"/>
      <c r="Q40" s="417"/>
      <c r="R40" s="417"/>
      <c r="S40" s="418">
        <v>24462591.75</v>
      </c>
      <c r="T40" s="417"/>
      <c r="U40" s="418">
        <v>24462591.75</v>
      </c>
      <c r="V40" s="417"/>
      <c r="W40" s="417"/>
      <c r="X40" s="417"/>
      <c r="Y40" s="417"/>
      <c r="Z40" s="417"/>
      <c r="AA40" s="417"/>
      <c r="AB40" s="417"/>
      <c r="AC40" s="418">
        <v>24462591.75</v>
      </c>
      <c r="AD40" s="417"/>
      <c r="AE40" s="417"/>
      <c r="AF40" s="417"/>
      <c r="AG40" s="417" t="s">
        <v>518</v>
      </c>
      <c r="AH40" s="419">
        <v>45572.711851851855</v>
      </c>
      <c r="AI40" s="417"/>
      <c r="AJ40" s="417"/>
      <c r="AK40" s="3"/>
      <c r="AL40" s="3"/>
    </row>
    <row r="41" spans="1:38" s="4" customFormat="1" ht="12.75" customHeight="1" x14ac:dyDescent="0.25">
      <c r="A41" s="414" t="s">
        <v>55</v>
      </c>
      <c r="B41" s="414" t="s">
        <v>22</v>
      </c>
      <c r="C41" s="414" t="s">
        <v>519</v>
      </c>
      <c r="D41" s="420" t="s">
        <v>554</v>
      </c>
      <c r="E41" s="415">
        <v>24734000</v>
      </c>
      <c r="F41" s="420"/>
      <c r="G41" s="415">
        <v>24734000</v>
      </c>
      <c r="H41" s="420"/>
      <c r="I41" s="420"/>
      <c r="J41" s="420"/>
      <c r="K41" s="420"/>
      <c r="L41" s="420"/>
      <c r="M41" s="420"/>
      <c r="N41" s="420"/>
      <c r="O41" s="421">
        <v>24734000</v>
      </c>
      <c r="P41" s="420"/>
      <c r="Q41" s="420"/>
      <c r="R41" s="420"/>
      <c r="S41" s="415">
        <v>24462591.75</v>
      </c>
      <c r="T41" s="420"/>
      <c r="U41" s="415">
        <v>24462591.75</v>
      </c>
      <c r="V41" s="420"/>
      <c r="W41" s="420"/>
      <c r="X41" s="420"/>
      <c r="Y41" s="420"/>
      <c r="Z41" s="420"/>
      <c r="AA41" s="420"/>
      <c r="AB41" s="420"/>
      <c r="AC41" s="421">
        <v>24462591.75</v>
      </c>
      <c r="AD41" s="420"/>
      <c r="AE41" s="420"/>
      <c r="AF41" s="420"/>
      <c r="AG41" s="414" t="s">
        <v>518</v>
      </c>
      <c r="AH41" s="416">
        <v>45572.711851851855</v>
      </c>
      <c r="AI41" s="414"/>
      <c r="AJ41" s="414"/>
      <c r="AK41" s="3"/>
      <c r="AL41" s="3"/>
    </row>
    <row r="42" spans="1:38" s="4" customFormat="1" ht="12.75" customHeight="1" x14ac:dyDescent="0.25">
      <c r="A42" s="417" t="s">
        <v>56</v>
      </c>
      <c r="B42" s="417" t="s">
        <v>22</v>
      </c>
      <c r="C42" s="417" t="s">
        <v>519</v>
      </c>
      <c r="D42" s="417" t="s">
        <v>555</v>
      </c>
      <c r="E42" s="418">
        <v>136253700</v>
      </c>
      <c r="F42" s="417"/>
      <c r="G42" s="418">
        <v>136253700</v>
      </c>
      <c r="H42" s="417"/>
      <c r="I42" s="417"/>
      <c r="J42" s="417"/>
      <c r="K42" s="417"/>
      <c r="L42" s="417"/>
      <c r="M42" s="417"/>
      <c r="N42" s="417"/>
      <c r="O42" s="418">
        <v>2525000</v>
      </c>
      <c r="P42" s="418">
        <v>50889000</v>
      </c>
      <c r="Q42" s="418">
        <v>82839700</v>
      </c>
      <c r="R42" s="417"/>
      <c r="S42" s="418">
        <v>70665872.319999993</v>
      </c>
      <c r="T42" s="417"/>
      <c r="U42" s="418">
        <v>70665872.319999993</v>
      </c>
      <c r="V42" s="417"/>
      <c r="W42" s="417"/>
      <c r="X42" s="417"/>
      <c r="Y42" s="417"/>
      <c r="Z42" s="417"/>
      <c r="AA42" s="417"/>
      <c r="AB42" s="417"/>
      <c r="AC42" s="418">
        <v>2155865.4500000002</v>
      </c>
      <c r="AD42" s="418">
        <v>25472566.059999999</v>
      </c>
      <c r="AE42" s="418">
        <v>43037440.810000002</v>
      </c>
      <c r="AF42" s="417"/>
      <c r="AG42" s="417" t="s">
        <v>518</v>
      </c>
      <c r="AH42" s="419">
        <v>45572.711851851855</v>
      </c>
      <c r="AI42" s="417"/>
      <c r="AJ42" s="417"/>
      <c r="AK42" s="3"/>
      <c r="AL42" s="3"/>
    </row>
    <row r="43" spans="1:38" s="4" customFormat="1" ht="12.75" customHeight="1" x14ac:dyDescent="0.25">
      <c r="A43" s="417" t="s">
        <v>57</v>
      </c>
      <c r="B43" s="417" t="s">
        <v>22</v>
      </c>
      <c r="C43" s="417" t="s">
        <v>519</v>
      </c>
      <c r="D43" s="417" t="s">
        <v>556</v>
      </c>
      <c r="E43" s="418">
        <v>44343900</v>
      </c>
      <c r="F43" s="417"/>
      <c r="G43" s="418">
        <v>44343900</v>
      </c>
      <c r="H43" s="417"/>
      <c r="I43" s="417"/>
      <c r="J43" s="417"/>
      <c r="K43" s="417"/>
      <c r="L43" s="417"/>
      <c r="M43" s="417"/>
      <c r="N43" s="417"/>
      <c r="O43" s="417"/>
      <c r="P43" s="418">
        <v>27101000</v>
      </c>
      <c r="Q43" s="418">
        <v>17242900</v>
      </c>
      <c r="R43" s="417"/>
      <c r="S43" s="418">
        <v>17098872.789999999</v>
      </c>
      <c r="T43" s="417"/>
      <c r="U43" s="418">
        <v>17098872.789999999</v>
      </c>
      <c r="V43" s="417"/>
      <c r="W43" s="417"/>
      <c r="X43" s="417"/>
      <c r="Y43" s="417"/>
      <c r="Z43" s="417"/>
      <c r="AA43" s="417"/>
      <c r="AB43" s="417"/>
      <c r="AC43" s="417"/>
      <c r="AD43" s="418">
        <v>11292366.4</v>
      </c>
      <c r="AE43" s="418">
        <v>5806506.3899999997</v>
      </c>
      <c r="AF43" s="417"/>
      <c r="AG43" s="417" t="s">
        <v>518</v>
      </c>
      <c r="AH43" s="419">
        <v>45572.711851851855</v>
      </c>
      <c r="AI43" s="417"/>
      <c r="AJ43" s="417"/>
      <c r="AK43" s="3"/>
      <c r="AL43" s="3"/>
    </row>
    <row r="44" spans="1:38" s="4" customFormat="1" ht="12.75" customHeight="1" x14ac:dyDescent="0.25">
      <c r="A44" s="414" t="s">
        <v>58</v>
      </c>
      <c r="B44" s="414" t="s">
        <v>22</v>
      </c>
      <c r="C44" s="414" t="s">
        <v>519</v>
      </c>
      <c r="D44" s="420" t="s">
        <v>557</v>
      </c>
      <c r="E44" s="415">
        <v>17242900</v>
      </c>
      <c r="F44" s="420"/>
      <c r="G44" s="415">
        <v>17242900</v>
      </c>
      <c r="H44" s="420"/>
      <c r="I44" s="420"/>
      <c r="J44" s="420"/>
      <c r="K44" s="420"/>
      <c r="L44" s="420"/>
      <c r="M44" s="420"/>
      <c r="N44" s="420"/>
      <c r="O44" s="420"/>
      <c r="P44" s="420"/>
      <c r="Q44" s="421">
        <v>17242900</v>
      </c>
      <c r="R44" s="420"/>
      <c r="S44" s="415">
        <v>5806506.3899999997</v>
      </c>
      <c r="T44" s="420"/>
      <c r="U44" s="415">
        <v>5806506.3899999997</v>
      </c>
      <c r="V44" s="420"/>
      <c r="W44" s="420"/>
      <c r="X44" s="420"/>
      <c r="Y44" s="420"/>
      <c r="Z44" s="420"/>
      <c r="AA44" s="420"/>
      <c r="AB44" s="420"/>
      <c r="AC44" s="420"/>
      <c r="AD44" s="420"/>
      <c r="AE44" s="421">
        <v>5806506.3899999997</v>
      </c>
      <c r="AF44" s="420"/>
      <c r="AG44" s="414" t="s">
        <v>518</v>
      </c>
      <c r="AH44" s="416">
        <v>45572.711851851855</v>
      </c>
      <c r="AI44" s="414"/>
      <c r="AJ44" s="414"/>
      <c r="AK44" s="3"/>
      <c r="AL44" s="3"/>
    </row>
    <row r="45" spans="1:38" s="4" customFormat="1" ht="12.75" customHeight="1" x14ac:dyDescent="0.25">
      <c r="A45" s="414" t="s">
        <v>59</v>
      </c>
      <c r="B45" s="414" t="s">
        <v>22</v>
      </c>
      <c r="C45" s="414" t="s">
        <v>519</v>
      </c>
      <c r="D45" s="420" t="s">
        <v>558</v>
      </c>
      <c r="E45" s="415">
        <v>27101000</v>
      </c>
      <c r="F45" s="420"/>
      <c r="G45" s="415">
        <v>27101000</v>
      </c>
      <c r="H45" s="420"/>
      <c r="I45" s="420"/>
      <c r="J45" s="420"/>
      <c r="K45" s="420"/>
      <c r="L45" s="420"/>
      <c r="M45" s="420"/>
      <c r="N45" s="420"/>
      <c r="O45" s="420"/>
      <c r="P45" s="421">
        <v>27101000</v>
      </c>
      <c r="Q45" s="420"/>
      <c r="R45" s="420"/>
      <c r="S45" s="415">
        <v>11292366.4</v>
      </c>
      <c r="T45" s="420"/>
      <c r="U45" s="415">
        <v>11292366.4</v>
      </c>
      <c r="V45" s="420"/>
      <c r="W45" s="420"/>
      <c r="X45" s="420"/>
      <c r="Y45" s="420"/>
      <c r="Z45" s="420"/>
      <c r="AA45" s="420"/>
      <c r="AB45" s="420"/>
      <c r="AC45" s="420"/>
      <c r="AD45" s="421">
        <v>11292366.4</v>
      </c>
      <c r="AE45" s="420"/>
      <c r="AF45" s="420"/>
      <c r="AG45" s="414" t="s">
        <v>518</v>
      </c>
      <c r="AH45" s="416">
        <v>45572.711851851855</v>
      </c>
      <c r="AI45" s="414"/>
      <c r="AJ45" s="414"/>
      <c r="AK45" s="3"/>
      <c r="AL45" s="3"/>
    </row>
    <row r="46" spans="1:38" s="4" customFormat="1" ht="12.75" customHeight="1" x14ac:dyDescent="0.25">
      <c r="A46" s="417" t="s">
        <v>60</v>
      </c>
      <c r="B46" s="417" t="s">
        <v>22</v>
      </c>
      <c r="C46" s="417" t="s">
        <v>519</v>
      </c>
      <c r="D46" s="417" t="s">
        <v>559</v>
      </c>
      <c r="E46" s="418">
        <v>2525000</v>
      </c>
      <c r="F46" s="417"/>
      <c r="G46" s="418">
        <v>2525000</v>
      </c>
      <c r="H46" s="417"/>
      <c r="I46" s="417"/>
      <c r="J46" s="417"/>
      <c r="K46" s="417"/>
      <c r="L46" s="417"/>
      <c r="M46" s="417"/>
      <c r="N46" s="417"/>
      <c r="O46" s="418">
        <v>2525000</v>
      </c>
      <c r="P46" s="417"/>
      <c r="Q46" s="417"/>
      <c r="R46" s="417"/>
      <c r="S46" s="418">
        <v>2155865.4500000002</v>
      </c>
      <c r="T46" s="417"/>
      <c r="U46" s="418">
        <v>2155865.4500000002</v>
      </c>
      <c r="V46" s="417"/>
      <c r="W46" s="417"/>
      <c r="X46" s="417"/>
      <c r="Y46" s="417"/>
      <c r="Z46" s="417"/>
      <c r="AA46" s="417"/>
      <c r="AB46" s="417"/>
      <c r="AC46" s="418">
        <v>2155865.4500000002</v>
      </c>
      <c r="AD46" s="417"/>
      <c r="AE46" s="417"/>
      <c r="AF46" s="417"/>
      <c r="AG46" s="417" t="s">
        <v>518</v>
      </c>
      <c r="AH46" s="419">
        <v>45572.711851851855</v>
      </c>
      <c r="AI46" s="417"/>
      <c r="AJ46" s="417"/>
      <c r="AK46" s="3"/>
      <c r="AL46" s="3"/>
    </row>
    <row r="47" spans="1:38" s="4" customFormat="1" ht="12.75" customHeight="1" x14ac:dyDescent="0.25">
      <c r="A47" s="414" t="s">
        <v>61</v>
      </c>
      <c r="B47" s="414" t="s">
        <v>22</v>
      </c>
      <c r="C47" s="414" t="s">
        <v>519</v>
      </c>
      <c r="D47" s="420" t="s">
        <v>560</v>
      </c>
      <c r="E47" s="415">
        <v>2525000</v>
      </c>
      <c r="F47" s="420"/>
      <c r="G47" s="415">
        <v>2525000</v>
      </c>
      <c r="H47" s="420"/>
      <c r="I47" s="420"/>
      <c r="J47" s="420"/>
      <c r="K47" s="420"/>
      <c r="L47" s="420"/>
      <c r="M47" s="420"/>
      <c r="N47" s="420"/>
      <c r="O47" s="421">
        <v>2525000</v>
      </c>
      <c r="P47" s="420"/>
      <c r="Q47" s="420"/>
      <c r="R47" s="420"/>
      <c r="S47" s="415">
        <v>2155865.4500000002</v>
      </c>
      <c r="T47" s="420"/>
      <c r="U47" s="415">
        <v>2155865.4500000002</v>
      </c>
      <c r="V47" s="420"/>
      <c r="W47" s="420"/>
      <c r="X47" s="420"/>
      <c r="Y47" s="420"/>
      <c r="Z47" s="420"/>
      <c r="AA47" s="420"/>
      <c r="AB47" s="420"/>
      <c r="AC47" s="421">
        <v>2155865.4500000002</v>
      </c>
      <c r="AD47" s="420"/>
      <c r="AE47" s="420"/>
      <c r="AF47" s="420"/>
      <c r="AG47" s="414" t="s">
        <v>518</v>
      </c>
      <c r="AH47" s="416">
        <v>45572.711851851855</v>
      </c>
      <c r="AI47" s="414"/>
      <c r="AJ47" s="414"/>
      <c r="AK47" s="3"/>
      <c r="AL47" s="3"/>
    </row>
    <row r="48" spans="1:38" s="4" customFormat="1" ht="12.75" customHeight="1" x14ac:dyDescent="0.25">
      <c r="A48" s="417" t="s">
        <v>62</v>
      </c>
      <c r="B48" s="417" t="s">
        <v>22</v>
      </c>
      <c r="C48" s="417" t="s">
        <v>519</v>
      </c>
      <c r="D48" s="417" t="s">
        <v>561</v>
      </c>
      <c r="E48" s="418">
        <v>89384800</v>
      </c>
      <c r="F48" s="417"/>
      <c r="G48" s="418">
        <v>89384800</v>
      </c>
      <c r="H48" s="417"/>
      <c r="I48" s="417"/>
      <c r="J48" s="417"/>
      <c r="K48" s="417"/>
      <c r="L48" s="417"/>
      <c r="M48" s="417"/>
      <c r="N48" s="417"/>
      <c r="O48" s="417"/>
      <c r="P48" s="418">
        <v>23788000</v>
      </c>
      <c r="Q48" s="418">
        <v>65596800</v>
      </c>
      <c r="R48" s="417"/>
      <c r="S48" s="418">
        <v>51411134.079999998</v>
      </c>
      <c r="T48" s="417"/>
      <c r="U48" s="418">
        <v>51411134.079999998</v>
      </c>
      <c r="V48" s="417"/>
      <c r="W48" s="417"/>
      <c r="X48" s="417"/>
      <c r="Y48" s="417"/>
      <c r="Z48" s="417"/>
      <c r="AA48" s="417"/>
      <c r="AB48" s="417"/>
      <c r="AC48" s="417"/>
      <c r="AD48" s="418">
        <v>14180199.66</v>
      </c>
      <c r="AE48" s="418">
        <v>37230934.420000002</v>
      </c>
      <c r="AF48" s="417"/>
      <c r="AG48" s="417" t="s">
        <v>518</v>
      </c>
      <c r="AH48" s="419">
        <v>45572.711851851855</v>
      </c>
      <c r="AI48" s="417"/>
      <c r="AJ48" s="417"/>
      <c r="AK48" s="3"/>
      <c r="AL48" s="3"/>
    </row>
    <row r="49" spans="1:38" s="4" customFormat="1" ht="12.75" customHeight="1" x14ac:dyDescent="0.25">
      <c r="A49" s="417" t="s">
        <v>63</v>
      </c>
      <c r="B49" s="417" t="s">
        <v>22</v>
      </c>
      <c r="C49" s="417" t="s">
        <v>519</v>
      </c>
      <c r="D49" s="417" t="s">
        <v>562</v>
      </c>
      <c r="E49" s="418">
        <v>53399900</v>
      </c>
      <c r="F49" s="417"/>
      <c r="G49" s="418">
        <v>53399900</v>
      </c>
      <c r="H49" s="417"/>
      <c r="I49" s="417"/>
      <c r="J49" s="417"/>
      <c r="K49" s="417"/>
      <c r="L49" s="417"/>
      <c r="M49" s="417"/>
      <c r="N49" s="417"/>
      <c r="O49" s="417"/>
      <c r="P49" s="418">
        <v>11197000</v>
      </c>
      <c r="Q49" s="418">
        <v>42202900</v>
      </c>
      <c r="R49" s="417"/>
      <c r="S49" s="418">
        <v>39283284.329999998</v>
      </c>
      <c r="T49" s="417"/>
      <c r="U49" s="418">
        <v>39283284.329999998</v>
      </c>
      <c r="V49" s="417"/>
      <c r="W49" s="417"/>
      <c r="X49" s="417"/>
      <c r="Y49" s="417"/>
      <c r="Z49" s="417"/>
      <c r="AA49" s="417"/>
      <c r="AB49" s="417"/>
      <c r="AC49" s="417"/>
      <c r="AD49" s="418">
        <v>9250605.4199999999</v>
      </c>
      <c r="AE49" s="418">
        <v>30032678.91</v>
      </c>
      <c r="AF49" s="417"/>
      <c r="AG49" s="417" t="s">
        <v>518</v>
      </c>
      <c r="AH49" s="419">
        <v>45572.711851851855</v>
      </c>
      <c r="AI49" s="417"/>
      <c r="AJ49" s="417"/>
      <c r="AK49" s="3"/>
      <c r="AL49" s="3"/>
    </row>
    <row r="50" spans="1:38" s="4" customFormat="1" ht="12.75" customHeight="1" x14ac:dyDescent="0.25">
      <c r="A50" s="414" t="s">
        <v>64</v>
      </c>
      <c r="B50" s="414" t="s">
        <v>22</v>
      </c>
      <c r="C50" s="414" t="s">
        <v>519</v>
      </c>
      <c r="D50" s="420" t="s">
        <v>563</v>
      </c>
      <c r="E50" s="415">
        <v>42202900</v>
      </c>
      <c r="F50" s="420"/>
      <c r="G50" s="415">
        <v>42202900</v>
      </c>
      <c r="H50" s="420"/>
      <c r="I50" s="420"/>
      <c r="J50" s="420"/>
      <c r="K50" s="420"/>
      <c r="L50" s="420"/>
      <c r="M50" s="420"/>
      <c r="N50" s="420"/>
      <c r="O50" s="420"/>
      <c r="P50" s="420"/>
      <c r="Q50" s="421">
        <v>42202900</v>
      </c>
      <c r="R50" s="420"/>
      <c r="S50" s="415">
        <v>30032678.91</v>
      </c>
      <c r="T50" s="420"/>
      <c r="U50" s="415">
        <v>30032678.91</v>
      </c>
      <c r="V50" s="420"/>
      <c r="W50" s="420"/>
      <c r="X50" s="420"/>
      <c r="Y50" s="420"/>
      <c r="Z50" s="420"/>
      <c r="AA50" s="420"/>
      <c r="AB50" s="420"/>
      <c r="AC50" s="420"/>
      <c r="AD50" s="420"/>
      <c r="AE50" s="421">
        <v>30032678.91</v>
      </c>
      <c r="AF50" s="420"/>
      <c r="AG50" s="414" t="s">
        <v>518</v>
      </c>
      <c r="AH50" s="416">
        <v>45572.711851851855</v>
      </c>
      <c r="AI50" s="414"/>
      <c r="AJ50" s="414"/>
      <c r="AK50" s="3"/>
      <c r="AL50" s="3"/>
    </row>
    <row r="51" spans="1:38" s="4" customFormat="1" ht="12.75" customHeight="1" x14ac:dyDescent="0.25">
      <c r="A51" s="414" t="s">
        <v>65</v>
      </c>
      <c r="B51" s="414" t="s">
        <v>22</v>
      </c>
      <c r="C51" s="414" t="s">
        <v>519</v>
      </c>
      <c r="D51" s="420" t="s">
        <v>564</v>
      </c>
      <c r="E51" s="415">
        <v>11197000</v>
      </c>
      <c r="F51" s="420"/>
      <c r="G51" s="415">
        <v>11197000</v>
      </c>
      <c r="H51" s="420"/>
      <c r="I51" s="420"/>
      <c r="J51" s="420"/>
      <c r="K51" s="420"/>
      <c r="L51" s="420"/>
      <c r="M51" s="420"/>
      <c r="N51" s="420"/>
      <c r="O51" s="420"/>
      <c r="P51" s="421">
        <v>11197000</v>
      </c>
      <c r="Q51" s="420"/>
      <c r="R51" s="420"/>
      <c r="S51" s="415">
        <v>9250605.4199999999</v>
      </c>
      <c r="T51" s="420"/>
      <c r="U51" s="415">
        <v>9250605.4199999999</v>
      </c>
      <c r="V51" s="420"/>
      <c r="W51" s="420"/>
      <c r="X51" s="420"/>
      <c r="Y51" s="420"/>
      <c r="Z51" s="420"/>
      <c r="AA51" s="420"/>
      <c r="AB51" s="420"/>
      <c r="AC51" s="420"/>
      <c r="AD51" s="421">
        <v>9250605.4199999999</v>
      </c>
      <c r="AE51" s="420"/>
      <c r="AF51" s="420"/>
      <c r="AG51" s="414" t="s">
        <v>518</v>
      </c>
      <c r="AH51" s="416">
        <v>45572.711851851855</v>
      </c>
      <c r="AI51" s="414"/>
      <c r="AJ51" s="414"/>
      <c r="AK51" s="3"/>
      <c r="AL51" s="3"/>
    </row>
    <row r="52" spans="1:38" s="4" customFormat="1" ht="12.75" customHeight="1" x14ac:dyDescent="0.25">
      <c r="A52" s="417" t="s">
        <v>66</v>
      </c>
      <c r="B52" s="417" t="s">
        <v>22</v>
      </c>
      <c r="C52" s="417" t="s">
        <v>519</v>
      </c>
      <c r="D52" s="417" t="s">
        <v>565</v>
      </c>
      <c r="E52" s="418">
        <v>35984900</v>
      </c>
      <c r="F52" s="417"/>
      <c r="G52" s="418">
        <v>35984900</v>
      </c>
      <c r="H52" s="417"/>
      <c r="I52" s="417"/>
      <c r="J52" s="417"/>
      <c r="K52" s="417"/>
      <c r="L52" s="417"/>
      <c r="M52" s="417"/>
      <c r="N52" s="417"/>
      <c r="O52" s="417"/>
      <c r="P52" s="418">
        <v>12591000</v>
      </c>
      <c r="Q52" s="418">
        <v>23393900</v>
      </c>
      <c r="R52" s="417"/>
      <c r="S52" s="418">
        <v>12127849.75</v>
      </c>
      <c r="T52" s="417"/>
      <c r="U52" s="418">
        <v>12127849.75</v>
      </c>
      <c r="V52" s="417"/>
      <c r="W52" s="417"/>
      <c r="X52" s="417"/>
      <c r="Y52" s="417"/>
      <c r="Z52" s="417"/>
      <c r="AA52" s="417"/>
      <c r="AB52" s="417"/>
      <c r="AC52" s="417"/>
      <c r="AD52" s="418">
        <v>4929594.24</v>
      </c>
      <c r="AE52" s="418">
        <v>7198255.5099999998</v>
      </c>
      <c r="AF52" s="417"/>
      <c r="AG52" s="417" t="s">
        <v>518</v>
      </c>
      <c r="AH52" s="419">
        <v>45572.711851851855</v>
      </c>
      <c r="AI52" s="417"/>
      <c r="AJ52" s="417"/>
      <c r="AK52" s="3"/>
      <c r="AL52" s="3"/>
    </row>
    <row r="53" spans="1:38" s="4" customFormat="1" ht="12.75" customHeight="1" x14ac:dyDescent="0.25">
      <c r="A53" s="414" t="s">
        <v>67</v>
      </c>
      <c r="B53" s="414" t="s">
        <v>22</v>
      </c>
      <c r="C53" s="414" t="s">
        <v>519</v>
      </c>
      <c r="D53" s="420" t="s">
        <v>566</v>
      </c>
      <c r="E53" s="415">
        <v>23393900</v>
      </c>
      <c r="F53" s="420"/>
      <c r="G53" s="415">
        <v>23393900</v>
      </c>
      <c r="H53" s="420"/>
      <c r="I53" s="420"/>
      <c r="J53" s="420"/>
      <c r="K53" s="420"/>
      <c r="L53" s="420"/>
      <c r="M53" s="420"/>
      <c r="N53" s="420"/>
      <c r="O53" s="420"/>
      <c r="P53" s="420"/>
      <c r="Q53" s="421">
        <v>23393900</v>
      </c>
      <c r="R53" s="420"/>
      <c r="S53" s="415">
        <v>7198255.5099999998</v>
      </c>
      <c r="T53" s="420"/>
      <c r="U53" s="415">
        <v>7198255.5099999998</v>
      </c>
      <c r="V53" s="420"/>
      <c r="W53" s="420"/>
      <c r="X53" s="420"/>
      <c r="Y53" s="420"/>
      <c r="Z53" s="420"/>
      <c r="AA53" s="420"/>
      <c r="AB53" s="420"/>
      <c r="AC53" s="420"/>
      <c r="AD53" s="420"/>
      <c r="AE53" s="421">
        <v>7198255.5099999998</v>
      </c>
      <c r="AF53" s="420"/>
      <c r="AG53" s="414" t="s">
        <v>518</v>
      </c>
      <c r="AH53" s="416">
        <v>45572.711851851855</v>
      </c>
      <c r="AI53" s="414"/>
      <c r="AJ53" s="414"/>
      <c r="AK53" s="3"/>
      <c r="AL53" s="3"/>
    </row>
    <row r="54" spans="1:38" s="4" customFormat="1" ht="12.75" customHeight="1" x14ac:dyDescent="0.25">
      <c r="A54" s="414" t="s">
        <v>68</v>
      </c>
      <c r="B54" s="414" t="s">
        <v>22</v>
      </c>
      <c r="C54" s="414" t="s">
        <v>519</v>
      </c>
      <c r="D54" s="420" t="s">
        <v>567</v>
      </c>
      <c r="E54" s="415">
        <v>12591000</v>
      </c>
      <c r="F54" s="420"/>
      <c r="G54" s="415">
        <v>12591000</v>
      </c>
      <c r="H54" s="420"/>
      <c r="I54" s="420"/>
      <c r="J54" s="420"/>
      <c r="K54" s="420"/>
      <c r="L54" s="420"/>
      <c r="M54" s="420"/>
      <c r="N54" s="420"/>
      <c r="O54" s="420"/>
      <c r="P54" s="421">
        <v>12591000</v>
      </c>
      <c r="Q54" s="420"/>
      <c r="R54" s="420"/>
      <c r="S54" s="415">
        <v>4929594.24</v>
      </c>
      <c r="T54" s="420"/>
      <c r="U54" s="415">
        <v>4929594.24</v>
      </c>
      <c r="V54" s="420"/>
      <c r="W54" s="420"/>
      <c r="X54" s="420"/>
      <c r="Y54" s="420"/>
      <c r="Z54" s="420"/>
      <c r="AA54" s="420"/>
      <c r="AB54" s="420"/>
      <c r="AC54" s="420"/>
      <c r="AD54" s="421">
        <v>4929594.24</v>
      </c>
      <c r="AE54" s="420"/>
      <c r="AF54" s="420"/>
      <c r="AG54" s="414" t="s">
        <v>518</v>
      </c>
      <c r="AH54" s="416">
        <v>45572.711851851855</v>
      </c>
      <c r="AI54" s="414"/>
      <c r="AJ54" s="414"/>
      <c r="AK54" s="3"/>
      <c r="AL54" s="3"/>
    </row>
    <row r="55" spans="1:38" s="4" customFormat="1" ht="12.75" customHeight="1" x14ac:dyDescent="0.25">
      <c r="A55" s="417" t="s">
        <v>69</v>
      </c>
      <c r="B55" s="417" t="s">
        <v>22</v>
      </c>
      <c r="C55" s="417" t="s">
        <v>519</v>
      </c>
      <c r="D55" s="417" t="s">
        <v>568</v>
      </c>
      <c r="E55" s="418">
        <v>8033000</v>
      </c>
      <c r="F55" s="417"/>
      <c r="G55" s="418">
        <v>8033000</v>
      </c>
      <c r="H55" s="417"/>
      <c r="I55" s="417"/>
      <c r="J55" s="417"/>
      <c r="K55" s="417"/>
      <c r="L55" s="417"/>
      <c r="M55" s="417"/>
      <c r="N55" s="417"/>
      <c r="O55" s="418">
        <v>8033000</v>
      </c>
      <c r="P55" s="417"/>
      <c r="Q55" s="417"/>
      <c r="R55" s="417"/>
      <c r="S55" s="418">
        <v>9548804.1999999993</v>
      </c>
      <c r="T55" s="417"/>
      <c r="U55" s="418">
        <v>9548804.1999999993</v>
      </c>
      <c r="V55" s="417"/>
      <c r="W55" s="417"/>
      <c r="X55" s="417"/>
      <c r="Y55" s="417"/>
      <c r="Z55" s="417"/>
      <c r="AA55" s="417"/>
      <c r="AB55" s="417"/>
      <c r="AC55" s="418">
        <v>9548804.1999999993</v>
      </c>
      <c r="AD55" s="417"/>
      <c r="AE55" s="417"/>
      <c r="AF55" s="417"/>
      <c r="AG55" s="417" t="s">
        <v>518</v>
      </c>
      <c r="AH55" s="419">
        <v>45572.711851851855</v>
      </c>
      <c r="AI55" s="417"/>
      <c r="AJ55" s="417"/>
      <c r="AK55" s="3"/>
      <c r="AL55" s="3"/>
    </row>
    <row r="56" spans="1:38" s="4" customFormat="1" ht="12.75" customHeight="1" x14ac:dyDescent="0.25">
      <c r="A56" s="417" t="s">
        <v>70</v>
      </c>
      <c r="B56" s="417" t="s">
        <v>22</v>
      </c>
      <c r="C56" s="417" t="s">
        <v>519</v>
      </c>
      <c r="D56" s="417" t="s">
        <v>569</v>
      </c>
      <c r="E56" s="418">
        <v>8033000</v>
      </c>
      <c r="F56" s="417"/>
      <c r="G56" s="418">
        <v>8033000</v>
      </c>
      <c r="H56" s="417"/>
      <c r="I56" s="417"/>
      <c r="J56" s="417"/>
      <c r="K56" s="417"/>
      <c r="L56" s="417"/>
      <c r="M56" s="417"/>
      <c r="N56" s="417"/>
      <c r="O56" s="418">
        <v>8033000</v>
      </c>
      <c r="P56" s="417"/>
      <c r="Q56" s="417"/>
      <c r="R56" s="417"/>
      <c r="S56" s="418">
        <v>9533804.1999999993</v>
      </c>
      <c r="T56" s="417"/>
      <c r="U56" s="418">
        <v>9533804.1999999993</v>
      </c>
      <c r="V56" s="417"/>
      <c r="W56" s="417"/>
      <c r="X56" s="417"/>
      <c r="Y56" s="417"/>
      <c r="Z56" s="417"/>
      <c r="AA56" s="417"/>
      <c r="AB56" s="417"/>
      <c r="AC56" s="418">
        <v>9533804.1999999993</v>
      </c>
      <c r="AD56" s="417"/>
      <c r="AE56" s="417"/>
      <c r="AF56" s="417"/>
      <c r="AG56" s="417" t="s">
        <v>518</v>
      </c>
      <c r="AH56" s="419">
        <v>45572.711851851855</v>
      </c>
      <c r="AI56" s="417"/>
      <c r="AJ56" s="417"/>
      <c r="AK56" s="3"/>
      <c r="AL56" s="3"/>
    </row>
    <row r="57" spans="1:38" s="4" customFormat="1" ht="12.75" customHeight="1" x14ac:dyDescent="0.25">
      <c r="A57" s="414" t="s">
        <v>71</v>
      </c>
      <c r="B57" s="414" t="s">
        <v>22</v>
      </c>
      <c r="C57" s="414" t="s">
        <v>519</v>
      </c>
      <c r="D57" s="420" t="s">
        <v>570</v>
      </c>
      <c r="E57" s="415">
        <v>8033000</v>
      </c>
      <c r="F57" s="420"/>
      <c r="G57" s="415">
        <v>8033000</v>
      </c>
      <c r="H57" s="420"/>
      <c r="I57" s="420"/>
      <c r="J57" s="420"/>
      <c r="K57" s="420"/>
      <c r="L57" s="420"/>
      <c r="M57" s="420"/>
      <c r="N57" s="420"/>
      <c r="O57" s="421">
        <v>8033000</v>
      </c>
      <c r="P57" s="420"/>
      <c r="Q57" s="420"/>
      <c r="R57" s="420"/>
      <c r="S57" s="415">
        <v>9533804.1999999993</v>
      </c>
      <c r="T57" s="420"/>
      <c r="U57" s="415">
        <v>9533804.1999999993</v>
      </c>
      <c r="V57" s="420"/>
      <c r="W57" s="420"/>
      <c r="X57" s="420"/>
      <c r="Y57" s="420"/>
      <c r="Z57" s="420"/>
      <c r="AA57" s="420"/>
      <c r="AB57" s="420"/>
      <c r="AC57" s="421">
        <v>9533804.1999999993</v>
      </c>
      <c r="AD57" s="420"/>
      <c r="AE57" s="420"/>
      <c r="AF57" s="420"/>
      <c r="AG57" s="414" t="s">
        <v>518</v>
      </c>
      <c r="AH57" s="416">
        <v>45572.711851851855</v>
      </c>
      <c r="AI57" s="414"/>
      <c r="AJ57" s="414"/>
      <c r="AK57" s="3"/>
      <c r="AL57" s="3"/>
    </row>
    <row r="58" spans="1:38" s="4" customFormat="1" ht="12.75" customHeight="1" x14ac:dyDescent="0.25">
      <c r="A58" s="417" t="s">
        <v>926</v>
      </c>
      <c r="B58" s="417" t="s">
        <v>22</v>
      </c>
      <c r="C58" s="417" t="s">
        <v>519</v>
      </c>
      <c r="D58" s="417" t="s">
        <v>927</v>
      </c>
      <c r="E58" s="418">
        <v>0</v>
      </c>
      <c r="F58" s="417"/>
      <c r="G58" s="418">
        <v>0</v>
      </c>
      <c r="H58" s="417"/>
      <c r="I58" s="417"/>
      <c r="J58" s="417"/>
      <c r="K58" s="417"/>
      <c r="L58" s="417"/>
      <c r="M58" s="417"/>
      <c r="N58" s="417"/>
      <c r="O58" s="418">
        <v>0</v>
      </c>
      <c r="P58" s="417"/>
      <c r="Q58" s="417"/>
      <c r="R58" s="417"/>
      <c r="S58" s="418">
        <v>15000</v>
      </c>
      <c r="T58" s="417"/>
      <c r="U58" s="418">
        <v>15000</v>
      </c>
      <c r="V58" s="417"/>
      <c r="W58" s="417"/>
      <c r="X58" s="417"/>
      <c r="Y58" s="417"/>
      <c r="Z58" s="417"/>
      <c r="AA58" s="417"/>
      <c r="AB58" s="417"/>
      <c r="AC58" s="418">
        <v>15000</v>
      </c>
      <c r="AD58" s="417"/>
      <c r="AE58" s="417"/>
      <c r="AF58" s="417"/>
      <c r="AG58" s="417" t="s">
        <v>518</v>
      </c>
      <c r="AH58" s="419">
        <v>45572.711851851855</v>
      </c>
      <c r="AI58" s="417"/>
      <c r="AJ58" s="417"/>
      <c r="AK58" s="3"/>
      <c r="AL58" s="3"/>
    </row>
    <row r="59" spans="1:38" s="4" customFormat="1" ht="12.75" customHeight="1" x14ac:dyDescent="0.25">
      <c r="A59" s="414" t="s">
        <v>928</v>
      </c>
      <c r="B59" s="414" t="s">
        <v>22</v>
      </c>
      <c r="C59" s="414" t="s">
        <v>519</v>
      </c>
      <c r="D59" s="420" t="s">
        <v>929</v>
      </c>
      <c r="E59" s="415">
        <v>0</v>
      </c>
      <c r="F59" s="420"/>
      <c r="G59" s="415">
        <v>0</v>
      </c>
      <c r="H59" s="420"/>
      <c r="I59" s="420"/>
      <c r="J59" s="420"/>
      <c r="K59" s="420"/>
      <c r="L59" s="420"/>
      <c r="M59" s="420"/>
      <c r="N59" s="420"/>
      <c r="O59" s="421">
        <v>0</v>
      </c>
      <c r="P59" s="420"/>
      <c r="Q59" s="420"/>
      <c r="R59" s="420"/>
      <c r="S59" s="415">
        <v>15000</v>
      </c>
      <c r="T59" s="420"/>
      <c r="U59" s="415">
        <v>15000</v>
      </c>
      <c r="V59" s="420"/>
      <c r="W59" s="420"/>
      <c r="X59" s="420"/>
      <c r="Y59" s="420"/>
      <c r="Z59" s="420"/>
      <c r="AA59" s="420"/>
      <c r="AB59" s="420"/>
      <c r="AC59" s="421">
        <v>15000</v>
      </c>
      <c r="AD59" s="420"/>
      <c r="AE59" s="420"/>
      <c r="AF59" s="420"/>
      <c r="AG59" s="414" t="s">
        <v>518</v>
      </c>
      <c r="AH59" s="416">
        <v>45572.711851851855</v>
      </c>
      <c r="AI59" s="414"/>
      <c r="AJ59" s="414"/>
      <c r="AK59" s="3"/>
      <c r="AL59" s="3"/>
    </row>
    <row r="60" spans="1:38" s="4" customFormat="1" ht="12.75" customHeight="1" x14ac:dyDescent="0.25">
      <c r="A60" s="417" t="s">
        <v>930</v>
      </c>
      <c r="B60" s="417" t="s">
        <v>22</v>
      </c>
      <c r="C60" s="417" t="s">
        <v>519</v>
      </c>
      <c r="D60" s="417" t="s">
        <v>726</v>
      </c>
      <c r="E60" s="418">
        <v>0</v>
      </c>
      <c r="F60" s="417"/>
      <c r="G60" s="418">
        <v>0</v>
      </c>
      <c r="H60" s="417"/>
      <c r="I60" s="417"/>
      <c r="J60" s="417"/>
      <c r="K60" s="417"/>
      <c r="L60" s="417"/>
      <c r="M60" s="417"/>
      <c r="N60" s="417"/>
      <c r="O60" s="417"/>
      <c r="P60" s="418">
        <v>0</v>
      </c>
      <c r="Q60" s="418">
        <v>0</v>
      </c>
      <c r="R60" s="417"/>
      <c r="S60" s="418">
        <v>-232.51</v>
      </c>
      <c r="T60" s="417"/>
      <c r="U60" s="418">
        <v>-232.51</v>
      </c>
      <c r="V60" s="417"/>
      <c r="W60" s="417"/>
      <c r="X60" s="417"/>
      <c r="Y60" s="417"/>
      <c r="Z60" s="417"/>
      <c r="AA60" s="417"/>
      <c r="AB60" s="417"/>
      <c r="AC60" s="417"/>
      <c r="AD60" s="418">
        <v>-62.8</v>
      </c>
      <c r="AE60" s="418">
        <v>-169.71</v>
      </c>
      <c r="AF60" s="417"/>
      <c r="AG60" s="417" t="s">
        <v>518</v>
      </c>
      <c r="AH60" s="419">
        <v>45572.711851851855</v>
      </c>
      <c r="AI60" s="417"/>
      <c r="AJ60" s="417"/>
      <c r="AK60" s="3"/>
      <c r="AL60" s="3"/>
    </row>
    <row r="61" spans="1:38" s="4" customFormat="1" ht="12.75" customHeight="1" x14ac:dyDescent="0.25">
      <c r="A61" s="417" t="s">
        <v>438</v>
      </c>
      <c r="B61" s="417" t="s">
        <v>22</v>
      </c>
      <c r="C61" s="417" t="s">
        <v>519</v>
      </c>
      <c r="D61" s="417" t="s">
        <v>931</v>
      </c>
      <c r="E61" s="418">
        <v>0</v>
      </c>
      <c r="F61" s="417"/>
      <c r="G61" s="418">
        <v>0</v>
      </c>
      <c r="H61" s="417"/>
      <c r="I61" s="417"/>
      <c r="J61" s="417"/>
      <c r="K61" s="417"/>
      <c r="L61" s="417"/>
      <c r="M61" s="417"/>
      <c r="N61" s="417"/>
      <c r="O61" s="417"/>
      <c r="P61" s="418">
        <v>0</v>
      </c>
      <c r="Q61" s="418">
        <v>0</v>
      </c>
      <c r="R61" s="417"/>
      <c r="S61" s="418">
        <v>-232.51</v>
      </c>
      <c r="T61" s="417"/>
      <c r="U61" s="418">
        <v>-232.51</v>
      </c>
      <c r="V61" s="417"/>
      <c r="W61" s="417"/>
      <c r="X61" s="417"/>
      <c r="Y61" s="417"/>
      <c r="Z61" s="417"/>
      <c r="AA61" s="417"/>
      <c r="AB61" s="417"/>
      <c r="AC61" s="417"/>
      <c r="AD61" s="418">
        <v>-62.8</v>
      </c>
      <c r="AE61" s="418">
        <v>-169.71</v>
      </c>
      <c r="AF61" s="417"/>
      <c r="AG61" s="417" t="s">
        <v>518</v>
      </c>
      <c r="AH61" s="419">
        <v>45572.711851851855</v>
      </c>
      <c r="AI61" s="417"/>
      <c r="AJ61" s="417"/>
      <c r="AK61" s="3"/>
      <c r="AL61" s="3"/>
    </row>
    <row r="62" spans="1:38" s="4" customFormat="1" ht="12.75" customHeight="1" x14ac:dyDescent="0.25">
      <c r="A62" s="417" t="s">
        <v>932</v>
      </c>
      <c r="B62" s="417" t="s">
        <v>22</v>
      </c>
      <c r="C62" s="417" t="s">
        <v>519</v>
      </c>
      <c r="D62" s="417" t="s">
        <v>933</v>
      </c>
      <c r="E62" s="418">
        <v>0</v>
      </c>
      <c r="F62" s="417"/>
      <c r="G62" s="418">
        <v>0</v>
      </c>
      <c r="H62" s="417"/>
      <c r="I62" s="417"/>
      <c r="J62" s="417"/>
      <c r="K62" s="417"/>
      <c r="L62" s="417"/>
      <c r="M62" s="417"/>
      <c r="N62" s="417"/>
      <c r="O62" s="417"/>
      <c r="P62" s="418">
        <v>0</v>
      </c>
      <c r="Q62" s="418">
        <v>0</v>
      </c>
      <c r="R62" s="417"/>
      <c r="S62" s="418">
        <v>-232.51</v>
      </c>
      <c r="T62" s="417"/>
      <c r="U62" s="418">
        <v>-232.51</v>
      </c>
      <c r="V62" s="417"/>
      <c r="W62" s="417"/>
      <c r="X62" s="417"/>
      <c r="Y62" s="417"/>
      <c r="Z62" s="417"/>
      <c r="AA62" s="417"/>
      <c r="AB62" s="417"/>
      <c r="AC62" s="417"/>
      <c r="AD62" s="418">
        <v>-62.8</v>
      </c>
      <c r="AE62" s="418">
        <v>-169.71</v>
      </c>
      <c r="AF62" s="417"/>
      <c r="AG62" s="417" t="s">
        <v>518</v>
      </c>
      <c r="AH62" s="419">
        <v>45572.711851851855</v>
      </c>
      <c r="AI62" s="417"/>
      <c r="AJ62" s="417"/>
      <c r="AK62" s="3"/>
      <c r="AL62" s="3"/>
    </row>
    <row r="63" spans="1:38" s="4" customFormat="1" ht="12.75" customHeight="1" x14ac:dyDescent="0.25">
      <c r="A63" s="414" t="s">
        <v>934</v>
      </c>
      <c r="B63" s="414" t="s">
        <v>22</v>
      </c>
      <c r="C63" s="414" t="s">
        <v>519</v>
      </c>
      <c r="D63" s="420" t="s">
        <v>935</v>
      </c>
      <c r="E63" s="415">
        <v>0</v>
      </c>
      <c r="F63" s="420"/>
      <c r="G63" s="415">
        <v>0</v>
      </c>
      <c r="H63" s="420"/>
      <c r="I63" s="420"/>
      <c r="J63" s="420"/>
      <c r="K63" s="420"/>
      <c r="L63" s="420"/>
      <c r="M63" s="420"/>
      <c r="N63" s="420"/>
      <c r="O63" s="420"/>
      <c r="P63" s="420"/>
      <c r="Q63" s="421">
        <v>0</v>
      </c>
      <c r="R63" s="420"/>
      <c r="S63" s="415">
        <v>-169.71</v>
      </c>
      <c r="T63" s="420"/>
      <c r="U63" s="415">
        <v>-169.71</v>
      </c>
      <c r="V63" s="420"/>
      <c r="W63" s="420"/>
      <c r="X63" s="420"/>
      <c r="Y63" s="420"/>
      <c r="Z63" s="420"/>
      <c r="AA63" s="420"/>
      <c r="AB63" s="420"/>
      <c r="AC63" s="420"/>
      <c r="AD63" s="420"/>
      <c r="AE63" s="421">
        <v>-169.71</v>
      </c>
      <c r="AF63" s="420"/>
      <c r="AG63" s="414" t="s">
        <v>518</v>
      </c>
      <c r="AH63" s="416">
        <v>45572.711851851855</v>
      </c>
      <c r="AI63" s="414"/>
      <c r="AJ63" s="414"/>
      <c r="AK63" s="3"/>
      <c r="AL63" s="3"/>
    </row>
    <row r="64" spans="1:38" s="4" customFormat="1" ht="12.75" customHeight="1" x14ac:dyDescent="0.25">
      <c r="A64" s="414" t="s">
        <v>1038</v>
      </c>
      <c r="B64" s="414" t="s">
        <v>22</v>
      </c>
      <c r="C64" s="414" t="s">
        <v>519</v>
      </c>
      <c r="D64" s="420" t="s">
        <v>1039</v>
      </c>
      <c r="E64" s="415">
        <v>0</v>
      </c>
      <c r="F64" s="420"/>
      <c r="G64" s="415">
        <v>0</v>
      </c>
      <c r="H64" s="420"/>
      <c r="I64" s="420"/>
      <c r="J64" s="420"/>
      <c r="K64" s="420"/>
      <c r="L64" s="420"/>
      <c r="M64" s="420"/>
      <c r="N64" s="420"/>
      <c r="O64" s="420"/>
      <c r="P64" s="421">
        <v>0</v>
      </c>
      <c r="Q64" s="420"/>
      <c r="R64" s="420"/>
      <c r="S64" s="415">
        <v>-62.8</v>
      </c>
      <c r="T64" s="420"/>
      <c r="U64" s="415">
        <v>-62.8</v>
      </c>
      <c r="V64" s="420"/>
      <c r="W64" s="420"/>
      <c r="X64" s="420"/>
      <c r="Y64" s="420"/>
      <c r="Z64" s="420"/>
      <c r="AA64" s="420"/>
      <c r="AB64" s="420"/>
      <c r="AC64" s="420"/>
      <c r="AD64" s="421">
        <v>-62.8</v>
      </c>
      <c r="AE64" s="420"/>
      <c r="AF64" s="420"/>
      <c r="AG64" s="414" t="s">
        <v>518</v>
      </c>
      <c r="AH64" s="416">
        <v>45572.711851851855</v>
      </c>
      <c r="AI64" s="414"/>
      <c r="AJ64" s="414"/>
      <c r="AK64" s="3"/>
      <c r="AL64" s="3"/>
    </row>
    <row r="65" spans="1:38" s="4" customFormat="1" ht="12.75" customHeight="1" x14ac:dyDescent="0.25">
      <c r="A65" s="417" t="s">
        <v>72</v>
      </c>
      <c r="B65" s="417" t="s">
        <v>22</v>
      </c>
      <c r="C65" s="417" t="s">
        <v>519</v>
      </c>
      <c r="D65" s="417" t="s">
        <v>571</v>
      </c>
      <c r="E65" s="418">
        <v>66634054</v>
      </c>
      <c r="F65" s="417"/>
      <c r="G65" s="418">
        <v>66634054</v>
      </c>
      <c r="H65" s="418">
        <v>39100</v>
      </c>
      <c r="I65" s="417"/>
      <c r="J65" s="417"/>
      <c r="K65" s="417"/>
      <c r="L65" s="417"/>
      <c r="M65" s="417"/>
      <c r="N65" s="417"/>
      <c r="O65" s="418">
        <v>36373400</v>
      </c>
      <c r="P65" s="418">
        <v>25286754</v>
      </c>
      <c r="Q65" s="418">
        <v>5013000</v>
      </c>
      <c r="R65" s="417"/>
      <c r="S65" s="418">
        <v>56229271.75</v>
      </c>
      <c r="T65" s="417"/>
      <c r="U65" s="418">
        <v>56229271.75</v>
      </c>
      <c r="V65" s="418">
        <v>3845.9</v>
      </c>
      <c r="W65" s="417"/>
      <c r="X65" s="417"/>
      <c r="Y65" s="417"/>
      <c r="Z65" s="417"/>
      <c r="AA65" s="417"/>
      <c r="AB65" s="417"/>
      <c r="AC65" s="418">
        <v>31730175.210000001</v>
      </c>
      <c r="AD65" s="418">
        <v>20080037.23</v>
      </c>
      <c r="AE65" s="418">
        <v>4422905.21</v>
      </c>
      <c r="AF65" s="417"/>
      <c r="AG65" s="417" t="s">
        <v>518</v>
      </c>
      <c r="AH65" s="419">
        <v>45572.711851851855</v>
      </c>
      <c r="AI65" s="417"/>
      <c r="AJ65" s="417"/>
      <c r="AK65" s="3"/>
      <c r="AL65" s="3"/>
    </row>
    <row r="66" spans="1:38" s="4" customFormat="1" ht="12.75" customHeight="1" x14ac:dyDescent="0.25">
      <c r="A66" s="417" t="s">
        <v>1059</v>
      </c>
      <c r="B66" s="417" t="s">
        <v>22</v>
      </c>
      <c r="C66" s="417" t="s">
        <v>519</v>
      </c>
      <c r="D66" s="417" t="s">
        <v>1060</v>
      </c>
      <c r="E66" s="418">
        <v>1597000</v>
      </c>
      <c r="F66" s="417"/>
      <c r="G66" s="418">
        <v>1597000</v>
      </c>
      <c r="H66" s="417"/>
      <c r="I66" s="417"/>
      <c r="J66" s="417"/>
      <c r="K66" s="417"/>
      <c r="L66" s="417"/>
      <c r="M66" s="417"/>
      <c r="N66" s="417"/>
      <c r="O66" s="418">
        <v>1597000</v>
      </c>
      <c r="P66" s="417"/>
      <c r="Q66" s="417"/>
      <c r="R66" s="417"/>
      <c r="S66" s="418">
        <v>1596950</v>
      </c>
      <c r="T66" s="417"/>
      <c r="U66" s="418">
        <v>1596950</v>
      </c>
      <c r="V66" s="417"/>
      <c r="W66" s="417"/>
      <c r="X66" s="417"/>
      <c r="Y66" s="417"/>
      <c r="Z66" s="417"/>
      <c r="AA66" s="417"/>
      <c r="AB66" s="417"/>
      <c r="AC66" s="418">
        <v>1596950</v>
      </c>
      <c r="AD66" s="417"/>
      <c r="AE66" s="417"/>
      <c r="AF66" s="417"/>
      <c r="AG66" s="417" t="s">
        <v>518</v>
      </c>
      <c r="AH66" s="419">
        <v>45572.711851851855</v>
      </c>
      <c r="AI66" s="417"/>
      <c r="AJ66" s="417"/>
      <c r="AK66" s="3"/>
      <c r="AL66" s="3"/>
    </row>
    <row r="67" spans="1:38" s="4" customFormat="1" ht="12.75" customHeight="1" x14ac:dyDescent="0.25">
      <c r="A67" s="414" t="s">
        <v>1061</v>
      </c>
      <c r="B67" s="414" t="s">
        <v>22</v>
      </c>
      <c r="C67" s="414" t="s">
        <v>519</v>
      </c>
      <c r="D67" s="420" t="s">
        <v>1062</v>
      </c>
      <c r="E67" s="415">
        <v>1597000</v>
      </c>
      <c r="F67" s="420"/>
      <c r="G67" s="415">
        <v>1597000</v>
      </c>
      <c r="H67" s="420"/>
      <c r="I67" s="420"/>
      <c r="J67" s="420"/>
      <c r="K67" s="420"/>
      <c r="L67" s="420"/>
      <c r="M67" s="420"/>
      <c r="N67" s="420"/>
      <c r="O67" s="421">
        <v>1597000</v>
      </c>
      <c r="P67" s="420"/>
      <c r="Q67" s="420"/>
      <c r="R67" s="420"/>
      <c r="S67" s="415">
        <v>1596950</v>
      </c>
      <c r="T67" s="420"/>
      <c r="U67" s="415">
        <v>1596950</v>
      </c>
      <c r="V67" s="420"/>
      <c r="W67" s="420"/>
      <c r="X67" s="420"/>
      <c r="Y67" s="420"/>
      <c r="Z67" s="420"/>
      <c r="AA67" s="420"/>
      <c r="AB67" s="420"/>
      <c r="AC67" s="421">
        <v>1596950</v>
      </c>
      <c r="AD67" s="420"/>
      <c r="AE67" s="420"/>
      <c r="AF67" s="420"/>
      <c r="AG67" s="414" t="s">
        <v>518</v>
      </c>
      <c r="AH67" s="416">
        <v>45572.711851851855</v>
      </c>
      <c r="AI67" s="414"/>
      <c r="AJ67" s="414"/>
      <c r="AK67" s="3"/>
      <c r="AL67" s="3"/>
    </row>
    <row r="68" spans="1:38" s="4" customFormat="1" ht="12.75" customHeight="1" x14ac:dyDescent="0.25">
      <c r="A68" s="417" t="s">
        <v>73</v>
      </c>
      <c r="B68" s="417" t="s">
        <v>22</v>
      </c>
      <c r="C68" s="417" t="s">
        <v>519</v>
      </c>
      <c r="D68" s="417" t="s">
        <v>572</v>
      </c>
      <c r="E68" s="418">
        <v>0</v>
      </c>
      <c r="F68" s="417"/>
      <c r="G68" s="418">
        <v>0</v>
      </c>
      <c r="H68" s="418">
        <v>39100</v>
      </c>
      <c r="I68" s="417"/>
      <c r="J68" s="417"/>
      <c r="K68" s="417"/>
      <c r="L68" s="417"/>
      <c r="M68" s="417"/>
      <c r="N68" s="417"/>
      <c r="O68" s="418">
        <v>39100</v>
      </c>
      <c r="P68" s="417"/>
      <c r="Q68" s="417"/>
      <c r="R68" s="417"/>
      <c r="S68" s="418">
        <v>0</v>
      </c>
      <c r="T68" s="417"/>
      <c r="U68" s="418">
        <v>0</v>
      </c>
      <c r="V68" s="418">
        <v>3845.9</v>
      </c>
      <c r="W68" s="417"/>
      <c r="X68" s="417"/>
      <c r="Y68" s="417"/>
      <c r="Z68" s="417"/>
      <c r="AA68" s="417"/>
      <c r="AB68" s="417"/>
      <c r="AC68" s="418">
        <v>3845.9</v>
      </c>
      <c r="AD68" s="417"/>
      <c r="AE68" s="417"/>
      <c r="AF68" s="417"/>
      <c r="AG68" s="417" t="s">
        <v>518</v>
      </c>
      <c r="AH68" s="419">
        <v>45572.711851851855</v>
      </c>
      <c r="AI68" s="417"/>
      <c r="AJ68" s="417"/>
      <c r="AK68" s="3"/>
      <c r="AL68" s="3"/>
    </row>
    <row r="69" spans="1:38" s="4" customFormat="1" ht="12.75" customHeight="1" x14ac:dyDescent="0.25">
      <c r="A69" s="414" t="s">
        <v>74</v>
      </c>
      <c r="B69" s="414" t="s">
        <v>22</v>
      </c>
      <c r="C69" s="414" t="s">
        <v>519</v>
      </c>
      <c r="D69" s="420" t="s">
        <v>573</v>
      </c>
      <c r="E69" s="415">
        <v>0</v>
      </c>
      <c r="F69" s="420"/>
      <c r="G69" s="415">
        <v>0</v>
      </c>
      <c r="H69" s="421">
        <v>39100</v>
      </c>
      <c r="I69" s="420"/>
      <c r="J69" s="420"/>
      <c r="K69" s="420"/>
      <c r="L69" s="420"/>
      <c r="M69" s="420"/>
      <c r="N69" s="420"/>
      <c r="O69" s="421">
        <v>39100</v>
      </c>
      <c r="P69" s="420"/>
      <c r="Q69" s="420"/>
      <c r="R69" s="420"/>
      <c r="S69" s="415">
        <v>0</v>
      </c>
      <c r="T69" s="420"/>
      <c r="U69" s="415">
        <v>0</v>
      </c>
      <c r="V69" s="421">
        <v>3845.9</v>
      </c>
      <c r="W69" s="420"/>
      <c r="X69" s="420"/>
      <c r="Y69" s="420"/>
      <c r="Z69" s="420"/>
      <c r="AA69" s="420"/>
      <c r="AB69" s="420"/>
      <c r="AC69" s="421">
        <v>3845.9</v>
      </c>
      <c r="AD69" s="420"/>
      <c r="AE69" s="420"/>
      <c r="AF69" s="420"/>
      <c r="AG69" s="414" t="s">
        <v>518</v>
      </c>
      <c r="AH69" s="416">
        <v>45572.711851851855</v>
      </c>
      <c r="AI69" s="414"/>
      <c r="AJ69" s="414"/>
      <c r="AK69" s="3"/>
      <c r="AL69" s="3"/>
    </row>
    <row r="70" spans="1:38" s="4" customFormat="1" ht="12.75" customHeight="1" x14ac:dyDescent="0.25">
      <c r="A70" s="417" t="s">
        <v>75</v>
      </c>
      <c r="B70" s="417" t="s">
        <v>22</v>
      </c>
      <c r="C70" s="417" t="s">
        <v>519</v>
      </c>
      <c r="D70" s="417" t="s">
        <v>574</v>
      </c>
      <c r="E70" s="418">
        <v>62820254</v>
      </c>
      <c r="F70" s="417"/>
      <c r="G70" s="418">
        <v>62820254</v>
      </c>
      <c r="H70" s="417"/>
      <c r="I70" s="417"/>
      <c r="J70" s="417"/>
      <c r="K70" s="417"/>
      <c r="L70" s="417"/>
      <c r="M70" s="417"/>
      <c r="N70" s="417"/>
      <c r="O70" s="418">
        <v>33838400</v>
      </c>
      <c r="P70" s="418">
        <v>24666754</v>
      </c>
      <c r="Q70" s="418">
        <v>4315100</v>
      </c>
      <c r="R70" s="417"/>
      <c r="S70" s="418">
        <v>52411005.740000002</v>
      </c>
      <c r="T70" s="417"/>
      <c r="U70" s="418">
        <v>52411005.740000002</v>
      </c>
      <c r="V70" s="417"/>
      <c r="W70" s="417"/>
      <c r="X70" s="417"/>
      <c r="Y70" s="417"/>
      <c r="Z70" s="417"/>
      <c r="AA70" s="417"/>
      <c r="AB70" s="417"/>
      <c r="AC70" s="418">
        <v>29086489.07</v>
      </c>
      <c r="AD70" s="418">
        <v>19452059.75</v>
      </c>
      <c r="AE70" s="418">
        <v>3872456.92</v>
      </c>
      <c r="AF70" s="417"/>
      <c r="AG70" s="417" t="s">
        <v>518</v>
      </c>
      <c r="AH70" s="419">
        <v>45572.711851851855</v>
      </c>
      <c r="AI70" s="417"/>
      <c r="AJ70" s="417"/>
      <c r="AK70" s="3"/>
      <c r="AL70" s="3"/>
    </row>
    <row r="71" spans="1:38" s="4" customFormat="1" ht="12.75" customHeight="1" x14ac:dyDescent="0.25">
      <c r="A71" s="417" t="s">
        <v>76</v>
      </c>
      <c r="B71" s="417" t="s">
        <v>22</v>
      </c>
      <c r="C71" s="417" t="s">
        <v>519</v>
      </c>
      <c r="D71" s="417" t="s">
        <v>575</v>
      </c>
      <c r="E71" s="418">
        <v>59930754</v>
      </c>
      <c r="F71" s="417"/>
      <c r="G71" s="418">
        <v>59930754</v>
      </c>
      <c r="H71" s="417"/>
      <c r="I71" s="417"/>
      <c r="J71" s="417"/>
      <c r="K71" s="417"/>
      <c r="L71" s="417"/>
      <c r="M71" s="417"/>
      <c r="N71" s="417"/>
      <c r="O71" s="418">
        <v>33228400</v>
      </c>
      <c r="P71" s="418">
        <v>24366754</v>
      </c>
      <c r="Q71" s="418">
        <v>2335600</v>
      </c>
      <c r="R71" s="417"/>
      <c r="S71" s="418">
        <v>49738163.439999998</v>
      </c>
      <c r="T71" s="417"/>
      <c r="U71" s="418">
        <v>49738163.439999998</v>
      </c>
      <c r="V71" s="417"/>
      <c r="W71" s="417"/>
      <c r="X71" s="417"/>
      <c r="Y71" s="417"/>
      <c r="Z71" s="417"/>
      <c r="AA71" s="417"/>
      <c r="AB71" s="417"/>
      <c r="AC71" s="418">
        <v>28614689.609999999</v>
      </c>
      <c r="AD71" s="418">
        <v>19055939.82</v>
      </c>
      <c r="AE71" s="418">
        <v>2067534.01</v>
      </c>
      <c r="AF71" s="417"/>
      <c r="AG71" s="417" t="s">
        <v>518</v>
      </c>
      <c r="AH71" s="419">
        <v>45572.711851851855</v>
      </c>
      <c r="AI71" s="417"/>
      <c r="AJ71" s="417"/>
      <c r="AK71" s="3"/>
      <c r="AL71" s="3"/>
    </row>
    <row r="72" spans="1:38" s="4" customFormat="1" ht="12.75" customHeight="1" x14ac:dyDescent="0.25">
      <c r="A72" s="414" t="s">
        <v>77</v>
      </c>
      <c r="B72" s="414" t="s">
        <v>22</v>
      </c>
      <c r="C72" s="414" t="s">
        <v>519</v>
      </c>
      <c r="D72" s="420" t="s">
        <v>576</v>
      </c>
      <c r="E72" s="415">
        <v>14924400</v>
      </c>
      <c r="F72" s="420"/>
      <c r="G72" s="415">
        <v>14924400</v>
      </c>
      <c r="H72" s="420"/>
      <c r="I72" s="420"/>
      <c r="J72" s="420"/>
      <c r="K72" s="420"/>
      <c r="L72" s="420"/>
      <c r="M72" s="420"/>
      <c r="N72" s="420"/>
      <c r="O72" s="421">
        <v>12588800</v>
      </c>
      <c r="P72" s="420"/>
      <c r="Q72" s="421">
        <v>2335600</v>
      </c>
      <c r="R72" s="420"/>
      <c r="S72" s="415">
        <v>13783560</v>
      </c>
      <c r="T72" s="420"/>
      <c r="U72" s="415">
        <v>13783560</v>
      </c>
      <c r="V72" s="420"/>
      <c r="W72" s="420"/>
      <c r="X72" s="420"/>
      <c r="Y72" s="420"/>
      <c r="Z72" s="420"/>
      <c r="AA72" s="420"/>
      <c r="AB72" s="420"/>
      <c r="AC72" s="421">
        <v>11716025.99</v>
      </c>
      <c r="AD72" s="420"/>
      <c r="AE72" s="421">
        <v>2067534.01</v>
      </c>
      <c r="AF72" s="420"/>
      <c r="AG72" s="414" t="s">
        <v>518</v>
      </c>
      <c r="AH72" s="416">
        <v>45572.711851851855</v>
      </c>
      <c r="AI72" s="414"/>
      <c r="AJ72" s="414"/>
      <c r="AK72" s="3"/>
      <c r="AL72" s="3"/>
    </row>
    <row r="73" spans="1:38" s="4" customFormat="1" ht="12.75" customHeight="1" x14ac:dyDescent="0.25">
      <c r="A73" s="414" t="s">
        <v>78</v>
      </c>
      <c r="B73" s="414" t="s">
        <v>22</v>
      </c>
      <c r="C73" s="414" t="s">
        <v>519</v>
      </c>
      <c r="D73" s="420" t="s">
        <v>577</v>
      </c>
      <c r="E73" s="415">
        <v>45006354</v>
      </c>
      <c r="F73" s="420"/>
      <c r="G73" s="415">
        <v>45006354</v>
      </c>
      <c r="H73" s="420"/>
      <c r="I73" s="420"/>
      <c r="J73" s="420"/>
      <c r="K73" s="420"/>
      <c r="L73" s="420"/>
      <c r="M73" s="420"/>
      <c r="N73" s="420"/>
      <c r="O73" s="421">
        <v>20639600</v>
      </c>
      <c r="P73" s="421">
        <v>24366754</v>
      </c>
      <c r="Q73" s="420"/>
      <c r="R73" s="420"/>
      <c r="S73" s="415">
        <v>35954603.439999998</v>
      </c>
      <c r="T73" s="420"/>
      <c r="U73" s="415">
        <v>35954603.439999998</v>
      </c>
      <c r="V73" s="420"/>
      <c r="W73" s="420"/>
      <c r="X73" s="420"/>
      <c r="Y73" s="420"/>
      <c r="Z73" s="420"/>
      <c r="AA73" s="420"/>
      <c r="AB73" s="420"/>
      <c r="AC73" s="421">
        <v>16898663.620000001</v>
      </c>
      <c r="AD73" s="421">
        <v>19055939.82</v>
      </c>
      <c r="AE73" s="420"/>
      <c r="AF73" s="420"/>
      <c r="AG73" s="414" t="s">
        <v>518</v>
      </c>
      <c r="AH73" s="416">
        <v>45572.711840277778</v>
      </c>
      <c r="AI73" s="414"/>
      <c r="AJ73" s="414"/>
      <c r="AK73" s="3"/>
      <c r="AL73" s="3"/>
    </row>
    <row r="74" spans="1:38" s="4" customFormat="1" ht="12.75" customHeight="1" x14ac:dyDescent="0.25">
      <c r="A74" s="417" t="s">
        <v>79</v>
      </c>
      <c r="B74" s="417" t="s">
        <v>22</v>
      </c>
      <c r="C74" s="417" t="s">
        <v>519</v>
      </c>
      <c r="D74" s="417" t="s">
        <v>578</v>
      </c>
      <c r="E74" s="418">
        <v>680000</v>
      </c>
      <c r="F74" s="417"/>
      <c r="G74" s="418">
        <v>680000</v>
      </c>
      <c r="H74" s="417"/>
      <c r="I74" s="417"/>
      <c r="J74" s="417"/>
      <c r="K74" s="417"/>
      <c r="L74" s="417"/>
      <c r="M74" s="417"/>
      <c r="N74" s="417"/>
      <c r="O74" s="418">
        <v>150000</v>
      </c>
      <c r="P74" s="418">
        <v>300000</v>
      </c>
      <c r="Q74" s="418">
        <v>230000</v>
      </c>
      <c r="R74" s="417"/>
      <c r="S74" s="418">
        <v>734190.45</v>
      </c>
      <c r="T74" s="417"/>
      <c r="U74" s="418">
        <v>734190.45</v>
      </c>
      <c r="V74" s="417"/>
      <c r="W74" s="417"/>
      <c r="X74" s="417"/>
      <c r="Y74" s="417"/>
      <c r="Z74" s="417"/>
      <c r="AA74" s="417"/>
      <c r="AB74" s="417"/>
      <c r="AC74" s="418">
        <v>120394.94</v>
      </c>
      <c r="AD74" s="418">
        <v>396119.93</v>
      </c>
      <c r="AE74" s="418">
        <v>217675.58</v>
      </c>
      <c r="AF74" s="417"/>
      <c r="AG74" s="417" t="s">
        <v>518</v>
      </c>
      <c r="AH74" s="419">
        <v>45572.711851851855</v>
      </c>
      <c r="AI74" s="417"/>
      <c r="AJ74" s="417"/>
      <c r="AK74" s="3"/>
      <c r="AL74" s="3"/>
    </row>
    <row r="75" spans="1:38" s="4" customFormat="1" ht="12.75" customHeight="1" x14ac:dyDescent="0.25">
      <c r="A75" s="414" t="s">
        <v>80</v>
      </c>
      <c r="B75" s="414" t="s">
        <v>22</v>
      </c>
      <c r="C75" s="414" t="s">
        <v>519</v>
      </c>
      <c r="D75" s="420" t="s">
        <v>579</v>
      </c>
      <c r="E75" s="415">
        <v>150000</v>
      </c>
      <c r="F75" s="420"/>
      <c r="G75" s="415">
        <v>150000</v>
      </c>
      <c r="H75" s="420"/>
      <c r="I75" s="420"/>
      <c r="J75" s="420"/>
      <c r="K75" s="420"/>
      <c r="L75" s="420"/>
      <c r="M75" s="420"/>
      <c r="N75" s="420"/>
      <c r="O75" s="421">
        <v>150000</v>
      </c>
      <c r="P75" s="420"/>
      <c r="Q75" s="420"/>
      <c r="R75" s="420"/>
      <c r="S75" s="415">
        <v>120394.94</v>
      </c>
      <c r="T75" s="420"/>
      <c r="U75" s="415">
        <v>120394.94</v>
      </c>
      <c r="V75" s="420"/>
      <c r="W75" s="420"/>
      <c r="X75" s="420"/>
      <c r="Y75" s="420"/>
      <c r="Z75" s="420"/>
      <c r="AA75" s="420"/>
      <c r="AB75" s="420"/>
      <c r="AC75" s="421">
        <v>120394.94</v>
      </c>
      <c r="AD75" s="420"/>
      <c r="AE75" s="420"/>
      <c r="AF75" s="420"/>
      <c r="AG75" s="414" t="s">
        <v>518</v>
      </c>
      <c r="AH75" s="416">
        <v>45572.711851851855</v>
      </c>
      <c r="AI75" s="414"/>
      <c r="AJ75" s="414"/>
      <c r="AK75" s="3"/>
      <c r="AL75" s="3"/>
    </row>
    <row r="76" spans="1:38" s="4" customFormat="1" ht="12.75" customHeight="1" x14ac:dyDescent="0.25">
      <c r="A76" s="414" t="s">
        <v>81</v>
      </c>
      <c r="B76" s="414" t="s">
        <v>22</v>
      </c>
      <c r="C76" s="414" t="s">
        <v>519</v>
      </c>
      <c r="D76" s="420" t="s">
        <v>580</v>
      </c>
      <c r="E76" s="415">
        <v>230000</v>
      </c>
      <c r="F76" s="420"/>
      <c r="G76" s="415">
        <v>230000</v>
      </c>
      <c r="H76" s="420"/>
      <c r="I76" s="420"/>
      <c r="J76" s="420"/>
      <c r="K76" s="420"/>
      <c r="L76" s="420"/>
      <c r="M76" s="420"/>
      <c r="N76" s="420"/>
      <c r="O76" s="420"/>
      <c r="P76" s="420"/>
      <c r="Q76" s="421">
        <v>230000</v>
      </c>
      <c r="R76" s="420"/>
      <c r="S76" s="415">
        <v>217675.58</v>
      </c>
      <c r="T76" s="420"/>
      <c r="U76" s="415">
        <v>217675.58</v>
      </c>
      <c r="V76" s="420"/>
      <c r="W76" s="420"/>
      <c r="X76" s="420"/>
      <c r="Y76" s="420"/>
      <c r="Z76" s="420"/>
      <c r="AA76" s="420"/>
      <c r="AB76" s="420"/>
      <c r="AC76" s="420"/>
      <c r="AD76" s="420"/>
      <c r="AE76" s="421">
        <v>217675.58</v>
      </c>
      <c r="AF76" s="420"/>
      <c r="AG76" s="414" t="s">
        <v>518</v>
      </c>
      <c r="AH76" s="416">
        <v>45572.711851851855</v>
      </c>
      <c r="AI76" s="414"/>
      <c r="AJ76" s="414"/>
      <c r="AK76" s="3"/>
      <c r="AL76" s="3"/>
    </row>
    <row r="77" spans="1:38" s="4" customFormat="1" ht="12.75" customHeight="1" x14ac:dyDescent="0.25">
      <c r="A77" s="414" t="s">
        <v>82</v>
      </c>
      <c r="B77" s="414" t="s">
        <v>22</v>
      </c>
      <c r="C77" s="414" t="s">
        <v>519</v>
      </c>
      <c r="D77" s="420" t="s">
        <v>581</v>
      </c>
      <c r="E77" s="415">
        <v>300000</v>
      </c>
      <c r="F77" s="420"/>
      <c r="G77" s="415">
        <v>300000</v>
      </c>
      <c r="H77" s="420"/>
      <c r="I77" s="420"/>
      <c r="J77" s="420"/>
      <c r="K77" s="420"/>
      <c r="L77" s="420"/>
      <c r="M77" s="420"/>
      <c r="N77" s="420"/>
      <c r="O77" s="420"/>
      <c r="P77" s="421">
        <v>300000</v>
      </c>
      <c r="Q77" s="420"/>
      <c r="R77" s="420"/>
      <c r="S77" s="415">
        <v>396119.93</v>
      </c>
      <c r="T77" s="420"/>
      <c r="U77" s="415">
        <v>396119.93</v>
      </c>
      <c r="V77" s="420"/>
      <c r="W77" s="420"/>
      <c r="X77" s="420"/>
      <c r="Y77" s="420"/>
      <c r="Z77" s="420"/>
      <c r="AA77" s="420"/>
      <c r="AB77" s="420"/>
      <c r="AC77" s="420"/>
      <c r="AD77" s="421">
        <v>396119.93</v>
      </c>
      <c r="AE77" s="420"/>
      <c r="AF77" s="420"/>
      <c r="AG77" s="414" t="s">
        <v>518</v>
      </c>
      <c r="AH77" s="416">
        <v>45572.711851851855</v>
      </c>
      <c r="AI77" s="414"/>
      <c r="AJ77" s="414"/>
      <c r="AK77" s="3"/>
      <c r="AL77" s="3"/>
    </row>
    <row r="78" spans="1:38" s="4" customFormat="1" ht="12.75" customHeight="1" x14ac:dyDescent="0.25">
      <c r="A78" s="417" t="s">
        <v>83</v>
      </c>
      <c r="B78" s="417" t="s">
        <v>22</v>
      </c>
      <c r="C78" s="417" t="s">
        <v>519</v>
      </c>
      <c r="D78" s="417" t="s">
        <v>582</v>
      </c>
      <c r="E78" s="418">
        <v>2209500</v>
      </c>
      <c r="F78" s="417"/>
      <c r="G78" s="418">
        <v>2209500</v>
      </c>
      <c r="H78" s="417"/>
      <c r="I78" s="417"/>
      <c r="J78" s="417"/>
      <c r="K78" s="417"/>
      <c r="L78" s="417"/>
      <c r="M78" s="417"/>
      <c r="N78" s="417"/>
      <c r="O78" s="418">
        <v>460000</v>
      </c>
      <c r="P78" s="417"/>
      <c r="Q78" s="418">
        <v>1749500</v>
      </c>
      <c r="R78" s="417"/>
      <c r="S78" s="418">
        <v>1938651.85</v>
      </c>
      <c r="T78" s="417"/>
      <c r="U78" s="418">
        <v>1938651.85</v>
      </c>
      <c r="V78" s="417"/>
      <c r="W78" s="417"/>
      <c r="X78" s="417"/>
      <c r="Y78" s="417"/>
      <c r="Z78" s="417"/>
      <c r="AA78" s="417"/>
      <c r="AB78" s="417"/>
      <c r="AC78" s="418">
        <v>351404.52</v>
      </c>
      <c r="AD78" s="417"/>
      <c r="AE78" s="418">
        <v>1587247.33</v>
      </c>
      <c r="AF78" s="417"/>
      <c r="AG78" s="417" t="s">
        <v>518</v>
      </c>
      <c r="AH78" s="419">
        <v>45572.711851851855</v>
      </c>
      <c r="AI78" s="417"/>
      <c r="AJ78" s="417"/>
      <c r="AK78" s="3"/>
      <c r="AL78" s="3"/>
    </row>
    <row r="79" spans="1:38" s="4" customFormat="1" ht="12.75" customHeight="1" x14ac:dyDescent="0.25">
      <c r="A79" s="414" t="s">
        <v>84</v>
      </c>
      <c r="B79" s="414" t="s">
        <v>22</v>
      </c>
      <c r="C79" s="414" t="s">
        <v>519</v>
      </c>
      <c r="D79" s="420" t="s">
        <v>583</v>
      </c>
      <c r="E79" s="415">
        <v>460000</v>
      </c>
      <c r="F79" s="420"/>
      <c r="G79" s="415">
        <v>460000</v>
      </c>
      <c r="H79" s="420"/>
      <c r="I79" s="420"/>
      <c r="J79" s="420"/>
      <c r="K79" s="420"/>
      <c r="L79" s="420"/>
      <c r="M79" s="420"/>
      <c r="N79" s="420"/>
      <c r="O79" s="421">
        <v>460000</v>
      </c>
      <c r="P79" s="420"/>
      <c r="Q79" s="420"/>
      <c r="R79" s="420"/>
      <c r="S79" s="415">
        <v>351404.52</v>
      </c>
      <c r="T79" s="420"/>
      <c r="U79" s="415">
        <v>351404.52</v>
      </c>
      <c r="V79" s="420"/>
      <c r="W79" s="420"/>
      <c r="X79" s="420"/>
      <c r="Y79" s="420"/>
      <c r="Z79" s="420"/>
      <c r="AA79" s="420"/>
      <c r="AB79" s="420"/>
      <c r="AC79" s="421">
        <v>351404.52</v>
      </c>
      <c r="AD79" s="420"/>
      <c r="AE79" s="420"/>
      <c r="AF79" s="420"/>
      <c r="AG79" s="414" t="s">
        <v>518</v>
      </c>
      <c r="AH79" s="416">
        <v>45572.711851851855</v>
      </c>
      <c r="AI79" s="414"/>
      <c r="AJ79" s="414"/>
      <c r="AK79" s="3"/>
      <c r="AL79" s="3"/>
    </row>
    <row r="80" spans="1:38" s="4" customFormat="1" ht="12.75" customHeight="1" x14ac:dyDescent="0.25">
      <c r="A80" s="414" t="s">
        <v>85</v>
      </c>
      <c r="B80" s="414" t="s">
        <v>22</v>
      </c>
      <c r="C80" s="414" t="s">
        <v>519</v>
      </c>
      <c r="D80" s="420" t="s">
        <v>584</v>
      </c>
      <c r="E80" s="415">
        <v>1749500</v>
      </c>
      <c r="F80" s="420"/>
      <c r="G80" s="415">
        <v>1749500</v>
      </c>
      <c r="H80" s="420"/>
      <c r="I80" s="420"/>
      <c r="J80" s="420"/>
      <c r="K80" s="420"/>
      <c r="L80" s="420"/>
      <c r="M80" s="420"/>
      <c r="N80" s="420"/>
      <c r="O80" s="420"/>
      <c r="P80" s="420"/>
      <c r="Q80" s="421">
        <v>1749500</v>
      </c>
      <c r="R80" s="420"/>
      <c r="S80" s="415">
        <v>1587247.33</v>
      </c>
      <c r="T80" s="420"/>
      <c r="U80" s="415">
        <v>1587247.33</v>
      </c>
      <c r="V80" s="420"/>
      <c r="W80" s="420"/>
      <c r="X80" s="420"/>
      <c r="Y80" s="420"/>
      <c r="Z80" s="420"/>
      <c r="AA80" s="420"/>
      <c r="AB80" s="420"/>
      <c r="AC80" s="420"/>
      <c r="AD80" s="420"/>
      <c r="AE80" s="421">
        <v>1587247.33</v>
      </c>
      <c r="AF80" s="420"/>
      <c r="AG80" s="414" t="s">
        <v>518</v>
      </c>
      <c r="AH80" s="416">
        <v>45572.711851851855</v>
      </c>
      <c r="AI80" s="414"/>
      <c r="AJ80" s="414"/>
      <c r="AK80" s="3"/>
      <c r="AL80" s="3"/>
    </row>
    <row r="81" spans="1:38" s="4" customFormat="1" ht="12.75" customHeight="1" x14ac:dyDescent="0.25">
      <c r="A81" s="417" t="s">
        <v>983</v>
      </c>
      <c r="B81" s="417" t="s">
        <v>22</v>
      </c>
      <c r="C81" s="417" t="s">
        <v>519</v>
      </c>
      <c r="D81" s="417" t="s">
        <v>984</v>
      </c>
      <c r="E81" s="418">
        <v>40900</v>
      </c>
      <c r="F81" s="417"/>
      <c r="G81" s="418">
        <v>40900</v>
      </c>
      <c r="H81" s="417"/>
      <c r="I81" s="417"/>
      <c r="J81" s="417"/>
      <c r="K81" s="417"/>
      <c r="L81" s="417"/>
      <c r="M81" s="417"/>
      <c r="N81" s="417"/>
      <c r="O81" s="418">
        <v>40900</v>
      </c>
      <c r="P81" s="417"/>
      <c r="Q81" s="417"/>
      <c r="R81" s="417"/>
      <c r="S81" s="418">
        <v>40989.99</v>
      </c>
      <c r="T81" s="417"/>
      <c r="U81" s="418">
        <v>40989.99</v>
      </c>
      <c r="V81" s="417"/>
      <c r="W81" s="417"/>
      <c r="X81" s="417"/>
      <c r="Y81" s="417"/>
      <c r="Z81" s="417"/>
      <c r="AA81" s="417"/>
      <c r="AB81" s="417"/>
      <c r="AC81" s="418">
        <v>40989.99</v>
      </c>
      <c r="AD81" s="417"/>
      <c r="AE81" s="417"/>
      <c r="AF81" s="417"/>
      <c r="AG81" s="417" t="s">
        <v>518</v>
      </c>
      <c r="AH81" s="419">
        <v>45572.711851851855</v>
      </c>
      <c r="AI81" s="417"/>
      <c r="AJ81" s="417"/>
      <c r="AK81" s="3"/>
      <c r="AL81" s="3"/>
    </row>
    <row r="82" spans="1:38" s="4" customFormat="1" ht="12.75" customHeight="1" x14ac:dyDescent="0.25">
      <c r="A82" s="417" t="s">
        <v>985</v>
      </c>
      <c r="B82" s="417" t="s">
        <v>22</v>
      </c>
      <c r="C82" s="417" t="s">
        <v>519</v>
      </c>
      <c r="D82" s="417" t="s">
        <v>986</v>
      </c>
      <c r="E82" s="418">
        <v>40900</v>
      </c>
      <c r="F82" s="417"/>
      <c r="G82" s="418">
        <v>40900</v>
      </c>
      <c r="H82" s="417"/>
      <c r="I82" s="417"/>
      <c r="J82" s="417"/>
      <c r="K82" s="417"/>
      <c r="L82" s="417"/>
      <c r="M82" s="417"/>
      <c r="N82" s="417"/>
      <c r="O82" s="418">
        <v>40900</v>
      </c>
      <c r="P82" s="417"/>
      <c r="Q82" s="417"/>
      <c r="R82" s="417"/>
      <c r="S82" s="418">
        <v>40989.99</v>
      </c>
      <c r="T82" s="417"/>
      <c r="U82" s="418">
        <v>40989.99</v>
      </c>
      <c r="V82" s="417"/>
      <c r="W82" s="417"/>
      <c r="X82" s="417"/>
      <c r="Y82" s="417"/>
      <c r="Z82" s="417"/>
      <c r="AA82" s="417"/>
      <c r="AB82" s="417"/>
      <c r="AC82" s="418">
        <v>40989.99</v>
      </c>
      <c r="AD82" s="417"/>
      <c r="AE82" s="417"/>
      <c r="AF82" s="417"/>
      <c r="AG82" s="417" t="s">
        <v>518</v>
      </c>
      <c r="AH82" s="419">
        <v>45572.711851851855</v>
      </c>
      <c r="AI82" s="417"/>
      <c r="AJ82" s="417"/>
      <c r="AK82" s="3"/>
      <c r="AL82" s="3"/>
    </row>
    <row r="83" spans="1:38" s="4" customFormat="1" ht="12.75" customHeight="1" x14ac:dyDescent="0.25">
      <c r="A83" s="414" t="s">
        <v>987</v>
      </c>
      <c r="B83" s="414" t="s">
        <v>22</v>
      </c>
      <c r="C83" s="414" t="s">
        <v>519</v>
      </c>
      <c r="D83" s="420" t="s">
        <v>988</v>
      </c>
      <c r="E83" s="415">
        <v>40900</v>
      </c>
      <c r="F83" s="420"/>
      <c r="G83" s="415">
        <v>40900</v>
      </c>
      <c r="H83" s="420"/>
      <c r="I83" s="420"/>
      <c r="J83" s="420"/>
      <c r="K83" s="420"/>
      <c r="L83" s="420"/>
      <c r="M83" s="420"/>
      <c r="N83" s="420"/>
      <c r="O83" s="421">
        <v>40900</v>
      </c>
      <c r="P83" s="420"/>
      <c r="Q83" s="420"/>
      <c r="R83" s="420"/>
      <c r="S83" s="415">
        <v>40989.99</v>
      </c>
      <c r="T83" s="420"/>
      <c r="U83" s="415">
        <v>40989.99</v>
      </c>
      <c r="V83" s="420"/>
      <c r="W83" s="420"/>
      <c r="X83" s="420"/>
      <c r="Y83" s="420"/>
      <c r="Z83" s="420"/>
      <c r="AA83" s="420"/>
      <c r="AB83" s="420"/>
      <c r="AC83" s="421">
        <v>40989.99</v>
      </c>
      <c r="AD83" s="420"/>
      <c r="AE83" s="420"/>
      <c r="AF83" s="420"/>
      <c r="AG83" s="414" t="s">
        <v>518</v>
      </c>
      <c r="AH83" s="416">
        <v>45572.711851851855</v>
      </c>
      <c r="AI83" s="414"/>
      <c r="AJ83" s="414"/>
      <c r="AK83" s="3"/>
      <c r="AL83" s="3"/>
    </row>
    <row r="84" spans="1:38" s="4" customFormat="1" ht="12.75" customHeight="1" x14ac:dyDescent="0.25">
      <c r="A84" s="417" t="s">
        <v>86</v>
      </c>
      <c r="B84" s="417" t="s">
        <v>22</v>
      </c>
      <c r="C84" s="417" t="s">
        <v>519</v>
      </c>
      <c r="D84" s="417" t="s">
        <v>585</v>
      </c>
      <c r="E84" s="418">
        <v>2175900</v>
      </c>
      <c r="F84" s="417"/>
      <c r="G84" s="418">
        <v>2175900</v>
      </c>
      <c r="H84" s="417"/>
      <c r="I84" s="417"/>
      <c r="J84" s="417"/>
      <c r="K84" s="417"/>
      <c r="L84" s="417"/>
      <c r="M84" s="417"/>
      <c r="N84" s="417"/>
      <c r="O84" s="418">
        <v>858000</v>
      </c>
      <c r="P84" s="418">
        <v>620000</v>
      </c>
      <c r="Q84" s="418">
        <v>697900</v>
      </c>
      <c r="R84" s="417"/>
      <c r="S84" s="418">
        <v>2180326.02</v>
      </c>
      <c r="T84" s="417"/>
      <c r="U84" s="418">
        <v>2180326.02</v>
      </c>
      <c r="V84" s="417"/>
      <c r="W84" s="417"/>
      <c r="X84" s="417"/>
      <c r="Y84" s="417"/>
      <c r="Z84" s="417"/>
      <c r="AA84" s="417"/>
      <c r="AB84" s="417"/>
      <c r="AC84" s="418">
        <v>1001900.25</v>
      </c>
      <c r="AD84" s="418">
        <v>627977.48</v>
      </c>
      <c r="AE84" s="418">
        <v>550448.29</v>
      </c>
      <c r="AF84" s="417"/>
      <c r="AG84" s="417" t="s">
        <v>518</v>
      </c>
      <c r="AH84" s="419">
        <v>45572.711851851855</v>
      </c>
      <c r="AI84" s="417"/>
      <c r="AJ84" s="417"/>
      <c r="AK84" s="3"/>
      <c r="AL84" s="3"/>
    </row>
    <row r="85" spans="1:38" s="4" customFormat="1" ht="12.75" customHeight="1" x14ac:dyDescent="0.25">
      <c r="A85" s="417" t="s">
        <v>87</v>
      </c>
      <c r="B85" s="417" t="s">
        <v>22</v>
      </c>
      <c r="C85" s="417" t="s">
        <v>519</v>
      </c>
      <c r="D85" s="417" t="s">
        <v>586</v>
      </c>
      <c r="E85" s="418">
        <v>1078000</v>
      </c>
      <c r="F85" s="417"/>
      <c r="G85" s="418">
        <v>1078000</v>
      </c>
      <c r="H85" s="417"/>
      <c r="I85" s="417"/>
      <c r="J85" s="417"/>
      <c r="K85" s="417"/>
      <c r="L85" s="417"/>
      <c r="M85" s="417"/>
      <c r="N85" s="417"/>
      <c r="O85" s="418">
        <v>858000</v>
      </c>
      <c r="P85" s="418">
        <v>220000</v>
      </c>
      <c r="Q85" s="417"/>
      <c r="R85" s="417"/>
      <c r="S85" s="418">
        <v>1254021.73</v>
      </c>
      <c r="T85" s="417"/>
      <c r="U85" s="418">
        <v>1254021.73</v>
      </c>
      <c r="V85" s="417"/>
      <c r="W85" s="417"/>
      <c r="X85" s="417"/>
      <c r="Y85" s="417"/>
      <c r="Z85" s="417"/>
      <c r="AA85" s="417"/>
      <c r="AB85" s="417"/>
      <c r="AC85" s="418">
        <v>1001900.25</v>
      </c>
      <c r="AD85" s="418">
        <v>252121.48</v>
      </c>
      <c r="AE85" s="417"/>
      <c r="AF85" s="417"/>
      <c r="AG85" s="417" t="s">
        <v>518</v>
      </c>
      <c r="AH85" s="419">
        <v>45572.711851851855</v>
      </c>
      <c r="AI85" s="417"/>
      <c r="AJ85" s="417"/>
      <c r="AK85" s="3"/>
      <c r="AL85" s="3"/>
    </row>
    <row r="86" spans="1:38" s="4" customFormat="1" ht="12.75" customHeight="1" x14ac:dyDescent="0.25">
      <c r="A86" s="414" t="s">
        <v>88</v>
      </c>
      <c r="B86" s="414" t="s">
        <v>22</v>
      </c>
      <c r="C86" s="414" t="s">
        <v>519</v>
      </c>
      <c r="D86" s="420" t="s">
        <v>587</v>
      </c>
      <c r="E86" s="415">
        <v>858000</v>
      </c>
      <c r="F86" s="420"/>
      <c r="G86" s="415">
        <v>858000</v>
      </c>
      <c r="H86" s="420"/>
      <c r="I86" s="420"/>
      <c r="J86" s="420"/>
      <c r="K86" s="420"/>
      <c r="L86" s="420"/>
      <c r="M86" s="420"/>
      <c r="N86" s="420"/>
      <c r="O86" s="421">
        <v>858000</v>
      </c>
      <c r="P86" s="420"/>
      <c r="Q86" s="420"/>
      <c r="R86" s="420"/>
      <c r="S86" s="415">
        <v>1001900.25</v>
      </c>
      <c r="T86" s="420"/>
      <c r="U86" s="415">
        <v>1001900.25</v>
      </c>
      <c r="V86" s="420"/>
      <c r="W86" s="420"/>
      <c r="X86" s="420"/>
      <c r="Y86" s="420"/>
      <c r="Z86" s="420"/>
      <c r="AA86" s="420"/>
      <c r="AB86" s="420"/>
      <c r="AC86" s="421">
        <v>1001900.25</v>
      </c>
      <c r="AD86" s="420"/>
      <c r="AE86" s="420"/>
      <c r="AF86" s="420"/>
      <c r="AG86" s="414" t="s">
        <v>518</v>
      </c>
      <c r="AH86" s="416">
        <v>45572.711851851855</v>
      </c>
      <c r="AI86" s="414"/>
      <c r="AJ86" s="414"/>
      <c r="AK86" s="3"/>
      <c r="AL86" s="3"/>
    </row>
    <row r="87" spans="1:38" s="4" customFormat="1" ht="12.75" customHeight="1" x14ac:dyDescent="0.25">
      <c r="A87" s="414" t="s">
        <v>89</v>
      </c>
      <c r="B87" s="414" t="s">
        <v>22</v>
      </c>
      <c r="C87" s="414" t="s">
        <v>519</v>
      </c>
      <c r="D87" s="420" t="s">
        <v>588</v>
      </c>
      <c r="E87" s="415">
        <v>220000</v>
      </c>
      <c r="F87" s="420"/>
      <c r="G87" s="415">
        <v>220000</v>
      </c>
      <c r="H87" s="420"/>
      <c r="I87" s="420"/>
      <c r="J87" s="420"/>
      <c r="K87" s="420"/>
      <c r="L87" s="420"/>
      <c r="M87" s="420"/>
      <c r="N87" s="420"/>
      <c r="O87" s="420"/>
      <c r="P87" s="421">
        <v>220000</v>
      </c>
      <c r="Q87" s="420"/>
      <c r="R87" s="420"/>
      <c r="S87" s="415">
        <v>252121.48</v>
      </c>
      <c r="T87" s="420"/>
      <c r="U87" s="415">
        <v>252121.48</v>
      </c>
      <c r="V87" s="420"/>
      <c r="W87" s="420"/>
      <c r="X87" s="420"/>
      <c r="Y87" s="420"/>
      <c r="Z87" s="420"/>
      <c r="AA87" s="420"/>
      <c r="AB87" s="420"/>
      <c r="AC87" s="420"/>
      <c r="AD87" s="421">
        <v>252121.48</v>
      </c>
      <c r="AE87" s="420"/>
      <c r="AF87" s="420"/>
      <c r="AG87" s="414" t="s">
        <v>518</v>
      </c>
      <c r="AH87" s="416">
        <v>45572.711851851855</v>
      </c>
      <c r="AI87" s="414"/>
      <c r="AJ87" s="414"/>
      <c r="AK87" s="3"/>
      <c r="AL87" s="3"/>
    </row>
    <row r="88" spans="1:38" s="4" customFormat="1" ht="12.75" customHeight="1" x14ac:dyDescent="0.25">
      <c r="A88" s="417" t="s">
        <v>90</v>
      </c>
      <c r="B88" s="417" t="s">
        <v>22</v>
      </c>
      <c r="C88" s="417" t="s">
        <v>519</v>
      </c>
      <c r="D88" s="417" t="s">
        <v>589</v>
      </c>
      <c r="E88" s="418">
        <v>1097900</v>
      </c>
      <c r="F88" s="417"/>
      <c r="G88" s="418">
        <v>1097900</v>
      </c>
      <c r="H88" s="417"/>
      <c r="I88" s="417"/>
      <c r="J88" s="417"/>
      <c r="K88" s="417"/>
      <c r="L88" s="417"/>
      <c r="M88" s="417"/>
      <c r="N88" s="417"/>
      <c r="O88" s="417"/>
      <c r="P88" s="418">
        <v>400000</v>
      </c>
      <c r="Q88" s="418">
        <v>697900</v>
      </c>
      <c r="R88" s="417"/>
      <c r="S88" s="418">
        <v>926304.29</v>
      </c>
      <c r="T88" s="417"/>
      <c r="U88" s="418">
        <v>926304.29</v>
      </c>
      <c r="V88" s="417"/>
      <c r="W88" s="417"/>
      <c r="X88" s="417"/>
      <c r="Y88" s="417"/>
      <c r="Z88" s="417"/>
      <c r="AA88" s="417"/>
      <c r="AB88" s="417"/>
      <c r="AC88" s="417"/>
      <c r="AD88" s="418">
        <v>375856</v>
      </c>
      <c r="AE88" s="418">
        <v>550448.29</v>
      </c>
      <c r="AF88" s="417"/>
      <c r="AG88" s="417" t="s">
        <v>518</v>
      </c>
      <c r="AH88" s="419">
        <v>45572.711851851855</v>
      </c>
      <c r="AI88" s="417"/>
      <c r="AJ88" s="417"/>
      <c r="AK88" s="3"/>
      <c r="AL88" s="3"/>
    </row>
    <row r="89" spans="1:38" s="4" customFormat="1" ht="12.75" customHeight="1" x14ac:dyDescent="0.25">
      <c r="A89" s="414" t="s">
        <v>91</v>
      </c>
      <c r="B89" s="414" t="s">
        <v>22</v>
      </c>
      <c r="C89" s="414" t="s">
        <v>519</v>
      </c>
      <c r="D89" s="420" t="s">
        <v>590</v>
      </c>
      <c r="E89" s="415">
        <v>697900</v>
      </c>
      <c r="F89" s="420"/>
      <c r="G89" s="415">
        <v>697900</v>
      </c>
      <c r="H89" s="420"/>
      <c r="I89" s="420"/>
      <c r="J89" s="420"/>
      <c r="K89" s="420"/>
      <c r="L89" s="420"/>
      <c r="M89" s="420"/>
      <c r="N89" s="420"/>
      <c r="O89" s="420"/>
      <c r="P89" s="420"/>
      <c r="Q89" s="421">
        <v>697900</v>
      </c>
      <c r="R89" s="420"/>
      <c r="S89" s="415">
        <v>550448.29</v>
      </c>
      <c r="T89" s="420"/>
      <c r="U89" s="415">
        <v>550448.29</v>
      </c>
      <c r="V89" s="420"/>
      <c r="W89" s="420"/>
      <c r="X89" s="420"/>
      <c r="Y89" s="420"/>
      <c r="Z89" s="420"/>
      <c r="AA89" s="420"/>
      <c r="AB89" s="420"/>
      <c r="AC89" s="420"/>
      <c r="AD89" s="420"/>
      <c r="AE89" s="421">
        <v>550448.29</v>
      </c>
      <c r="AF89" s="420"/>
      <c r="AG89" s="414" t="s">
        <v>518</v>
      </c>
      <c r="AH89" s="416">
        <v>45572.711851851855</v>
      </c>
      <c r="AI89" s="414"/>
      <c r="AJ89" s="414"/>
      <c r="AK89" s="3"/>
      <c r="AL89" s="3"/>
    </row>
    <row r="90" spans="1:38" s="4" customFormat="1" ht="12.75" customHeight="1" x14ac:dyDescent="0.25">
      <c r="A90" s="414" t="s">
        <v>92</v>
      </c>
      <c r="B90" s="414" t="s">
        <v>22</v>
      </c>
      <c r="C90" s="414" t="s">
        <v>519</v>
      </c>
      <c r="D90" s="420" t="s">
        <v>591</v>
      </c>
      <c r="E90" s="415">
        <v>400000</v>
      </c>
      <c r="F90" s="420"/>
      <c r="G90" s="415">
        <v>400000</v>
      </c>
      <c r="H90" s="420"/>
      <c r="I90" s="420"/>
      <c r="J90" s="420"/>
      <c r="K90" s="420"/>
      <c r="L90" s="420"/>
      <c r="M90" s="420"/>
      <c r="N90" s="420"/>
      <c r="O90" s="420"/>
      <c r="P90" s="421">
        <v>400000</v>
      </c>
      <c r="Q90" s="420"/>
      <c r="R90" s="420"/>
      <c r="S90" s="415">
        <v>375856</v>
      </c>
      <c r="T90" s="420"/>
      <c r="U90" s="415">
        <v>375856</v>
      </c>
      <c r="V90" s="420"/>
      <c r="W90" s="420"/>
      <c r="X90" s="420"/>
      <c r="Y90" s="420"/>
      <c r="Z90" s="420"/>
      <c r="AA90" s="420"/>
      <c r="AB90" s="420"/>
      <c r="AC90" s="420"/>
      <c r="AD90" s="421">
        <v>375856</v>
      </c>
      <c r="AE90" s="420"/>
      <c r="AF90" s="420"/>
      <c r="AG90" s="414" t="s">
        <v>518</v>
      </c>
      <c r="AH90" s="416">
        <v>45572.711851851855</v>
      </c>
      <c r="AI90" s="414"/>
      <c r="AJ90" s="414"/>
      <c r="AK90" s="3"/>
      <c r="AL90" s="3"/>
    </row>
    <row r="91" spans="1:38" s="4" customFormat="1" ht="12.75" customHeight="1" x14ac:dyDescent="0.25">
      <c r="A91" s="417" t="s">
        <v>93</v>
      </c>
      <c r="B91" s="417" t="s">
        <v>22</v>
      </c>
      <c r="C91" s="417" t="s">
        <v>519</v>
      </c>
      <c r="D91" s="417" t="s">
        <v>592</v>
      </c>
      <c r="E91" s="418">
        <v>665000</v>
      </c>
      <c r="F91" s="417"/>
      <c r="G91" s="418">
        <v>665000</v>
      </c>
      <c r="H91" s="417"/>
      <c r="I91" s="417"/>
      <c r="J91" s="417"/>
      <c r="K91" s="417"/>
      <c r="L91" s="417"/>
      <c r="M91" s="417"/>
      <c r="N91" s="417"/>
      <c r="O91" s="418">
        <v>665000</v>
      </c>
      <c r="P91" s="417"/>
      <c r="Q91" s="417"/>
      <c r="R91" s="417"/>
      <c r="S91" s="418">
        <v>466937.31</v>
      </c>
      <c r="T91" s="417"/>
      <c r="U91" s="418">
        <v>466937.31</v>
      </c>
      <c r="V91" s="417"/>
      <c r="W91" s="417"/>
      <c r="X91" s="417"/>
      <c r="Y91" s="417"/>
      <c r="Z91" s="417"/>
      <c r="AA91" s="417"/>
      <c r="AB91" s="417"/>
      <c r="AC91" s="418">
        <v>466937.31</v>
      </c>
      <c r="AD91" s="417"/>
      <c r="AE91" s="417"/>
      <c r="AF91" s="417"/>
      <c r="AG91" s="417" t="s">
        <v>518</v>
      </c>
      <c r="AH91" s="419">
        <v>45572.711851851855</v>
      </c>
      <c r="AI91" s="417"/>
      <c r="AJ91" s="417"/>
      <c r="AK91" s="3"/>
      <c r="AL91" s="3"/>
    </row>
    <row r="92" spans="1:38" s="4" customFormat="1" ht="12.75" customHeight="1" x14ac:dyDescent="0.25">
      <c r="A92" s="417" t="s">
        <v>94</v>
      </c>
      <c r="B92" s="417" t="s">
        <v>22</v>
      </c>
      <c r="C92" s="417" t="s">
        <v>519</v>
      </c>
      <c r="D92" s="417" t="s">
        <v>593</v>
      </c>
      <c r="E92" s="418">
        <v>665000</v>
      </c>
      <c r="F92" s="417"/>
      <c r="G92" s="418">
        <v>665000</v>
      </c>
      <c r="H92" s="417"/>
      <c r="I92" s="417"/>
      <c r="J92" s="417"/>
      <c r="K92" s="417"/>
      <c r="L92" s="417"/>
      <c r="M92" s="417"/>
      <c r="N92" s="417"/>
      <c r="O92" s="418">
        <v>665000</v>
      </c>
      <c r="P92" s="417"/>
      <c r="Q92" s="417"/>
      <c r="R92" s="417"/>
      <c r="S92" s="418">
        <v>466937.31</v>
      </c>
      <c r="T92" s="417"/>
      <c r="U92" s="418">
        <v>466937.31</v>
      </c>
      <c r="V92" s="417"/>
      <c r="W92" s="417"/>
      <c r="X92" s="417"/>
      <c r="Y92" s="417"/>
      <c r="Z92" s="417"/>
      <c r="AA92" s="417"/>
      <c r="AB92" s="417"/>
      <c r="AC92" s="418">
        <v>466937.31</v>
      </c>
      <c r="AD92" s="417"/>
      <c r="AE92" s="417"/>
      <c r="AF92" s="417"/>
      <c r="AG92" s="417" t="s">
        <v>518</v>
      </c>
      <c r="AH92" s="419">
        <v>45572.711851851855</v>
      </c>
      <c r="AI92" s="417"/>
      <c r="AJ92" s="417"/>
      <c r="AK92" s="3"/>
      <c r="AL92" s="3"/>
    </row>
    <row r="93" spans="1:38" s="4" customFormat="1" ht="12.75" customHeight="1" x14ac:dyDescent="0.25">
      <c r="A93" s="414" t="s">
        <v>95</v>
      </c>
      <c r="B93" s="414" t="s">
        <v>22</v>
      </c>
      <c r="C93" s="414" t="s">
        <v>519</v>
      </c>
      <c r="D93" s="420" t="s">
        <v>594</v>
      </c>
      <c r="E93" s="415">
        <v>533000</v>
      </c>
      <c r="F93" s="420"/>
      <c r="G93" s="415">
        <v>533000</v>
      </c>
      <c r="H93" s="420"/>
      <c r="I93" s="420"/>
      <c r="J93" s="420"/>
      <c r="K93" s="420"/>
      <c r="L93" s="420"/>
      <c r="M93" s="420"/>
      <c r="N93" s="420"/>
      <c r="O93" s="421">
        <v>533000</v>
      </c>
      <c r="P93" s="420"/>
      <c r="Q93" s="420"/>
      <c r="R93" s="420"/>
      <c r="S93" s="415">
        <v>351405.68</v>
      </c>
      <c r="T93" s="420"/>
      <c r="U93" s="415">
        <v>351405.68</v>
      </c>
      <c r="V93" s="420"/>
      <c r="W93" s="420"/>
      <c r="X93" s="420"/>
      <c r="Y93" s="420"/>
      <c r="Z93" s="420"/>
      <c r="AA93" s="420"/>
      <c r="AB93" s="420"/>
      <c r="AC93" s="421">
        <v>351405.68</v>
      </c>
      <c r="AD93" s="420"/>
      <c r="AE93" s="420"/>
      <c r="AF93" s="420"/>
      <c r="AG93" s="414" t="s">
        <v>518</v>
      </c>
      <c r="AH93" s="416">
        <v>45572.711840277778</v>
      </c>
      <c r="AI93" s="414"/>
      <c r="AJ93" s="414"/>
      <c r="AK93" s="3"/>
      <c r="AL93" s="3"/>
    </row>
    <row r="94" spans="1:38" s="4" customFormat="1" ht="12.75" customHeight="1" x14ac:dyDescent="0.25">
      <c r="A94" s="414" t="s">
        <v>96</v>
      </c>
      <c r="B94" s="414" t="s">
        <v>22</v>
      </c>
      <c r="C94" s="414" t="s">
        <v>519</v>
      </c>
      <c r="D94" s="420" t="s">
        <v>595</v>
      </c>
      <c r="E94" s="415">
        <v>37000</v>
      </c>
      <c r="F94" s="420"/>
      <c r="G94" s="415">
        <v>37000</v>
      </c>
      <c r="H94" s="420"/>
      <c r="I94" s="420"/>
      <c r="J94" s="420"/>
      <c r="K94" s="420"/>
      <c r="L94" s="420"/>
      <c r="M94" s="420"/>
      <c r="N94" s="420"/>
      <c r="O94" s="421">
        <v>37000</v>
      </c>
      <c r="P94" s="420"/>
      <c r="Q94" s="420"/>
      <c r="R94" s="420"/>
      <c r="S94" s="415">
        <v>75667.63</v>
      </c>
      <c r="T94" s="420"/>
      <c r="U94" s="415">
        <v>75667.63</v>
      </c>
      <c r="V94" s="420"/>
      <c r="W94" s="420"/>
      <c r="X94" s="420"/>
      <c r="Y94" s="420"/>
      <c r="Z94" s="420"/>
      <c r="AA94" s="420"/>
      <c r="AB94" s="420"/>
      <c r="AC94" s="421">
        <v>75667.63</v>
      </c>
      <c r="AD94" s="420"/>
      <c r="AE94" s="420"/>
      <c r="AF94" s="420"/>
      <c r="AG94" s="414" t="s">
        <v>518</v>
      </c>
      <c r="AH94" s="416">
        <v>45572.711840277778</v>
      </c>
      <c r="AI94" s="414"/>
      <c r="AJ94" s="414"/>
      <c r="AK94" s="3"/>
      <c r="AL94" s="3"/>
    </row>
    <row r="95" spans="1:38" s="4" customFormat="1" ht="12.75" customHeight="1" x14ac:dyDescent="0.25">
      <c r="A95" s="417" t="s">
        <v>97</v>
      </c>
      <c r="B95" s="417" t="s">
        <v>22</v>
      </c>
      <c r="C95" s="417" t="s">
        <v>519</v>
      </c>
      <c r="D95" s="417" t="s">
        <v>596</v>
      </c>
      <c r="E95" s="418">
        <v>95000</v>
      </c>
      <c r="F95" s="417"/>
      <c r="G95" s="418">
        <v>95000</v>
      </c>
      <c r="H95" s="417"/>
      <c r="I95" s="417"/>
      <c r="J95" s="417"/>
      <c r="K95" s="417"/>
      <c r="L95" s="417"/>
      <c r="M95" s="417"/>
      <c r="N95" s="417"/>
      <c r="O95" s="418">
        <v>95000</v>
      </c>
      <c r="P95" s="417"/>
      <c r="Q95" s="417"/>
      <c r="R95" s="417"/>
      <c r="S95" s="418">
        <v>39864</v>
      </c>
      <c r="T95" s="417"/>
      <c r="U95" s="418">
        <v>39864</v>
      </c>
      <c r="V95" s="417"/>
      <c r="W95" s="417"/>
      <c r="X95" s="417"/>
      <c r="Y95" s="417"/>
      <c r="Z95" s="417"/>
      <c r="AA95" s="417"/>
      <c r="AB95" s="417"/>
      <c r="AC95" s="418">
        <v>39864</v>
      </c>
      <c r="AD95" s="417"/>
      <c r="AE95" s="417"/>
      <c r="AF95" s="417"/>
      <c r="AG95" s="417" t="s">
        <v>518</v>
      </c>
      <c r="AH95" s="419">
        <v>45572.711851851855</v>
      </c>
      <c r="AI95" s="417"/>
      <c r="AJ95" s="417"/>
      <c r="AK95" s="3"/>
      <c r="AL95" s="3"/>
    </row>
    <row r="96" spans="1:38" s="4" customFormat="1" ht="12.75" customHeight="1" x14ac:dyDescent="0.25">
      <c r="A96" s="414" t="s">
        <v>98</v>
      </c>
      <c r="B96" s="414" t="s">
        <v>22</v>
      </c>
      <c r="C96" s="414" t="s">
        <v>519</v>
      </c>
      <c r="D96" s="420" t="s">
        <v>597</v>
      </c>
      <c r="E96" s="415">
        <v>95000</v>
      </c>
      <c r="F96" s="420"/>
      <c r="G96" s="415">
        <v>95000</v>
      </c>
      <c r="H96" s="420"/>
      <c r="I96" s="420"/>
      <c r="J96" s="420"/>
      <c r="K96" s="420"/>
      <c r="L96" s="420"/>
      <c r="M96" s="420"/>
      <c r="N96" s="420"/>
      <c r="O96" s="421">
        <v>95000</v>
      </c>
      <c r="P96" s="420"/>
      <c r="Q96" s="420"/>
      <c r="R96" s="420"/>
      <c r="S96" s="415">
        <v>39864</v>
      </c>
      <c r="T96" s="420"/>
      <c r="U96" s="415">
        <v>39864</v>
      </c>
      <c r="V96" s="420"/>
      <c r="W96" s="420"/>
      <c r="X96" s="420"/>
      <c r="Y96" s="420"/>
      <c r="Z96" s="420"/>
      <c r="AA96" s="420"/>
      <c r="AB96" s="420"/>
      <c r="AC96" s="421">
        <v>39864</v>
      </c>
      <c r="AD96" s="420"/>
      <c r="AE96" s="420"/>
      <c r="AF96" s="420"/>
      <c r="AG96" s="414" t="s">
        <v>518</v>
      </c>
      <c r="AH96" s="416">
        <v>45572.711840277778</v>
      </c>
      <c r="AI96" s="414"/>
      <c r="AJ96" s="414"/>
      <c r="AK96" s="3"/>
      <c r="AL96" s="3"/>
    </row>
    <row r="97" spans="1:38" s="4" customFormat="1" ht="12.75" customHeight="1" x14ac:dyDescent="0.25">
      <c r="A97" s="417" t="s">
        <v>99</v>
      </c>
      <c r="B97" s="417" t="s">
        <v>22</v>
      </c>
      <c r="C97" s="417" t="s">
        <v>519</v>
      </c>
      <c r="D97" s="417" t="s">
        <v>598</v>
      </c>
      <c r="E97" s="418">
        <v>13372322.4</v>
      </c>
      <c r="F97" s="417"/>
      <c r="G97" s="418">
        <v>13372322.4</v>
      </c>
      <c r="H97" s="417"/>
      <c r="I97" s="417"/>
      <c r="J97" s="417"/>
      <c r="K97" s="417"/>
      <c r="L97" s="417"/>
      <c r="M97" s="417"/>
      <c r="N97" s="417"/>
      <c r="O97" s="418">
        <v>1318800</v>
      </c>
      <c r="P97" s="418">
        <v>11254298.92</v>
      </c>
      <c r="Q97" s="418">
        <v>799223.48</v>
      </c>
      <c r="R97" s="417"/>
      <c r="S97" s="418">
        <v>14788979.4</v>
      </c>
      <c r="T97" s="417"/>
      <c r="U97" s="418">
        <v>14788979.4</v>
      </c>
      <c r="V97" s="417"/>
      <c r="W97" s="417"/>
      <c r="X97" s="417"/>
      <c r="Y97" s="417"/>
      <c r="Z97" s="417"/>
      <c r="AA97" s="417"/>
      <c r="AB97" s="417"/>
      <c r="AC97" s="418">
        <v>1730391.4</v>
      </c>
      <c r="AD97" s="418">
        <v>11575063.23</v>
      </c>
      <c r="AE97" s="418">
        <v>1483524.77</v>
      </c>
      <c r="AF97" s="417"/>
      <c r="AG97" s="417" t="s">
        <v>518</v>
      </c>
      <c r="AH97" s="419">
        <v>45572.711851851855</v>
      </c>
      <c r="AI97" s="417"/>
      <c r="AJ97" s="417"/>
      <c r="AK97" s="3"/>
      <c r="AL97" s="3"/>
    </row>
    <row r="98" spans="1:38" s="4" customFormat="1" ht="12.75" customHeight="1" x14ac:dyDescent="0.25">
      <c r="A98" s="417" t="s">
        <v>100</v>
      </c>
      <c r="B98" s="417" t="s">
        <v>22</v>
      </c>
      <c r="C98" s="417" t="s">
        <v>519</v>
      </c>
      <c r="D98" s="417" t="s">
        <v>599</v>
      </c>
      <c r="E98" s="418">
        <v>731200</v>
      </c>
      <c r="F98" s="417"/>
      <c r="G98" s="418">
        <v>731200</v>
      </c>
      <c r="H98" s="417"/>
      <c r="I98" s="417"/>
      <c r="J98" s="417"/>
      <c r="K98" s="417"/>
      <c r="L98" s="417"/>
      <c r="M98" s="417"/>
      <c r="N98" s="417"/>
      <c r="O98" s="418">
        <v>218800</v>
      </c>
      <c r="P98" s="418">
        <v>430000</v>
      </c>
      <c r="Q98" s="418">
        <v>82400</v>
      </c>
      <c r="R98" s="417"/>
      <c r="S98" s="418">
        <v>588859.54</v>
      </c>
      <c r="T98" s="417"/>
      <c r="U98" s="418">
        <v>588859.54</v>
      </c>
      <c r="V98" s="417"/>
      <c r="W98" s="417"/>
      <c r="X98" s="417"/>
      <c r="Y98" s="417"/>
      <c r="Z98" s="417"/>
      <c r="AA98" s="417"/>
      <c r="AB98" s="417"/>
      <c r="AC98" s="418">
        <v>116812</v>
      </c>
      <c r="AD98" s="418">
        <v>403200</v>
      </c>
      <c r="AE98" s="418">
        <v>68847.539999999994</v>
      </c>
      <c r="AF98" s="417"/>
      <c r="AG98" s="417" t="s">
        <v>518</v>
      </c>
      <c r="AH98" s="419">
        <v>45572.711851851855</v>
      </c>
      <c r="AI98" s="417"/>
      <c r="AJ98" s="417"/>
      <c r="AK98" s="3"/>
      <c r="AL98" s="3"/>
    </row>
    <row r="99" spans="1:38" s="4" customFormat="1" ht="12.75" customHeight="1" x14ac:dyDescent="0.25">
      <c r="A99" s="417" t="s">
        <v>101</v>
      </c>
      <c r="B99" s="417" t="s">
        <v>22</v>
      </c>
      <c r="C99" s="417" t="s">
        <v>519</v>
      </c>
      <c r="D99" s="417" t="s">
        <v>600</v>
      </c>
      <c r="E99" s="418">
        <v>731200</v>
      </c>
      <c r="F99" s="417"/>
      <c r="G99" s="418">
        <v>731200</v>
      </c>
      <c r="H99" s="417"/>
      <c r="I99" s="417"/>
      <c r="J99" s="417"/>
      <c r="K99" s="417"/>
      <c r="L99" s="417"/>
      <c r="M99" s="417"/>
      <c r="N99" s="417"/>
      <c r="O99" s="418">
        <v>218800</v>
      </c>
      <c r="P99" s="418">
        <v>430000</v>
      </c>
      <c r="Q99" s="418">
        <v>82400</v>
      </c>
      <c r="R99" s="417"/>
      <c r="S99" s="418">
        <v>588859.54</v>
      </c>
      <c r="T99" s="417"/>
      <c r="U99" s="418">
        <v>588859.54</v>
      </c>
      <c r="V99" s="417"/>
      <c r="W99" s="417"/>
      <c r="X99" s="417"/>
      <c r="Y99" s="417"/>
      <c r="Z99" s="417"/>
      <c r="AA99" s="417"/>
      <c r="AB99" s="417"/>
      <c r="AC99" s="418">
        <v>116812</v>
      </c>
      <c r="AD99" s="418">
        <v>403200</v>
      </c>
      <c r="AE99" s="418">
        <v>68847.539999999994</v>
      </c>
      <c r="AF99" s="417"/>
      <c r="AG99" s="417" t="s">
        <v>518</v>
      </c>
      <c r="AH99" s="419">
        <v>45572.711851851855</v>
      </c>
      <c r="AI99" s="417"/>
      <c r="AJ99" s="417"/>
      <c r="AK99" s="3"/>
      <c r="AL99" s="3"/>
    </row>
    <row r="100" spans="1:38" s="4" customFormat="1" ht="12.75" customHeight="1" x14ac:dyDescent="0.25">
      <c r="A100" s="414" t="s">
        <v>102</v>
      </c>
      <c r="B100" s="414" t="s">
        <v>22</v>
      </c>
      <c r="C100" s="414" t="s">
        <v>519</v>
      </c>
      <c r="D100" s="420" t="s">
        <v>601</v>
      </c>
      <c r="E100" s="415">
        <v>218800</v>
      </c>
      <c r="F100" s="420"/>
      <c r="G100" s="415">
        <v>218800</v>
      </c>
      <c r="H100" s="420"/>
      <c r="I100" s="420"/>
      <c r="J100" s="420"/>
      <c r="K100" s="420"/>
      <c r="L100" s="420"/>
      <c r="M100" s="420"/>
      <c r="N100" s="420"/>
      <c r="O100" s="421">
        <v>218800</v>
      </c>
      <c r="P100" s="420"/>
      <c r="Q100" s="420"/>
      <c r="R100" s="420"/>
      <c r="S100" s="415">
        <v>116812</v>
      </c>
      <c r="T100" s="420"/>
      <c r="U100" s="415">
        <v>116812</v>
      </c>
      <c r="V100" s="420"/>
      <c r="W100" s="420"/>
      <c r="X100" s="420"/>
      <c r="Y100" s="420"/>
      <c r="Z100" s="420"/>
      <c r="AA100" s="420"/>
      <c r="AB100" s="420"/>
      <c r="AC100" s="421">
        <v>116812</v>
      </c>
      <c r="AD100" s="420"/>
      <c r="AE100" s="420"/>
      <c r="AF100" s="420"/>
      <c r="AG100" s="414" t="s">
        <v>518</v>
      </c>
      <c r="AH100" s="416">
        <v>45572.711851851855</v>
      </c>
      <c r="AI100" s="414"/>
      <c r="AJ100" s="414"/>
      <c r="AK100" s="3"/>
      <c r="AL100" s="3"/>
    </row>
    <row r="101" spans="1:38" s="4" customFormat="1" ht="12.75" customHeight="1" x14ac:dyDescent="0.25">
      <c r="A101" s="414" t="s">
        <v>103</v>
      </c>
      <c r="B101" s="414" t="s">
        <v>22</v>
      </c>
      <c r="C101" s="414" t="s">
        <v>519</v>
      </c>
      <c r="D101" s="420" t="s">
        <v>602</v>
      </c>
      <c r="E101" s="415">
        <v>82400</v>
      </c>
      <c r="F101" s="420"/>
      <c r="G101" s="415">
        <v>82400</v>
      </c>
      <c r="H101" s="420"/>
      <c r="I101" s="420"/>
      <c r="J101" s="420"/>
      <c r="K101" s="420"/>
      <c r="L101" s="420"/>
      <c r="M101" s="420"/>
      <c r="N101" s="420"/>
      <c r="O101" s="420"/>
      <c r="P101" s="420"/>
      <c r="Q101" s="421">
        <v>82400</v>
      </c>
      <c r="R101" s="420"/>
      <c r="S101" s="415">
        <v>68847.539999999994</v>
      </c>
      <c r="T101" s="420"/>
      <c r="U101" s="415">
        <v>68847.539999999994</v>
      </c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1">
        <v>68847.539999999994</v>
      </c>
      <c r="AF101" s="420"/>
      <c r="AG101" s="414" t="s">
        <v>518</v>
      </c>
      <c r="AH101" s="416">
        <v>45572.711851851855</v>
      </c>
      <c r="AI101" s="414"/>
      <c r="AJ101" s="414"/>
      <c r="AK101" s="3"/>
      <c r="AL101" s="3"/>
    </row>
    <row r="102" spans="1:38" s="4" customFormat="1" ht="12.75" customHeight="1" x14ac:dyDescent="0.25">
      <c r="A102" s="414" t="s">
        <v>104</v>
      </c>
      <c r="B102" s="414" t="s">
        <v>22</v>
      </c>
      <c r="C102" s="414" t="s">
        <v>519</v>
      </c>
      <c r="D102" s="420" t="s">
        <v>603</v>
      </c>
      <c r="E102" s="415">
        <v>430000</v>
      </c>
      <c r="F102" s="420"/>
      <c r="G102" s="415">
        <v>430000</v>
      </c>
      <c r="H102" s="420"/>
      <c r="I102" s="420"/>
      <c r="J102" s="420"/>
      <c r="K102" s="420"/>
      <c r="L102" s="420"/>
      <c r="M102" s="420"/>
      <c r="N102" s="420"/>
      <c r="O102" s="420"/>
      <c r="P102" s="421">
        <v>430000</v>
      </c>
      <c r="Q102" s="420"/>
      <c r="R102" s="420"/>
      <c r="S102" s="415">
        <v>403200</v>
      </c>
      <c r="T102" s="420"/>
      <c r="U102" s="415">
        <v>403200</v>
      </c>
      <c r="V102" s="420"/>
      <c r="W102" s="420"/>
      <c r="X102" s="420"/>
      <c r="Y102" s="420"/>
      <c r="Z102" s="420"/>
      <c r="AA102" s="420"/>
      <c r="AB102" s="420"/>
      <c r="AC102" s="420"/>
      <c r="AD102" s="421">
        <v>403200</v>
      </c>
      <c r="AE102" s="420"/>
      <c r="AF102" s="420"/>
      <c r="AG102" s="414" t="s">
        <v>518</v>
      </c>
      <c r="AH102" s="416">
        <v>45572.711851851855</v>
      </c>
      <c r="AI102" s="414"/>
      <c r="AJ102" s="414"/>
      <c r="AK102" s="3"/>
      <c r="AL102" s="3"/>
    </row>
    <row r="103" spans="1:38" s="4" customFormat="1" ht="12.75" customHeight="1" x14ac:dyDescent="0.25">
      <c r="A103" s="417" t="s">
        <v>737</v>
      </c>
      <c r="B103" s="417" t="s">
        <v>22</v>
      </c>
      <c r="C103" s="417" t="s">
        <v>519</v>
      </c>
      <c r="D103" s="417" t="s">
        <v>738</v>
      </c>
      <c r="E103" s="418">
        <v>12641122.4</v>
      </c>
      <c r="F103" s="417"/>
      <c r="G103" s="418">
        <v>12641122.4</v>
      </c>
      <c r="H103" s="417"/>
      <c r="I103" s="417"/>
      <c r="J103" s="417"/>
      <c r="K103" s="417"/>
      <c r="L103" s="417"/>
      <c r="M103" s="417"/>
      <c r="N103" s="417"/>
      <c r="O103" s="418">
        <v>1100000</v>
      </c>
      <c r="P103" s="418">
        <v>10824298.92</v>
      </c>
      <c r="Q103" s="418">
        <v>716823.48</v>
      </c>
      <c r="R103" s="417"/>
      <c r="S103" s="418">
        <v>14200119.859999999</v>
      </c>
      <c r="T103" s="417"/>
      <c r="U103" s="418">
        <v>14200119.859999999</v>
      </c>
      <c r="V103" s="417"/>
      <c r="W103" s="417"/>
      <c r="X103" s="417"/>
      <c r="Y103" s="417"/>
      <c r="Z103" s="417"/>
      <c r="AA103" s="417"/>
      <c r="AB103" s="417"/>
      <c r="AC103" s="418">
        <v>1613579.4</v>
      </c>
      <c r="AD103" s="418">
        <v>11171863.23</v>
      </c>
      <c r="AE103" s="418">
        <v>1414677.23</v>
      </c>
      <c r="AF103" s="417"/>
      <c r="AG103" s="417" t="s">
        <v>518</v>
      </c>
      <c r="AH103" s="419">
        <v>45572.711851851855</v>
      </c>
      <c r="AI103" s="417"/>
      <c r="AJ103" s="417"/>
      <c r="AK103" s="3"/>
      <c r="AL103" s="3"/>
    </row>
    <row r="104" spans="1:38" s="4" customFormat="1" ht="12.75" customHeight="1" x14ac:dyDescent="0.25">
      <c r="A104" s="417" t="s">
        <v>739</v>
      </c>
      <c r="B104" s="417" t="s">
        <v>22</v>
      </c>
      <c r="C104" s="417" t="s">
        <v>519</v>
      </c>
      <c r="D104" s="417" t="s">
        <v>740</v>
      </c>
      <c r="E104" s="418">
        <v>12641122.4</v>
      </c>
      <c r="F104" s="417"/>
      <c r="G104" s="418">
        <v>12641122.4</v>
      </c>
      <c r="H104" s="417"/>
      <c r="I104" s="417"/>
      <c r="J104" s="417"/>
      <c r="K104" s="417"/>
      <c r="L104" s="417"/>
      <c r="M104" s="417"/>
      <c r="N104" s="417"/>
      <c r="O104" s="418">
        <v>1100000</v>
      </c>
      <c r="P104" s="418">
        <v>10824298.92</v>
      </c>
      <c r="Q104" s="418">
        <v>716823.48</v>
      </c>
      <c r="R104" s="417"/>
      <c r="S104" s="418">
        <v>14200119.859999999</v>
      </c>
      <c r="T104" s="417"/>
      <c r="U104" s="418">
        <v>14200119.859999999</v>
      </c>
      <c r="V104" s="417"/>
      <c r="W104" s="417"/>
      <c r="X104" s="417"/>
      <c r="Y104" s="417"/>
      <c r="Z104" s="417"/>
      <c r="AA104" s="417"/>
      <c r="AB104" s="417"/>
      <c r="AC104" s="418">
        <v>1613579.4</v>
      </c>
      <c r="AD104" s="418">
        <v>11171863.23</v>
      </c>
      <c r="AE104" s="418">
        <v>1414677.23</v>
      </c>
      <c r="AF104" s="417"/>
      <c r="AG104" s="417" t="s">
        <v>518</v>
      </c>
      <c r="AH104" s="419">
        <v>45572.711851851855</v>
      </c>
      <c r="AI104" s="417"/>
      <c r="AJ104" s="417"/>
      <c r="AK104" s="3"/>
      <c r="AL104" s="3"/>
    </row>
    <row r="105" spans="1:38" s="4" customFormat="1" ht="12.75" customHeight="1" x14ac:dyDescent="0.25">
      <c r="A105" s="414" t="s">
        <v>741</v>
      </c>
      <c r="B105" s="414" t="s">
        <v>22</v>
      </c>
      <c r="C105" s="414" t="s">
        <v>519</v>
      </c>
      <c r="D105" s="420" t="s">
        <v>742</v>
      </c>
      <c r="E105" s="415">
        <v>1100000</v>
      </c>
      <c r="F105" s="420"/>
      <c r="G105" s="415">
        <v>1100000</v>
      </c>
      <c r="H105" s="420"/>
      <c r="I105" s="420"/>
      <c r="J105" s="420"/>
      <c r="K105" s="420"/>
      <c r="L105" s="420"/>
      <c r="M105" s="420"/>
      <c r="N105" s="420"/>
      <c r="O105" s="421">
        <v>1100000</v>
      </c>
      <c r="P105" s="420"/>
      <c r="Q105" s="420"/>
      <c r="R105" s="420"/>
      <c r="S105" s="415">
        <v>1613579.4</v>
      </c>
      <c r="T105" s="420"/>
      <c r="U105" s="415">
        <v>1613579.4</v>
      </c>
      <c r="V105" s="420"/>
      <c r="W105" s="420"/>
      <c r="X105" s="420"/>
      <c r="Y105" s="420"/>
      <c r="Z105" s="420"/>
      <c r="AA105" s="420"/>
      <c r="AB105" s="420"/>
      <c r="AC105" s="421">
        <v>1613579.4</v>
      </c>
      <c r="AD105" s="420"/>
      <c r="AE105" s="420"/>
      <c r="AF105" s="420"/>
      <c r="AG105" s="414" t="s">
        <v>518</v>
      </c>
      <c r="AH105" s="416">
        <v>45572.711840277778</v>
      </c>
      <c r="AI105" s="414"/>
      <c r="AJ105" s="414"/>
      <c r="AK105" s="3"/>
      <c r="AL105" s="3"/>
    </row>
    <row r="106" spans="1:38" s="4" customFormat="1" ht="12.75" customHeight="1" x14ac:dyDescent="0.25">
      <c r="A106" s="414" t="s">
        <v>743</v>
      </c>
      <c r="B106" s="414" t="s">
        <v>22</v>
      </c>
      <c r="C106" s="414" t="s">
        <v>519</v>
      </c>
      <c r="D106" s="420" t="s">
        <v>744</v>
      </c>
      <c r="E106" s="415">
        <v>716823.48</v>
      </c>
      <c r="F106" s="420"/>
      <c r="G106" s="415">
        <v>716823.48</v>
      </c>
      <c r="H106" s="420"/>
      <c r="I106" s="420"/>
      <c r="J106" s="420"/>
      <c r="K106" s="420"/>
      <c r="L106" s="420"/>
      <c r="M106" s="420"/>
      <c r="N106" s="420"/>
      <c r="O106" s="420"/>
      <c r="P106" s="420"/>
      <c r="Q106" s="421">
        <v>716823.48</v>
      </c>
      <c r="R106" s="420"/>
      <c r="S106" s="415">
        <v>1414677.23</v>
      </c>
      <c r="T106" s="420"/>
      <c r="U106" s="415">
        <v>1414677.23</v>
      </c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1">
        <v>1414677.23</v>
      </c>
      <c r="AF106" s="420"/>
      <c r="AG106" s="414" t="s">
        <v>518</v>
      </c>
      <c r="AH106" s="416">
        <v>45572.711851851855</v>
      </c>
      <c r="AI106" s="414"/>
      <c r="AJ106" s="414"/>
      <c r="AK106" s="3"/>
      <c r="AL106" s="3"/>
    </row>
    <row r="107" spans="1:38" s="4" customFormat="1" ht="12.75" customHeight="1" x14ac:dyDescent="0.25">
      <c r="A107" s="414" t="s">
        <v>745</v>
      </c>
      <c r="B107" s="414" t="s">
        <v>22</v>
      </c>
      <c r="C107" s="414" t="s">
        <v>519</v>
      </c>
      <c r="D107" s="420" t="s">
        <v>746</v>
      </c>
      <c r="E107" s="415">
        <v>10824298.92</v>
      </c>
      <c r="F107" s="420"/>
      <c r="G107" s="415">
        <v>10824298.92</v>
      </c>
      <c r="H107" s="420"/>
      <c r="I107" s="420"/>
      <c r="J107" s="420"/>
      <c r="K107" s="420"/>
      <c r="L107" s="420"/>
      <c r="M107" s="420"/>
      <c r="N107" s="420"/>
      <c r="O107" s="420"/>
      <c r="P107" s="421">
        <v>10824298.92</v>
      </c>
      <c r="Q107" s="420"/>
      <c r="R107" s="420"/>
      <c r="S107" s="415">
        <v>11171863.23</v>
      </c>
      <c r="T107" s="420"/>
      <c r="U107" s="415">
        <v>11171863.23</v>
      </c>
      <c r="V107" s="420"/>
      <c r="W107" s="420"/>
      <c r="X107" s="420"/>
      <c r="Y107" s="420"/>
      <c r="Z107" s="420"/>
      <c r="AA107" s="420"/>
      <c r="AB107" s="420"/>
      <c r="AC107" s="420"/>
      <c r="AD107" s="421">
        <v>11171863.23</v>
      </c>
      <c r="AE107" s="420"/>
      <c r="AF107" s="420"/>
      <c r="AG107" s="414" t="s">
        <v>518</v>
      </c>
      <c r="AH107" s="416">
        <v>45572.711851851855</v>
      </c>
      <c r="AI107" s="414"/>
      <c r="AJ107" s="414"/>
      <c r="AK107" s="3"/>
      <c r="AL107" s="3"/>
    </row>
    <row r="108" spans="1:38" s="4" customFormat="1" ht="12.75" customHeight="1" x14ac:dyDescent="0.25">
      <c r="A108" s="417" t="s">
        <v>105</v>
      </c>
      <c r="B108" s="417" t="s">
        <v>22</v>
      </c>
      <c r="C108" s="417" t="s">
        <v>519</v>
      </c>
      <c r="D108" s="417" t="s">
        <v>604</v>
      </c>
      <c r="E108" s="418">
        <v>41456456</v>
      </c>
      <c r="F108" s="417"/>
      <c r="G108" s="418">
        <v>41456456</v>
      </c>
      <c r="H108" s="417"/>
      <c r="I108" s="417"/>
      <c r="J108" s="417"/>
      <c r="K108" s="417"/>
      <c r="L108" s="417"/>
      <c r="M108" s="417"/>
      <c r="N108" s="417"/>
      <c r="O108" s="418">
        <v>30789100</v>
      </c>
      <c r="P108" s="418">
        <v>9536500</v>
      </c>
      <c r="Q108" s="418">
        <v>1130856</v>
      </c>
      <c r="R108" s="417"/>
      <c r="S108" s="418">
        <v>54350009.369999997</v>
      </c>
      <c r="T108" s="417"/>
      <c r="U108" s="418">
        <v>54350009.369999997</v>
      </c>
      <c r="V108" s="417"/>
      <c r="W108" s="417"/>
      <c r="X108" s="417"/>
      <c r="Y108" s="417"/>
      <c r="Z108" s="417"/>
      <c r="AA108" s="417"/>
      <c r="AB108" s="417"/>
      <c r="AC108" s="418">
        <v>42173359.880000003</v>
      </c>
      <c r="AD108" s="418">
        <v>11022080.949999999</v>
      </c>
      <c r="AE108" s="418">
        <v>1154568.54</v>
      </c>
      <c r="AF108" s="417"/>
      <c r="AG108" s="417" t="s">
        <v>518</v>
      </c>
      <c r="AH108" s="419">
        <v>45572.711851851855</v>
      </c>
      <c r="AI108" s="417"/>
      <c r="AJ108" s="417"/>
      <c r="AK108" s="3"/>
      <c r="AL108" s="3"/>
    </row>
    <row r="109" spans="1:38" s="4" customFormat="1" ht="12.75" customHeight="1" x14ac:dyDescent="0.25">
      <c r="A109" s="417" t="s">
        <v>106</v>
      </c>
      <c r="B109" s="417" t="s">
        <v>22</v>
      </c>
      <c r="C109" s="417" t="s">
        <v>519</v>
      </c>
      <c r="D109" s="417" t="s">
        <v>605</v>
      </c>
      <c r="E109" s="418">
        <v>369255</v>
      </c>
      <c r="F109" s="417"/>
      <c r="G109" s="418">
        <v>369255</v>
      </c>
      <c r="H109" s="417"/>
      <c r="I109" s="417"/>
      <c r="J109" s="417"/>
      <c r="K109" s="417"/>
      <c r="L109" s="417"/>
      <c r="M109" s="417"/>
      <c r="N109" s="417"/>
      <c r="O109" s="418">
        <v>0</v>
      </c>
      <c r="P109" s="418">
        <v>0</v>
      </c>
      <c r="Q109" s="418">
        <v>369255</v>
      </c>
      <c r="R109" s="417"/>
      <c r="S109" s="418">
        <v>443008.64</v>
      </c>
      <c r="T109" s="417"/>
      <c r="U109" s="418">
        <v>443008.64</v>
      </c>
      <c r="V109" s="417"/>
      <c r="W109" s="417"/>
      <c r="X109" s="417"/>
      <c r="Y109" s="417"/>
      <c r="Z109" s="417"/>
      <c r="AA109" s="417"/>
      <c r="AB109" s="417"/>
      <c r="AC109" s="418">
        <v>49713</v>
      </c>
      <c r="AD109" s="418">
        <v>337</v>
      </c>
      <c r="AE109" s="418">
        <v>392958.64</v>
      </c>
      <c r="AF109" s="417"/>
      <c r="AG109" s="417" t="s">
        <v>518</v>
      </c>
      <c r="AH109" s="419">
        <v>45572.711851851855</v>
      </c>
      <c r="AI109" s="417"/>
      <c r="AJ109" s="417"/>
      <c r="AK109" s="3"/>
      <c r="AL109" s="3"/>
    </row>
    <row r="110" spans="1:38" s="4" customFormat="1" ht="12.75" customHeight="1" x14ac:dyDescent="0.25">
      <c r="A110" s="417" t="s">
        <v>1085</v>
      </c>
      <c r="B110" s="417" t="s">
        <v>22</v>
      </c>
      <c r="C110" s="417" t="s">
        <v>519</v>
      </c>
      <c r="D110" s="417" t="s">
        <v>1086</v>
      </c>
      <c r="E110" s="418">
        <v>0</v>
      </c>
      <c r="F110" s="417"/>
      <c r="G110" s="418">
        <v>0</v>
      </c>
      <c r="H110" s="417"/>
      <c r="I110" s="417"/>
      <c r="J110" s="417"/>
      <c r="K110" s="417"/>
      <c r="L110" s="417"/>
      <c r="M110" s="417"/>
      <c r="N110" s="417"/>
      <c r="O110" s="418">
        <v>0</v>
      </c>
      <c r="P110" s="417"/>
      <c r="Q110" s="417"/>
      <c r="R110" s="417"/>
      <c r="S110" s="418">
        <v>48113</v>
      </c>
      <c r="T110" s="417"/>
      <c r="U110" s="418">
        <v>48113</v>
      </c>
      <c r="V110" s="417"/>
      <c r="W110" s="417"/>
      <c r="X110" s="417"/>
      <c r="Y110" s="417"/>
      <c r="Z110" s="417"/>
      <c r="AA110" s="417"/>
      <c r="AB110" s="417"/>
      <c r="AC110" s="418">
        <v>48113</v>
      </c>
      <c r="AD110" s="417"/>
      <c r="AE110" s="417"/>
      <c r="AF110" s="417"/>
      <c r="AG110" s="417" t="s">
        <v>518</v>
      </c>
      <c r="AH110" s="419">
        <v>45572.711851851855</v>
      </c>
      <c r="AI110" s="417"/>
      <c r="AJ110" s="417"/>
      <c r="AK110" s="3"/>
      <c r="AL110" s="3"/>
    </row>
    <row r="111" spans="1:38" s="4" customFormat="1" ht="12.75" customHeight="1" x14ac:dyDescent="0.25">
      <c r="A111" s="414" t="s">
        <v>1087</v>
      </c>
      <c r="B111" s="414" t="s">
        <v>22</v>
      </c>
      <c r="C111" s="414" t="s">
        <v>519</v>
      </c>
      <c r="D111" s="420" t="s">
        <v>1088</v>
      </c>
      <c r="E111" s="415">
        <v>0</v>
      </c>
      <c r="F111" s="420"/>
      <c r="G111" s="415">
        <v>0</v>
      </c>
      <c r="H111" s="420"/>
      <c r="I111" s="420"/>
      <c r="J111" s="420"/>
      <c r="K111" s="420"/>
      <c r="L111" s="420"/>
      <c r="M111" s="420"/>
      <c r="N111" s="420"/>
      <c r="O111" s="421">
        <v>0</v>
      </c>
      <c r="P111" s="420"/>
      <c r="Q111" s="420"/>
      <c r="R111" s="420"/>
      <c r="S111" s="415">
        <v>48113</v>
      </c>
      <c r="T111" s="420"/>
      <c r="U111" s="415">
        <v>48113</v>
      </c>
      <c r="V111" s="420"/>
      <c r="W111" s="420"/>
      <c r="X111" s="420"/>
      <c r="Y111" s="420"/>
      <c r="Z111" s="420"/>
      <c r="AA111" s="420"/>
      <c r="AB111" s="420"/>
      <c r="AC111" s="421">
        <v>48113</v>
      </c>
      <c r="AD111" s="420"/>
      <c r="AE111" s="420"/>
      <c r="AF111" s="420"/>
      <c r="AG111" s="414" t="s">
        <v>518</v>
      </c>
      <c r="AH111" s="416">
        <v>45572.711851851855</v>
      </c>
      <c r="AI111" s="414"/>
      <c r="AJ111" s="414"/>
      <c r="AK111" s="3"/>
      <c r="AL111" s="3"/>
    </row>
    <row r="112" spans="1:38" s="4" customFormat="1" ht="12.75" customHeight="1" x14ac:dyDescent="0.25">
      <c r="A112" s="417" t="s">
        <v>1081</v>
      </c>
      <c r="B112" s="417" t="s">
        <v>22</v>
      </c>
      <c r="C112" s="417" t="s">
        <v>519</v>
      </c>
      <c r="D112" s="417" t="s">
        <v>1082</v>
      </c>
      <c r="E112" s="418">
        <v>0</v>
      </c>
      <c r="F112" s="417"/>
      <c r="G112" s="418">
        <v>0</v>
      </c>
      <c r="H112" s="417"/>
      <c r="I112" s="417"/>
      <c r="J112" s="417"/>
      <c r="K112" s="417"/>
      <c r="L112" s="417"/>
      <c r="M112" s="417"/>
      <c r="N112" s="417"/>
      <c r="O112" s="418">
        <v>0</v>
      </c>
      <c r="P112" s="417"/>
      <c r="Q112" s="417"/>
      <c r="R112" s="417"/>
      <c r="S112" s="418">
        <v>1600</v>
      </c>
      <c r="T112" s="417"/>
      <c r="U112" s="418">
        <v>1600</v>
      </c>
      <c r="V112" s="417"/>
      <c r="W112" s="417"/>
      <c r="X112" s="417"/>
      <c r="Y112" s="417"/>
      <c r="Z112" s="417"/>
      <c r="AA112" s="417"/>
      <c r="AB112" s="417"/>
      <c r="AC112" s="418">
        <v>1600</v>
      </c>
      <c r="AD112" s="417"/>
      <c r="AE112" s="417"/>
      <c r="AF112" s="417"/>
      <c r="AG112" s="417" t="s">
        <v>518</v>
      </c>
      <c r="AH112" s="419">
        <v>45572.711851851855</v>
      </c>
      <c r="AI112" s="417"/>
      <c r="AJ112" s="417"/>
      <c r="AK112" s="3"/>
      <c r="AL112" s="3"/>
    </row>
    <row r="113" spans="1:38" s="4" customFormat="1" ht="12.75" customHeight="1" x14ac:dyDescent="0.25">
      <c r="A113" s="414" t="s">
        <v>1111</v>
      </c>
      <c r="B113" s="414" t="s">
        <v>22</v>
      </c>
      <c r="C113" s="414" t="s">
        <v>519</v>
      </c>
      <c r="D113" s="420" t="s">
        <v>1112</v>
      </c>
      <c r="E113" s="415">
        <v>0</v>
      </c>
      <c r="F113" s="420"/>
      <c r="G113" s="415">
        <v>0</v>
      </c>
      <c r="H113" s="420"/>
      <c r="I113" s="420"/>
      <c r="J113" s="420"/>
      <c r="K113" s="420"/>
      <c r="L113" s="420"/>
      <c r="M113" s="420"/>
      <c r="N113" s="420"/>
      <c r="O113" s="421">
        <v>0</v>
      </c>
      <c r="P113" s="420"/>
      <c r="Q113" s="420"/>
      <c r="R113" s="420"/>
      <c r="S113" s="415">
        <v>1600</v>
      </c>
      <c r="T113" s="420"/>
      <c r="U113" s="415">
        <v>1600</v>
      </c>
      <c r="V113" s="420"/>
      <c r="W113" s="420"/>
      <c r="X113" s="420"/>
      <c r="Y113" s="420"/>
      <c r="Z113" s="420"/>
      <c r="AA113" s="420"/>
      <c r="AB113" s="420"/>
      <c r="AC113" s="421">
        <v>1600</v>
      </c>
      <c r="AD113" s="420"/>
      <c r="AE113" s="420"/>
      <c r="AF113" s="420"/>
      <c r="AG113" s="414" t="s">
        <v>518</v>
      </c>
      <c r="AH113" s="416">
        <v>45572.711840277778</v>
      </c>
      <c r="AI113" s="414"/>
      <c r="AJ113" s="414"/>
      <c r="AK113" s="3"/>
      <c r="AL113" s="3"/>
    </row>
    <row r="114" spans="1:38" s="4" customFormat="1" ht="12.75" customHeight="1" x14ac:dyDescent="0.25">
      <c r="A114" s="417" t="s">
        <v>989</v>
      </c>
      <c r="B114" s="417" t="s">
        <v>22</v>
      </c>
      <c r="C114" s="417" t="s">
        <v>519</v>
      </c>
      <c r="D114" s="417" t="s">
        <v>990</v>
      </c>
      <c r="E114" s="418">
        <v>367510</v>
      </c>
      <c r="F114" s="417"/>
      <c r="G114" s="418">
        <v>367510</v>
      </c>
      <c r="H114" s="417"/>
      <c r="I114" s="417"/>
      <c r="J114" s="417"/>
      <c r="K114" s="417"/>
      <c r="L114" s="417"/>
      <c r="M114" s="417"/>
      <c r="N114" s="417"/>
      <c r="O114" s="417"/>
      <c r="P114" s="417"/>
      <c r="Q114" s="418">
        <v>367510</v>
      </c>
      <c r="R114" s="417"/>
      <c r="S114" s="418">
        <v>367510</v>
      </c>
      <c r="T114" s="417"/>
      <c r="U114" s="418">
        <v>367510</v>
      </c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8">
        <v>367510</v>
      </c>
      <c r="AF114" s="417"/>
      <c r="AG114" s="417" t="s">
        <v>518</v>
      </c>
      <c r="AH114" s="419">
        <v>45572.711851851855</v>
      </c>
      <c r="AI114" s="417"/>
      <c r="AJ114" s="417"/>
      <c r="AK114" s="3"/>
      <c r="AL114" s="3"/>
    </row>
    <row r="115" spans="1:38" s="4" customFormat="1" ht="12.75" customHeight="1" x14ac:dyDescent="0.25">
      <c r="A115" s="414" t="s">
        <v>991</v>
      </c>
      <c r="B115" s="414" t="s">
        <v>22</v>
      </c>
      <c r="C115" s="414" t="s">
        <v>519</v>
      </c>
      <c r="D115" s="420" t="s">
        <v>992</v>
      </c>
      <c r="E115" s="415">
        <v>367510</v>
      </c>
      <c r="F115" s="420"/>
      <c r="G115" s="415">
        <v>367510</v>
      </c>
      <c r="H115" s="420"/>
      <c r="I115" s="420"/>
      <c r="J115" s="420"/>
      <c r="K115" s="420"/>
      <c r="L115" s="420"/>
      <c r="M115" s="420"/>
      <c r="N115" s="420"/>
      <c r="O115" s="420"/>
      <c r="P115" s="420"/>
      <c r="Q115" s="421">
        <v>367510</v>
      </c>
      <c r="R115" s="420"/>
      <c r="S115" s="415">
        <v>367510</v>
      </c>
      <c r="T115" s="420"/>
      <c r="U115" s="415">
        <v>367510</v>
      </c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1">
        <v>367510</v>
      </c>
      <c r="AF115" s="420"/>
      <c r="AG115" s="414" t="s">
        <v>518</v>
      </c>
      <c r="AH115" s="416">
        <v>45572.711851851855</v>
      </c>
      <c r="AI115" s="414"/>
      <c r="AJ115" s="414"/>
      <c r="AK115" s="3"/>
      <c r="AL115" s="3"/>
    </row>
    <row r="116" spans="1:38" s="4" customFormat="1" ht="12.75" customHeight="1" x14ac:dyDescent="0.25">
      <c r="A116" s="417" t="s">
        <v>993</v>
      </c>
      <c r="B116" s="417" t="s">
        <v>22</v>
      </c>
      <c r="C116" s="417" t="s">
        <v>519</v>
      </c>
      <c r="D116" s="417" t="s">
        <v>994</v>
      </c>
      <c r="E116" s="418">
        <v>1745</v>
      </c>
      <c r="F116" s="417"/>
      <c r="G116" s="418">
        <v>1745</v>
      </c>
      <c r="H116" s="417"/>
      <c r="I116" s="417"/>
      <c r="J116" s="417"/>
      <c r="K116" s="417"/>
      <c r="L116" s="417"/>
      <c r="M116" s="417"/>
      <c r="N116" s="417"/>
      <c r="O116" s="417"/>
      <c r="P116" s="417"/>
      <c r="Q116" s="418">
        <v>1745</v>
      </c>
      <c r="R116" s="417"/>
      <c r="S116" s="418">
        <v>25448.639999999999</v>
      </c>
      <c r="T116" s="417"/>
      <c r="U116" s="418">
        <v>25448.639999999999</v>
      </c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8">
        <v>25448.639999999999</v>
      </c>
      <c r="AF116" s="417"/>
      <c r="AG116" s="417" t="s">
        <v>518</v>
      </c>
      <c r="AH116" s="419">
        <v>45572.711851851855</v>
      </c>
      <c r="AI116" s="417"/>
      <c r="AJ116" s="417"/>
      <c r="AK116" s="3"/>
      <c r="AL116" s="3"/>
    </row>
    <row r="117" spans="1:38" s="4" customFormat="1" ht="12.75" customHeight="1" x14ac:dyDescent="0.25">
      <c r="A117" s="414" t="s">
        <v>995</v>
      </c>
      <c r="B117" s="414" t="s">
        <v>22</v>
      </c>
      <c r="C117" s="414" t="s">
        <v>519</v>
      </c>
      <c r="D117" s="420" t="s">
        <v>996</v>
      </c>
      <c r="E117" s="415">
        <v>1745</v>
      </c>
      <c r="F117" s="420"/>
      <c r="G117" s="415">
        <v>1745</v>
      </c>
      <c r="H117" s="420"/>
      <c r="I117" s="420"/>
      <c r="J117" s="420"/>
      <c r="K117" s="420"/>
      <c r="L117" s="420"/>
      <c r="M117" s="420"/>
      <c r="N117" s="420"/>
      <c r="O117" s="420"/>
      <c r="P117" s="420"/>
      <c r="Q117" s="421">
        <v>1745</v>
      </c>
      <c r="R117" s="420"/>
      <c r="S117" s="415">
        <v>1758.54</v>
      </c>
      <c r="T117" s="420"/>
      <c r="U117" s="415">
        <v>1758.54</v>
      </c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1">
        <v>1758.54</v>
      </c>
      <c r="AF117" s="420"/>
      <c r="AG117" s="414" t="s">
        <v>518</v>
      </c>
      <c r="AH117" s="416">
        <v>45572.711851851855</v>
      </c>
      <c r="AI117" s="414"/>
      <c r="AJ117" s="414"/>
      <c r="AK117" s="3"/>
      <c r="AL117" s="3"/>
    </row>
    <row r="118" spans="1:38" s="4" customFormat="1" ht="12.75" customHeight="1" x14ac:dyDescent="0.25">
      <c r="A118" s="414" t="s">
        <v>1075</v>
      </c>
      <c r="B118" s="414" t="s">
        <v>22</v>
      </c>
      <c r="C118" s="414" t="s">
        <v>519</v>
      </c>
      <c r="D118" s="420" t="s">
        <v>1076</v>
      </c>
      <c r="E118" s="415">
        <v>0</v>
      </c>
      <c r="F118" s="420"/>
      <c r="G118" s="415">
        <v>0</v>
      </c>
      <c r="H118" s="420"/>
      <c r="I118" s="420"/>
      <c r="J118" s="420"/>
      <c r="K118" s="420"/>
      <c r="L118" s="420"/>
      <c r="M118" s="420"/>
      <c r="N118" s="420"/>
      <c r="O118" s="420"/>
      <c r="P118" s="420"/>
      <c r="Q118" s="421">
        <v>0</v>
      </c>
      <c r="R118" s="420"/>
      <c r="S118" s="415">
        <v>23690.1</v>
      </c>
      <c r="T118" s="420"/>
      <c r="U118" s="415">
        <v>23690.1</v>
      </c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1">
        <v>23690.1</v>
      </c>
      <c r="AF118" s="420"/>
      <c r="AG118" s="414" t="s">
        <v>518</v>
      </c>
      <c r="AH118" s="416">
        <v>45572.711851851855</v>
      </c>
      <c r="AI118" s="414"/>
      <c r="AJ118" s="414"/>
      <c r="AK118" s="3"/>
      <c r="AL118" s="3"/>
    </row>
    <row r="119" spans="1:38" s="4" customFormat="1" ht="12.75" customHeight="1" x14ac:dyDescent="0.25">
      <c r="A119" s="417" t="s">
        <v>107</v>
      </c>
      <c r="B119" s="417" t="s">
        <v>22</v>
      </c>
      <c r="C119" s="417" t="s">
        <v>519</v>
      </c>
      <c r="D119" s="417" t="s">
        <v>606</v>
      </c>
      <c r="E119" s="418">
        <v>0</v>
      </c>
      <c r="F119" s="417"/>
      <c r="G119" s="418">
        <v>0</v>
      </c>
      <c r="H119" s="417"/>
      <c r="I119" s="417"/>
      <c r="J119" s="417"/>
      <c r="K119" s="417"/>
      <c r="L119" s="417"/>
      <c r="M119" s="417"/>
      <c r="N119" s="417"/>
      <c r="O119" s="417"/>
      <c r="P119" s="418">
        <v>0</v>
      </c>
      <c r="Q119" s="417"/>
      <c r="R119" s="417"/>
      <c r="S119" s="418">
        <v>1</v>
      </c>
      <c r="T119" s="417"/>
      <c r="U119" s="418">
        <v>1</v>
      </c>
      <c r="V119" s="417"/>
      <c r="W119" s="417"/>
      <c r="X119" s="417"/>
      <c r="Y119" s="417"/>
      <c r="Z119" s="417"/>
      <c r="AA119" s="417"/>
      <c r="AB119" s="417"/>
      <c r="AC119" s="417"/>
      <c r="AD119" s="418">
        <v>1</v>
      </c>
      <c r="AE119" s="417"/>
      <c r="AF119" s="417"/>
      <c r="AG119" s="417" t="s">
        <v>518</v>
      </c>
      <c r="AH119" s="419">
        <v>45572.711851851855</v>
      </c>
      <c r="AI119" s="417"/>
      <c r="AJ119" s="417"/>
      <c r="AK119" s="3"/>
      <c r="AL119" s="3"/>
    </row>
    <row r="120" spans="1:38" s="4" customFormat="1" ht="12.75" customHeight="1" x14ac:dyDescent="0.25">
      <c r="A120" s="414" t="s">
        <v>108</v>
      </c>
      <c r="B120" s="414" t="s">
        <v>22</v>
      </c>
      <c r="C120" s="414" t="s">
        <v>519</v>
      </c>
      <c r="D120" s="420" t="s">
        <v>607</v>
      </c>
      <c r="E120" s="415">
        <v>0</v>
      </c>
      <c r="F120" s="420"/>
      <c r="G120" s="415">
        <v>0</v>
      </c>
      <c r="H120" s="420"/>
      <c r="I120" s="420"/>
      <c r="J120" s="420"/>
      <c r="K120" s="420"/>
      <c r="L120" s="420"/>
      <c r="M120" s="420"/>
      <c r="N120" s="420"/>
      <c r="O120" s="420"/>
      <c r="P120" s="421">
        <v>0</v>
      </c>
      <c r="Q120" s="420"/>
      <c r="R120" s="420"/>
      <c r="S120" s="415">
        <v>1</v>
      </c>
      <c r="T120" s="420"/>
      <c r="U120" s="415">
        <v>1</v>
      </c>
      <c r="V120" s="420"/>
      <c r="W120" s="420"/>
      <c r="X120" s="420"/>
      <c r="Y120" s="420"/>
      <c r="Z120" s="420"/>
      <c r="AA120" s="420"/>
      <c r="AB120" s="420"/>
      <c r="AC120" s="420"/>
      <c r="AD120" s="421">
        <v>1</v>
      </c>
      <c r="AE120" s="420"/>
      <c r="AF120" s="420"/>
      <c r="AG120" s="414" t="s">
        <v>518</v>
      </c>
      <c r="AH120" s="416">
        <v>45572.711851851855</v>
      </c>
      <c r="AI120" s="414"/>
      <c r="AJ120" s="414"/>
      <c r="AK120" s="3"/>
      <c r="AL120" s="3"/>
    </row>
    <row r="121" spans="1:38" s="4" customFormat="1" ht="12.75" customHeight="1" x14ac:dyDescent="0.25">
      <c r="A121" s="417" t="s">
        <v>1089</v>
      </c>
      <c r="B121" s="417" t="s">
        <v>22</v>
      </c>
      <c r="C121" s="417" t="s">
        <v>519</v>
      </c>
      <c r="D121" s="417" t="s">
        <v>1090</v>
      </c>
      <c r="E121" s="418">
        <v>0</v>
      </c>
      <c r="F121" s="417"/>
      <c r="G121" s="418">
        <v>0</v>
      </c>
      <c r="H121" s="417"/>
      <c r="I121" s="417"/>
      <c r="J121" s="417"/>
      <c r="K121" s="417"/>
      <c r="L121" s="417"/>
      <c r="M121" s="417"/>
      <c r="N121" s="417"/>
      <c r="O121" s="417"/>
      <c r="P121" s="418">
        <v>0</v>
      </c>
      <c r="Q121" s="417"/>
      <c r="R121" s="417"/>
      <c r="S121" s="418">
        <v>336</v>
      </c>
      <c r="T121" s="417"/>
      <c r="U121" s="418">
        <v>336</v>
      </c>
      <c r="V121" s="417"/>
      <c r="W121" s="417"/>
      <c r="X121" s="417"/>
      <c r="Y121" s="417"/>
      <c r="Z121" s="417"/>
      <c r="AA121" s="417"/>
      <c r="AB121" s="417"/>
      <c r="AC121" s="417"/>
      <c r="AD121" s="418">
        <v>336</v>
      </c>
      <c r="AE121" s="417"/>
      <c r="AF121" s="417"/>
      <c r="AG121" s="417" t="s">
        <v>518</v>
      </c>
      <c r="AH121" s="419">
        <v>45572.711851851855</v>
      </c>
      <c r="AI121" s="417"/>
      <c r="AJ121" s="417"/>
      <c r="AK121" s="3"/>
      <c r="AL121" s="3"/>
    </row>
    <row r="122" spans="1:38" s="4" customFormat="1" ht="12.75" customHeight="1" x14ac:dyDescent="0.25">
      <c r="A122" s="414" t="s">
        <v>1091</v>
      </c>
      <c r="B122" s="414" t="s">
        <v>22</v>
      </c>
      <c r="C122" s="414" t="s">
        <v>519</v>
      </c>
      <c r="D122" s="420" t="s">
        <v>1092</v>
      </c>
      <c r="E122" s="415">
        <v>0</v>
      </c>
      <c r="F122" s="420"/>
      <c r="G122" s="415">
        <v>0</v>
      </c>
      <c r="H122" s="420"/>
      <c r="I122" s="420"/>
      <c r="J122" s="420"/>
      <c r="K122" s="420"/>
      <c r="L122" s="420"/>
      <c r="M122" s="420"/>
      <c r="N122" s="420"/>
      <c r="O122" s="420"/>
      <c r="P122" s="421">
        <v>0</v>
      </c>
      <c r="Q122" s="420"/>
      <c r="R122" s="420"/>
      <c r="S122" s="415">
        <v>336</v>
      </c>
      <c r="T122" s="420"/>
      <c r="U122" s="415">
        <v>336</v>
      </c>
      <c r="V122" s="420"/>
      <c r="W122" s="420"/>
      <c r="X122" s="420"/>
      <c r="Y122" s="420"/>
      <c r="Z122" s="420"/>
      <c r="AA122" s="420"/>
      <c r="AB122" s="420"/>
      <c r="AC122" s="420"/>
      <c r="AD122" s="421">
        <v>336</v>
      </c>
      <c r="AE122" s="420"/>
      <c r="AF122" s="420"/>
      <c r="AG122" s="414" t="s">
        <v>518</v>
      </c>
      <c r="AH122" s="416">
        <v>45572.711851851855</v>
      </c>
      <c r="AI122" s="414"/>
      <c r="AJ122" s="414"/>
      <c r="AK122" s="3"/>
      <c r="AL122" s="3"/>
    </row>
    <row r="123" spans="1:38" s="4" customFormat="1" ht="12.75" customHeight="1" x14ac:dyDescent="0.25">
      <c r="A123" s="417" t="s">
        <v>109</v>
      </c>
      <c r="B123" s="417" t="s">
        <v>22</v>
      </c>
      <c r="C123" s="417" t="s">
        <v>519</v>
      </c>
      <c r="D123" s="417" t="s">
        <v>608</v>
      </c>
      <c r="E123" s="418">
        <v>41087201</v>
      </c>
      <c r="F123" s="417"/>
      <c r="G123" s="418">
        <v>41087201</v>
      </c>
      <c r="H123" s="417"/>
      <c r="I123" s="417"/>
      <c r="J123" s="417"/>
      <c r="K123" s="417"/>
      <c r="L123" s="417"/>
      <c r="M123" s="417"/>
      <c r="N123" s="417"/>
      <c r="O123" s="418">
        <v>30789100</v>
      </c>
      <c r="P123" s="418">
        <v>9536500</v>
      </c>
      <c r="Q123" s="418">
        <v>761601</v>
      </c>
      <c r="R123" s="417"/>
      <c r="S123" s="418">
        <v>55279282.439999998</v>
      </c>
      <c r="T123" s="417"/>
      <c r="U123" s="418">
        <v>55279282.439999998</v>
      </c>
      <c r="V123" s="417"/>
      <c r="W123" s="417"/>
      <c r="X123" s="417"/>
      <c r="Y123" s="417"/>
      <c r="Z123" s="417"/>
      <c r="AA123" s="417"/>
      <c r="AB123" s="417"/>
      <c r="AC123" s="418">
        <v>43495928.590000004</v>
      </c>
      <c r="AD123" s="418">
        <v>11021743.949999999</v>
      </c>
      <c r="AE123" s="418">
        <v>761609.9</v>
      </c>
      <c r="AF123" s="417"/>
      <c r="AG123" s="417" t="s">
        <v>518</v>
      </c>
      <c r="AH123" s="419">
        <v>45572.711851851855</v>
      </c>
      <c r="AI123" s="417"/>
      <c r="AJ123" s="417"/>
      <c r="AK123" s="3"/>
      <c r="AL123" s="3"/>
    </row>
    <row r="124" spans="1:38" s="4" customFormat="1" ht="12.75" customHeight="1" x14ac:dyDescent="0.25">
      <c r="A124" s="417" t="s">
        <v>110</v>
      </c>
      <c r="B124" s="417" t="s">
        <v>22</v>
      </c>
      <c r="C124" s="417" t="s">
        <v>519</v>
      </c>
      <c r="D124" s="417" t="s">
        <v>609</v>
      </c>
      <c r="E124" s="418">
        <v>40325600</v>
      </c>
      <c r="F124" s="417"/>
      <c r="G124" s="418">
        <v>40325600</v>
      </c>
      <c r="H124" s="417"/>
      <c r="I124" s="417"/>
      <c r="J124" s="417"/>
      <c r="K124" s="417"/>
      <c r="L124" s="417"/>
      <c r="M124" s="417"/>
      <c r="N124" s="417"/>
      <c r="O124" s="418">
        <v>30789100</v>
      </c>
      <c r="P124" s="418">
        <v>9536500</v>
      </c>
      <c r="Q124" s="417"/>
      <c r="R124" s="417"/>
      <c r="S124" s="418">
        <v>54298372.539999999</v>
      </c>
      <c r="T124" s="417"/>
      <c r="U124" s="418">
        <v>54298372.539999999</v>
      </c>
      <c r="V124" s="417"/>
      <c r="W124" s="417"/>
      <c r="X124" s="417"/>
      <c r="Y124" s="417"/>
      <c r="Z124" s="417"/>
      <c r="AA124" s="417"/>
      <c r="AB124" s="417"/>
      <c r="AC124" s="418">
        <v>43276628.590000004</v>
      </c>
      <c r="AD124" s="418">
        <v>11021743.949999999</v>
      </c>
      <c r="AE124" s="417"/>
      <c r="AF124" s="417"/>
      <c r="AG124" s="417" t="s">
        <v>518</v>
      </c>
      <c r="AH124" s="419">
        <v>45572.711851851855</v>
      </c>
      <c r="AI124" s="417"/>
      <c r="AJ124" s="417"/>
      <c r="AK124" s="3"/>
      <c r="AL124" s="3"/>
    </row>
    <row r="125" spans="1:38" s="4" customFormat="1" ht="12.75" customHeight="1" x14ac:dyDescent="0.25">
      <c r="A125" s="414" t="s">
        <v>111</v>
      </c>
      <c r="B125" s="414" t="s">
        <v>22</v>
      </c>
      <c r="C125" s="414" t="s">
        <v>519</v>
      </c>
      <c r="D125" s="420" t="s">
        <v>610</v>
      </c>
      <c r="E125" s="415">
        <v>28909100</v>
      </c>
      <c r="F125" s="420"/>
      <c r="G125" s="415">
        <v>28909100</v>
      </c>
      <c r="H125" s="420"/>
      <c r="I125" s="420"/>
      <c r="J125" s="420"/>
      <c r="K125" s="420"/>
      <c r="L125" s="420"/>
      <c r="M125" s="420"/>
      <c r="N125" s="420"/>
      <c r="O125" s="421">
        <v>28909100</v>
      </c>
      <c r="P125" s="420"/>
      <c r="Q125" s="420"/>
      <c r="R125" s="420"/>
      <c r="S125" s="415">
        <v>32254884.620000001</v>
      </c>
      <c r="T125" s="420"/>
      <c r="U125" s="415">
        <v>32254884.620000001</v>
      </c>
      <c r="V125" s="420"/>
      <c r="W125" s="420"/>
      <c r="X125" s="420"/>
      <c r="Y125" s="420"/>
      <c r="Z125" s="420"/>
      <c r="AA125" s="420"/>
      <c r="AB125" s="420"/>
      <c r="AC125" s="421">
        <v>32254884.620000001</v>
      </c>
      <c r="AD125" s="420"/>
      <c r="AE125" s="420"/>
      <c r="AF125" s="420"/>
      <c r="AG125" s="414" t="s">
        <v>518</v>
      </c>
      <c r="AH125" s="416">
        <v>45572.711840277778</v>
      </c>
      <c r="AI125" s="414"/>
      <c r="AJ125" s="414"/>
      <c r="AK125" s="3"/>
      <c r="AL125" s="3"/>
    </row>
    <row r="126" spans="1:38" s="4" customFormat="1" ht="12.75" customHeight="1" x14ac:dyDescent="0.25">
      <c r="A126" s="414" t="s">
        <v>112</v>
      </c>
      <c r="B126" s="414" t="s">
        <v>22</v>
      </c>
      <c r="C126" s="414" t="s">
        <v>519</v>
      </c>
      <c r="D126" s="420" t="s">
        <v>611</v>
      </c>
      <c r="E126" s="415">
        <v>11416500</v>
      </c>
      <c r="F126" s="420"/>
      <c r="G126" s="415">
        <v>11416500</v>
      </c>
      <c r="H126" s="420"/>
      <c r="I126" s="420"/>
      <c r="J126" s="420"/>
      <c r="K126" s="420"/>
      <c r="L126" s="420"/>
      <c r="M126" s="420"/>
      <c r="N126" s="420"/>
      <c r="O126" s="421">
        <v>1880000</v>
      </c>
      <c r="P126" s="421">
        <v>9536500</v>
      </c>
      <c r="Q126" s="420"/>
      <c r="R126" s="420"/>
      <c r="S126" s="415">
        <v>22043487.920000002</v>
      </c>
      <c r="T126" s="420"/>
      <c r="U126" s="415">
        <v>22043487.920000002</v>
      </c>
      <c r="V126" s="420"/>
      <c r="W126" s="420"/>
      <c r="X126" s="420"/>
      <c r="Y126" s="420"/>
      <c r="Z126" s="420"/>
      <c r="AA126" s="420"/>
      <c r="AB126" s="420"/>
      <c r="AC126" s="421">
        <v>11021743.970000001</v>
      </c>
      <c r="AD126" s="421">
        <v>11021743.949999999</v>
      </c>
      <c r="AE126" s="420"/>
      <c r="AF126" s="420"/>
      <c r="AG126" s="414" t="s">
        <v>518</v>
      </c>
      <c r="AH126" s="416">
        <v>45572.711840277778</v>
      </c>
      <c r="AI126" s="414"/>
      <c r="AJ126" s="414"/>
      <c r="AK126" s="3"/>
      <c r="AL126" s="3"/>
    </row>
    <row r="127" spans="1:38" s="4" customFormat="1" ht="12.75" customHeight="1" x14ac:dyDescent="0.25">
      <c r="A127" s="417" t="s">
        <v>997</v>
      </c>
      <c r="B127" s="417" t="s">
        <v>22</v>
      </c>
      <c r="C127" s="417" t="s">
        <v>519</v>
      </c>
      <c r="D127" s="417" t="s">
        <v>998</v>
      </c>
      <c r="E127" s="418">
        <v>761601</v>
      </c>
      <c r="F127" s="417"/>
      <c r="G127" s="418">
        <v>761601</v>
      </c>
      <c r="H127" s="417"/>
      <c r="I127" s="417"/>
      <c r="J127" s="417"/>
      <c r="K127" s="417"/>
      <c r="L127" s="417"/>
      <c r="M127" s="417"/>
      <c r="N127" s="417"/>
      <c r="O127" s="418">
        <v>0</v>
      </c>
      <c r="P127" s="417"/>
      <c r="Q127" s="418">
        <v>761601</v>
      </c>
      <c r="R127" s="417"/>
      <c r="S127" s="418">
        <v>980909.9</v>
      </c>
      <c r="T127" s="417"/>
      <c r="U127" s="418">
        <v>980909.9</v>
      </c>
      <c r="V127" s="417"/>
      <c r="W127" s="417"/>
      <c r="X127" s="417"/>
      <c r="Y127" s="417"/>
      <c r="Z127" s="417"/>
      <c r="AA127" s="417"/>
      <c r="AB127" s="417"/>
      <c r="AC127" s="418">
        <v>219300</v>
      </c>
      <c r="AD127" s="417"/>
      <c r="AE127" s="418">
        <v>761609.9</v>
      </c>
      <c r="AF127" s="417"/>
      <c r="AG127" s="417" t="s">
        <v>518</v>
      </c>
      <c r="AH127" s="419">
        <v>45572.711851851855</v>
      </c>
      <c r="AI127" s="417"/>
      <c r="AJ127" s="417"/>
      <c r="AK127" s="3"/>
      <c r="AL127" s="3"/>
    </row>
    <row r="128" spans="1:38" s="4" customFormat="1" ht="12.75" customHeight="1" x14ac:dyDescent="0.25">
      <c r="A128" s="414" t="s">
        <v>1093</v>
      </c>
      <c r="B128" s="414" t="s">
        <v>22</v>
      </c>
      <c r="C128" s="414" t="s">
        <v>519</v>
      </c>
      <c r="D128" s="420" t="s">
        <v>1094</v>
      </c>
      <c r="E128" s="415">
        <v>0</v>
      </c>
      <c r="F128" s="420"/>
      <c r="G128" s="415">
        <v>0</v>
      </c>
      <c r="H128" s="420"/>
      <c r="I128" s="420"/>
      <c r="J128" s="420"/>
      <c r="K128" s="420"/>
      <c r="L128" s="420"/>
      <c r="M128" s="420"/>
      <c r="N128" s="420"/>
      <c r="O128" s="421">
        <v>0</v>
      </c>
      <c r="P128" s="420"/>
      <c r="Q128" s="420"/>
      <c r="R128" s="420"/>
      <c r="S128" s="415">
        <v>219300</v>
      </c>
      <c r="T128" s="420"/>
      <c r="U128" s="415">
        <v>219300</v>
      </c>
      <c r="V128" s="420"/>
      <c r="W128" s="420"/>
      <c r="X128" s="420"/>
      <c r="Y128" s="420"/>
      <c r="Z128" s="420"/>
      <c r="AA128" s="420"/>
      <c r="AB128" s="420"/>
      <c r="AC128" s="421">
        <v>219300</v>
      </c>
      <c r="AD128" s="420"/>
      <c r="AE128" s="420"/>
      <c r="AF128" s="420"/>
      <c r="AG128" s="414" t="s">
        <v>518</v>
      </c>
      <c r="AH128" s="416">
        <v>45572.711840277778</v>
      </c>
      <c r="AI128" s="414"/>
      <c r="AJ128" s="414"/>
      <c r="AK128" s="3"/>
      <c r="AL128" s="3"/>
    </row>
    <row r="129" spans="1:38" s="4" customFormat="1" ht="12.75" customHeight="1" x14ac:dyDescent="0.25">
      <c r="A129" s="414" t="s">
        <v>999</v>
      </c>
      <c r="B129" s="414" t="s">
        <v>22</v>
      </c>
      <c r="C129" s="414" t="s">
        <v>519</v>
      </c>
      <c r="D129" s="420" t="s">
        <v>1000</v>
      </c>
      <c r="E129" s="415">
        <v>761601</v>
      </c>
      <c r="F129" s="420"/>
      <c r="G129" s="415">
        <v>761601</v>
      </c>
      <c r="H129" s="420"/>
      <c r="I129" s="420"/>
      <c r="J129" s="420"/>
      <c r="K129" s="420"/>
      <c r="L129" s="420"/>
      <c r="M129" s="420"/>
      <c r="N129" s="420"/>
      <c r="O129" s="420"/>
      <c r="P129" s="420"/>
      <c r="Q129" s="421">
        <v>761601</v>
      </c>
      <c r="R129" s="420"/>
      <c r="S129" s="415">
        <v>761609.9</v>
      </c>
      <c r="T129" s="420"/>
      <c r="U129" s="415">
        <v>761609.9</v>
      </c>
      <c r="V129" s="420"/>
      <c r="W129" s="420"/>
      <c r="X129" s="420"/>
      <c r="Y129" s="420"/>
      <c r="Z129" s="420"/>
      <c r="AA129" s="420"/>
      <c r="AB129" s="420"/>
      <c r="AC129" s="420"/>
      <c r="AD129" s="420"/>
      <c r="AE129" s="421">
        <v>761609.9</v>
      </c>
      <c r="AF129" s="420"/>
      <c r="AG129" s="414" t="s">
        <v>518</v>
      </c>
      <c r="AH129" s="416">
        <v>45572.711851851855</v>
      </c>
      <c r="AI129" s="414"/>
      <c r="AJ129" s="414"/>
      <c r="AK129" s="3"/>
      <c r="AL129" s="3"/>
    </row>
    <row r="130" spans="1:38" s="4" customFormat="1" ht="12.75" customHeight="1" x14ac:dyDescent="0.25">
      <c r="A130" s="417" t="s">
        <v>113</v>
      </c>
      <c r="B130" s="417" t="s">
        <v>22</v>
      </c>
      <c r="C130" s="417" t="s">
        <v>519</v>
      </c>
      <c r="D130" s="417" t="s">
        <v>612</v>
      </c>
      <c r="E130" s="418">
        <v>0</v>
      </c>
      <c r="F130" s="417"/>
      <c r="G130" s="418">
        <v>0</v>
      </c>
      <c r="H130" s="417"/>
      <c r="I130" s="417"/>
      <c r="J130" s="417"/>
      <c r="K130" s="417"/>
      <c r="L130" s="417"/>
      <c r="M130" s="417"/>
      <c r="N130" s="417"/>
      <c r="O130" s="418">
        <v>0</v>
      </c>
      <c r="P130" s="417"/>
      <c r="Q130" s="417"/>
      <c r="R130" s="417"/>
      <c r="S130" s="418">
        <v>-1372281.71</v>
      </c>
      <c r="T130" s="417"/>
      <c r="U130" s="418">
        <v>-1372281.71</v>
      </c>
      <c r="V130" s="417"/>
      <c r="W130" s="417"/>
      <c r="X130" s="417"/>
      <c r="Y130" s="417"/>
      <c r="Z130" s="417"/>
      <c r="AA130" s="417"/>
      <c r="AB130" s="417"/>
      <c r="AC130" s="418">
        <v>-1372281.71</v>
      </c>
      <c r="AD130" s="417"/>
      <c r="AE130" s="417"/>
      <c r="AF130" s="417"/>
      <c r="AG130" s="417" t="s">
        <v>518</v>
      </c>
      <c r="AH130" s="419">
        <v>45572.711851851855</v>
      </c>
      <c r="AI130" s="417"/>
      <c r="AJ130" s="417"/>
      <c r="AK130" s="3"/>
      <c r="AL130" s="3"/>
    </row>
    <row r="131" spans="1:38" s="4" customFormat="1" ht="12.75" customHeight="1" x14ac:dyDescent="0.25">
      <c r="A131" s="417" t="s">
        <v>114</v>
      </c>
      <c r="B131" s="417" t="s">
        <v>22</v>
      </c>
      <c r="C131" s="417" t="s">
        <v>519</v>
      </c>
      <c r="D131" s="417" t="s">
        <v>613</v>
      </c>
      <c r="E131" s="418">
        <v>0</v>
      </c>
      <c r="F131" s="417"/>
      <c r="G131" s="418">
        <v>0</v>
      </c>
      <c r="H131" s="417"/>
      <c r="I131" s="417"/>
      <c r="J131" s="417"/>
      <c r="K131" s="417"/>
      <c r="L131" s="417"/>
      <c r="M131" s="417"/>
      <c r="N131" s="417"/>
      <c r="O131" s="418">
        <v>0</v>
      </c>
      <c r="P131" s="417"/>
      <c r="Q131" s="417"/>
      <c r="R131" s="417"/>
      <c r="S131" s="418">
        <v>-1372281.71</v>
      </c>
      <c r="T131" s="417"/>
      <c r="U131" s="418">
        <v>-1372281.71</v>
      </c>
      <c r="V131" s="417"/>
      <c r="W131" s="417"/>
      <c r="X131" s="417"/>
      <c r="Y131" s="417"/>
      <c r="Z131" s="417"/>
      <c r="AA131" s="417"/>
      <c r="AB131" s="417"/>
      <c r="AC131" s="418">
        <v>-1372281.71</v>
      </c>
      <c r="AD131" s="417"/>
      <c r="AE131" s="417"/>
      <c r="AF131" s="417"/>
      <c r="AG131" s="417" t="s">
        <v>518</v>
      </c>
      <c r="AH131" s="419">
        <v>45572.711851851855</v>
      </c>
      <c r="AI131" s="417"/>
      <c r="AJ131" s="417"/>
      <c r="AK131" s="3"/>
      <c r="AL131" s="3"/>
    </row>
    <row r="132" spans="1:38" s="4" customFormat="1" ht="12.75" customHeight="1" x14ac:dyDescent="0.25">
      <c r="A132" s="414" t="s">
        <v>115</v>
      </c>
      <c r="B132" s="414" t="s">
        <v>22</v>
      </c>
      <c r="C132" s="414" t="s">
        <v>519</v>
      </c>
      <c r="D132" s="420" t="s">
        <v>614</v>
      </c>
      <c r="E132" s="415">
        <v>0</v>
      </c>
      <c r="F132" s="420"/>
      <c r="G132" s="415">
        <v>0</v>
      </c>
      <c r="H132" s="420"/>
      <c r="I132" s="420"/>
      <c r="J132" s="420"/>
      <c r="K132" s="420"/>
      <c r="L132" s="420"/>
      <c r="M132" s="420"/>
      <c r="N132" s="420"/>
      <c r="O132" s="421">
        <v>0</v>
      </c>
      <c r="P132" s="420"/>
      <c r="Q132" s="420"/>
      <c r="R132" s="420"/>
      <c r="S132" s="415">
        <v>-1372281.71</v>
      </c>
      <c r="T132" s="420"/>
      <c r="U132" s="415">
        <v>-1372281.71</v>
      </c>
      <c r="V132" s="420"/>
      <c r="W132" s="420"/>
      <c r="X132" s="420"/>
      <c r="Y132" s="420"/>
      <c r="Z132" s="420"/>
      <c r="AA132" s="420"/>
      <c r="AB132" s="420"/>
      <c r="AC132" s="421">
        <v>-1372281.71</v>
      </c>
      <c r="AD132" s="420"/>
      <c r="AE132" s="420"/>
      <c r="AF132" s="420"/>
      <c r="AG132" s="414" t="s">
        <v>518</v>
      </c>
      <c r="AH132" s="416">
        <v>45572.711840277778</v>
      </c>
      <c r="AI132" s="414"/>
      <c r="AJ132" s="414"/>
      <c r="AK132" s="3"/>
      <c r="AL132" s="3"/>
    </row>
    <row r="133" spans="1:38" s="4" customFormat="1" ht="12.75" customHeight="1" x14ac:dyDescent="0.25">
      <c r="A133" s="417" t="s">
        <v>116</v>
      </c>
      <c r="B133" s="417" t="s">
        <v>22</v>
      </c>
      <c r="C133" s="417" t="s">
        <v>519</v>
      </c>
      <c r="D133" s="417" t="s">
        <v>615</v>
      </c>
      <c r="E133" s="418">
        <v>6490930</v>
      </c>
      <c r="F133" s="417"/>
      <c r="G133" s="418">
        <v>6490930</v>
      </c>
      <c r="H133" s="417"/>
      <c r="I133" s="417"/>
      <c r="J133" s="417"/>
      <c r="K133" s="417"/>
      <c r="L133" s="417"/>
      <c r="M133" s="417"/>
      <c r="N133" s="417"/>
      <c r="O133" s="418">
        <v>6225900</v>
      </c>
      <c r="P133" s="418">
        <v>200000</v>
      </c>
      <c r="Q133" s="418">
        <v>65030</v>
      </c>
      <c r="R133" s="417"/>
      <c r="S133" s="418">
        <v>10783438.24</v>
      </c>
      <c r="T133" s="417"/>
      <c r="U133" s="418">
        <v>10783438.24</v>
      </c>
      <c r="V133" s="417"/>
      <c r="W133" s="417"/>
      <c r="X133" s="417"/>
      <c r="Y133" s="417"/>
      <c r="Z133" s="417"/>
      <c r="AA133" s="417"/>
      <c r="AB133" s="417"/>
      <c r="AC133" s="418">
        <v>10457347.279999999</v>
      </c>
      <c r="AD133" s="418">
        <v>213532.9</v>
      </c>
      <c r="AE133" s="418">
        <v>112558.06</v>
      </c>
      <c r="AF133" s="417"/>
      <c r="AG133" s="417" t="s">
        <v>518</v>
      </c>
      <c r="AH133" s="419">
        <v>45572.711851851855</v>
      </c>
      <c r="AI133" s="417"/>
      <c r="AJ133" s="417"/>
      <c r="AK133" s="3"/>
      <c r="AL133" s="3"/>
    </row>
    <row r="134" spans="1:38" s="4" customFormat="1" ht="12.75" customHeight="1" x14ac:dyDescent="0.25">
      <c r="A134" s="417" t="s">
        <v>117</v>
      </c>
      <c r="B134" s="417" t="s">
        <v>22</v>
      </c>
      <c r="C134" s="417" t="s">
        <v>519</v>
      </c>
      <c r="D134" s="417" t="s">
        <v>616</v>
      </c>
      <c r="E134" s="418">
        <v>1225900</v>
      </c>
      <c r="F134" s="417"/>
      <c r="G134" s="418">
        <v>1225900</v>
      </c>
      <c r="H134" s="417"/>
      <c r="I134" s="417"/>
      <c r="J134" s="417"/>
      <c r="K134" s="417"/>
      <c r="L134" s="417"/>
      <c r="M134" s="417"/>
      <c r="N134" s="417"/>
      <c r="O134" s="418">
        <v>1225900</v>
      </c>
      <c r="P134" s="417"/>
      <c r="Q134" s="417"/>
      <c r="R134" s="417"/>
      <c r="S134" s="418">
        <v>1057920.3700000001</v>
      </c>
      <c r="T134" s="417"/>
      <c r="U134" s="418">
        <v>1057920.3700000001</v>
      </c>
      <c r="V134" s="417"/>
      <c r="W134" s="417"/>
      <c r="X134" s="417"/>
      <c r="Y134" s="417"/>
      <c r="Z134" s="417"/>
      <c r="AA134" s="417"/>
      <c r="AB134" s="417"/>
      <c r="AC134" s="418">
        <v>1057920.3700000001</v>
      </c>
      <c r="AD134" s="417"/>
      <c r="AE134" s="417"/>
      <c r="AF134" s="417"/>
      <c r="AG134" s="417" t="s">
        <v>518</v>
      </c>
      <c r="AH134" s="419">
        <v>45572.711851851855</v>
      </c>
      <c r="AI134" s="417"/>
      <c r="AJ134" s="417"/>
      <c r="AK134" s="3"/>
      <c r="AL134" s="3"/>
    </row>
    <row r="135" spans="1:38" s="4" customFormat="1" ht="12.75" customHeight="1" x14ac:dyDescent="0.25">
      <c r="A135" s="417" t="s">
        <v>118</v>
      </c>
      <c r="B135" s="417" t="s">
        <v>22</v>
      </c>
      <c r="C135" s="417" t="s">
        <v>519</v>
      </c>
      <c r="D135" s="417" t="s">
        <v>617</v>
      </c>
      <c r="E135" s="418">
        <v>13900</v>
      </c>
      <c r="F135" s="417"/>
      <c r="G135" s="418">
        <v>13900</v>
      </c>
      <c r="H135" s="417"/>
      <c r="I135" s="417"/>
      <c r="J135" s="417"/>
      <c r="K135" s="417"/>
      <c r="L135" s="417"/>
      <c r="M135" s="417"/>
      <c r="N135" s="417"/>
      <c r="O135" s="418">
        <v>13900</v>
      </c>
      <c r="P135" s="417"/>
      <c r="Q135" s="417"/>
      <c r="R135" s="417"/>
      <c r="S135" s="418">
        <v>27400.7</v>
      </c>
      <c r="T135" s="417"/>
      <c r="U135" s="418">
        <v>27400.7</v>
      </c>
      <c r="V135" s="417"/>
      <c r="W135" s="417"/>
      <c r="X135" s="417"/>
      <c r="Y135" s="417"/>
      <c r="Z135" s="417"/>
      <c r="AA135" s="417"/>
      <c r="AB135" s="417"/>
      <c r="AC135" s="418">
        <v>27400.7</v>
      </c>
      <c r="AD135" s="417"/>
      <c r="AE135" s="417"/>
      <c r="AF135" s="417"/>
      <c r="AG135" s="417" t="s">
        <v>518</v>
      </c>
      <c r="AH135" s="419">
        <v>45572.711851851855</v>
      </c>
      <c r="AI135" s="417"/>
      <c r="AJ135" s="417"/>
      <c r="AK135" s="3"/>
      <c r="AL135" s="3"/>
    </row>
    <row r="136" spans="1:38" s="4" customFormat="1" ht="12.75" customHeight="1" x14ac:dyDescent="0.25">
      <c r="A136" s="414" t="s">
        <v>119</v>
      </c>
      <c r="B136" s="414" t="s">
        <v>22</v>
      </c>
      <c r="C136" s="414" t="s">
        <v>519</v>
      </c>
      <c r="D136" s="420" t="s">
        <v>618</v>
      </c>
      <c r="E136" s="415">
        <v>13900</v>
      </c>
      <c r="F136" s="420"/>
      <c r="G136" s="415">
        <v>13900</v>
      </c>
      <c r="H136" s="420"/>
      <c r="I136" s="420"/>
      <c r="J136" s="420"/>
      <c r="K136" s="420"/>
      <c r="L136" s="420"/>
      <c r="M136" s="420"/>
      <c r="N136" s="420"/>
      <c r="O136" s="421">
        <v>13900</v>
      </c>
      <c r="P136" s="420"/>
      <c r="Q136" s="420"/>
      <c r="R136" s="420"/>
      <c r="S136" s="415">
        <v>27400.7</v>
      </c>
      <c r="T136" s="420"/>
      <c r="U136" s="415">
        <v>27400.7</v>
      </c>
      <c r="V136" s="420"/>
      <c r="W136" s="420"/>
      <c r="X136" s="420"/>
      <c r="Y136" s="420"/>
      <c r="Z136" s="420"/>
      <c r="AA136" s="420"/>
      <c r="AB136" s="420"/>
      <c r="AC136" s="421">
        <v>27400.7</v>
      </c>
      <c r="AD136" s="420"/>
      <c r="AE136" s="420"/>
      <c r="AF136" s="420"/>
      <c r="AG136" s="414" t="s">
        <v>518</v>
      </c>
      <c r="AH136" s="416">
        <v>45572.711851851855</v>
      </c>
      <c r="AI136" s="414"/>
      <c r="AJ136" s="414"/>
      <c r="AK136" s="3"/>
      <c r="AL136" s="3"/>
    </row>
    <row r="137" spans="1:38" s="4" customFormat="1" ht="12.75" customHeight="1" x14ac:dyDescent="0.25">
      <c r="A137" s="417" t="s">
        <v>120</v>
      </c>
      <c r="B137" s="417" t="s">
        <v>22</v>
      </c>
      <c r="C137" s="417" t="s">
        <v>519</v>
      </c>
      <c r="D137" s="417" t="s">
        <v>619</v>
      </c>
      <c r="E137" s="418">
        <v>82200</v>
      </c>
      <c r="F137" s="417"/>
      <c r="G137" s="418">
        <v>82200</v>
      </c>
      <c r="H137" s="417"/>
      <c r="I137" s="417"/>
      <c r="J137" s="417"/>
      <c r="K137" s="417"/>
      <c r="L137" s="417"/>
      <c r="M137" s="417"/>
      <c r="N137" s="417"/>
      <c r="O137" s="418">
        <v>82200</v>
      </c>
      <c r="P137" s="417"/>
      <c r="Q137" s="417"/>
      <c r="R137" s="417"/>
      <c r="S137" s="418">
        <v>92468.05</v>
      </c>
      <c r="T137" s="417"/>
      <c r="U137" s="418">
        <v>92468.05</v>
      </c>
      <c r="V137" s="417"/>
      <c r="W137" s="417"/>
      <c r="X137" s="417"/>
      <c r="Y137" s="417"/>
      <c r="Z137" s="417"/>
      <c r="AA137" s="417"/>
      <c r="AB137" s="417"/>
      <c r="AC137" s="418">
        <v>92468.05</v>
      </c>
      <c r="AD137" s="417"/>
      <c r="AE137" s="417"/>
      <c r="AF137" s="417"/>
      <c r="AG137" s="417" t="s">
        <v>518</v>
      </c>
      <c r="AH137" s="419">
        <v>45572.711851851855</v>
      </c>
      <c r="AI137" s="417"/>
      <c r="AJ137" s="417"/>
      <c r="AK137" s="3"/>
      <c r="AL137" s="3"/>
    </row>
    <row r="138" spans="1:38" s="4" customFormat="1" ht="12.75" customHeight="1" x14ac:dyDescent="0.25">
      <c r="A138" s="414" t="s">
        <v>121</v>
      </c>
      <c r="B138" s="414" t="s">
        <v>22</v>
      </c>
      <c r="C138" s="414" t="s">
        <v>519</v>
      </c>
      <c r="D138" s="420" t="s">
        <v>620</v>
      </c>
      <c r="E138" s="415">
        <v>82200</v>
      </c>
      <c r="F138" s="420"/>
      <c r="G138" s="415">
        <v>82200</v>
      </c>
      <c r="H138" s="420"/>
      <c r="I138" s="420"/>
      <c r="J138" s="420"/>
      <c r="K138" s="420"/>
      <c r="L138" s="420"/>
      <c r="M138" s="420"/>
      <c r="N138" s="420"/>
      <c r="O138" s="421">
        <v>82200</v>
      </c>
      <c r="P138" s="420"/>
      <c r="Q138" s="420"/>
      <c r="R138" s="420"/>
      <c r="S138" s="415">
        <v>92468.05</v>
      </c>
      <c r="T138" s="420"/>
      <c r="U138" s="415">
        <v>92468.05</v>
      </c>
      <c r="V138" s="420"/>
      <c r="W138" s="420"/>
      <c r="X138" s="420"/>
      <c r="Y138" s="420"/>
      <c r="Z138" s="420"/>
      <c r="AA138" s="420"/>
      <c r="AB138" s="420"/>
      <c r="AC138" s="421">
        <v>92468.05</v>
      </c>
      <c r="AD138" s="420"/>
      <c r="AE138" s="420"/>
      <c r="AF138" s="420"/>
      <c r="AG138" s="414" t="s">
        <v>518</v>
      </c>
      <c r="AH138" s="416">
        <v>45572.711851851855</v>
      </c>
      <c r="AI138" s="414"/>
      <c r="AJ138" s="414"/>
      <c r="AK138" s="3"/>
      <c r="AL138" s="3"/>
    </row>
    <row r="139" spans="1:38" s="4" customFormat="1" ht="12.75" customHeight="1" x14ac:dyDescent="0.25">
      <c r="A139" s="417" t="s">
        <v>122</v>
      </c>
      <c r="B139" s="417" t="s">
        <v>22</v>
      </c>
      <c r="C139" s="417" t="s">
        <v>519</v>
      </c>
      <c r="D139" s="417" t="s">
        <v>621</v>
      </c>
      <c r="E139" s="418">
        <v>37800</v>
      </c>
      <c r="F139" s="417"/>
      <c r="G139" s="418">
        <v>37800</v>
      </c>
      <c r="H139" s="417"/>
      <c r="I139" s="417"/>
      <c r="J139" s="417"/>
      <c r="K139" s="417"/>
      <c r="L139" s="417"/>
      <c r="M139" s="417"/>
      <c r="N139" s="417"/>
      <c r="O139" s="418">
        <v>37800</v>
      </c>
      <c r="P139" s="417"/>
      <c r="Q139" s="417"/>
      <c r="R139" s="417"/>
      <c r="S139" s="418">
        <v>37868.61</v>
      </c>
      <c r="T139" s="417"/>
      <c r="U139" s="418">
        <v>37868.61</v>
      </c>
      <c r="V139" s="417"/>
      <c r="W139" s="417"/>
      <c r="X139" s="417"/>
      <c r="Y139" s="417"/>
      <c r="Z139" s="417"/>
      <c r="AA139" s="417"/>
      <c r="AB139" s="417"/>
      <c r="AC139" s="418">
        <v>37868.61</v>
      </c>
      <c r="AD139" s="417"/>
      <c r="AE139" s="417"/>
      <c r="AF139" s="417"/>
      <c r="AG139" s="417" t="s">
        <v>518</v>
      </c>
      <c r="AH139" s="419">
        <v>45572.711851851855</v>
      </c>
      <c r="AI139" s="417"/>
      <c r="AJ139" s="417"/>
      <c r="AK139" s="3"/>
      <c r="AL139" s="3"/>
    </row>
    <row r="140" spans="1:38" s="4" customFormat="1" ht="12.75" customHeight="1" x14ac:dyDescent="0.25">
      <c r="A140" s="414" t="s">
        <v>123</v>
      </c>
      <c r="B140" s="414" t="s">
        <v>22</v>
      </c>
      <c r="C140" s="414" t="s">
        <v>519</v>
      </c>
      <c r="D140" s="420" t="s">
        <v>622</v>
      </c>
      <c r="E140" s="415">
        <v>37800</v>
      </c>
      <c r="F140" s="420"/>
      <c r="G140" s="415">
        <v>37800</v>
      </c>
      <c r="H140" s="420"/>
      <c r="I140" s="420"/>
      <c r="J140" s="420"/>
      <c r="K140" s="420"/>
      <c r="L140" s="420"/>
      <c r="M140" s="420"/>
      <c r="N140" s="420"/>
      <c r="O140" s="421">
        <v>37800</v>
      </c>
      <c r="P140" s="420"/>
      <c r="Q140" s="420"/>
      <c r="R140" s="420"/>
      <c r="S140" s="415">
        <v>37868.61</v>
      </c>
      <c r="T140" s="420"/>
      <c r="U140" s="415">
        <v>37868.61</v>
      </c>
      <c r="V140" s="420"/>
      <c r="W140" s="420"/>
      <c r="X140" s="420"/>
      <c r="Y140" s="420"/>
      <c r="Z140" s="420"/>
      <c r="AA140" s="420"/>
      <c r="AB140" s="420"/>
      <c r="AC140" s="421">
        <v>37868.61</v>
      </c>
      <c r="AD140" s="420"/>
      <c r="AE140" s="420"/>
      <c r="AF140" s="420"/>
      <c r="AG140" s="414" t="s">
        <v>518</v>
      </c>
      <c r="AH140" s="416">
        <v>45572.711851851855</v>
      </c>
      <c r="AI140" s="414"/>
      <c r="AJ140" s="414"/>
      <c r="AK140" s="3"/>
      <c r="AL140" s="3"/>
    </row>
    <row r="141" spans="1:38" s="4" customFormat="1" ht="12.75" customHeight="1" x14ac:dyDescent="0.25">
      <c r="A141" s="417" t="s">
        <v>124</v>
      </c>
      <c r="B141" s="417" t="s">
        <v>22</v>
      </c>
      <c r="C141" s="417" t="s">
        <v>519</v>
      </c>
      <c r="D141" s="417" t="s">
        <v>623</v>
      </c>
      <c r="E141" s="418">
        <v>17800</v>
      </c>
      <c r="F141" s="417"/>
      <c r="G141" s="418">
        <v>17800</v>
      </c>
      <c r="H141" s="417"/>
      <c r="I141" s="417"/>
      <c r="J141" s="417"/>
      <c r="K141" s="417"/>
      <c r="L141" s="417"/>
      <c r="M141" s="417"/>
      <c r="N141" s="417"/>
      <c r="O141" s="418">
        <v>17800</v>
      </c>
      <c r="P141" s="417"/>
      <c r="Q141" s="417"/>
      <c r="R141" s="417"/>
      <c r="S141" s="418">
        <v>27272.29</v>
      </c>
      <c r="T141" s="417"/>
      <c r="U141" s="418">
        <v>27272.29</v>
      </c>
      <c r="V141" s="417"/>
      <c r="W141" s="417"/>
      <c r="X141" s="417"/>
      <c r="Y141" s="417"/>
      <c r="Z141" s="417"/>
      <c r="AA141" s="417"/>
      <c r="AB141" s="417"/>
      <c r="AC141" s="418">
        <v>27272.29</v>
      </c>
      <c r="AD141" s="417"/>
      <c r="AE141" s="417"/>
      <c r="AF141" s="417"/>
      <c r="AG141" s="417" t="s">
        <v>518</v>
      </c>
      <c r="AH141" s="419">
        <v>45572.711851851855</v>
      </c>
      <c r="AI141" s="417"/>
      <c r="AJ141" s="417"/>
      <c r="AK141" s="3"/>
      <c r="AL141" s="3"/>
    </row>
    <row r="142" spans="1:38" s="4" customFormat="1" ht="12.75" customHeight="1" x14ac:dyDescent="0.25">
      <c r="A142" s="414" t="s">
        <v>125</v>
      </c>
      <c r="B142" s="414" t="s">
        <v>22</v>
      </c>
      <c r="C142" s="414" t="s">
        <v>519</v>
      </c>
      <c r="D142" s="420" t="s">
        <v>624</v>
      </c>
      <c r="E142" s="415">
        <v>17800</v>
      </c>
      <c r="F142" s="420"/>
      <c r="G142" s="415">
        <v>17800</v>
      </c>
      <c r="H142" s="420"/>
      <c r="I142" s="420"/>
      <c r="J142" s="420"/>
      <c r="K142" s="420"/>
      <c r="L142" s="420"/>
      <c r="M142" s="420"/>
      <c r="N142" s="420"/>
      <c r="O142" s="421">
        <v>17800</v>
      </c>
      <c r="P142" s="420"/>
      <c r="Q142" s="420"/>
      <c r="R142" s="420"/>
      <c r="S142" s="415">
        <v>27272.29</v>
      </c>
      <c r="T142" s="420"/>
      <c r="U142" s="415">
        <v>27272.29</v>
      </c>
      <c r="V142" s="420"/>
      <c r="W142" s="420"/>
      <c r="X142" s="420"/>
      <c r="Y142" s="420"/>
      <c r="Z142" s="420"/>
      <c r="AA142" s="420"/>
      <c r="AB142" s="420"/>
      <c r="AC142" s="421">
        <v>27272.29</v>
      </c>
      <c r="AD142" s="420"/>
      <c r="AE142" s="420"/>
      <c r="AF142" s="420"/>
      <c r="AG142" s="414" t="s">
        <v>518</v>
      </c>
      <c r="AH142" s="416">
        <v>45572.711851851855</v>
      </c>
      <c r="AI142" s="414"/>
      <c r="AJ142" s="414"/>
      <c r="AK142" s="3"/>
      <c r="AL142" s="3"/>
    </row>
    <row r="143" spans="1:38" s="4" customFormat="1" ht="12.75" customHeight="1" x14ac:dyDescent="0.25">
      <c r="A143" s="417" t="s">
        <v>126</v>
      </c>
      <c r="B143" s="417" t="s">
        <v>22</v>
      </c>
      <c r="C143" s="417" t="s">
        <v>519</v>
      </c>
      <c r="D143" s="417" t="s">
        <v>625</v>
      </c>
      <c r="E143" s="418">
        <v>0</v>
      </c>
      <c r="F143" s="417"/>
      <c r="G143" s="418">
        <v>0</v>
      </c>
      <c r="H143" s="417"/>
      <c r="I143" s="417"/>
      <c r="J143" s="417"/>
      <c r="K143" s="417"/>
      <c r="L143" s="417"/>
      <c r="M143" s="417"/>
      <c r="N143" s="417"/>
      <c r="O143" s="418">
        <v>0</v>
      </c>
      <c r="P143" s="417"/>
      <c r="Q143" s="417"/>
      <c r="R143" s="417"/>
      <c r="S143" s="418">
        <v>800</v>
      </c>
      <c r="T143" s="417"/>
      <c r="U143" s="418">
        <v>800</v>
      </c>
      <c r="V143" s="417"/>
      <c r="W143" s="417"/>
      <c r="X143" s="417"/>
      <c r="Y143" s="417"/>
      <c r="Z143" s="417"/>
      <c r="AA143" s="417"/>
      <c r="AB143" s="417"/>
      <c r="AC143" s="418">
        <v>800</v>
      </c>
      <c r="AD143" s="417"/>
      <c r="AE143" s="417"/>
      <c r="AF143" s="417"/>
      <c r="AG143" s="417" t="s">
        <v>518</v>
      </c>
      <c r="AH143" s="419">
        <v>45572.711851851855</v>
      </c>
      <c r="AI143" s="417"/>
      <c r="AJ143" s="417"/>
      <c r="AK143" s="3"/>
      <c r="AL143" s="3"/>
    </row>
    <row r="144" spans="1:38" s="4" customFormat="1" ht="12.75" customHeight="1" x14ac:dyDescent="0.25">
      <c r="A144" s="414" t="s">
        <v>127</v>
      </c>
      <c r="B144" s="414" t="s">
        <v>22</v>
      </c>
      <c r="C144" s="414" t="s">
        <v>519</v>
      </c>
      <c r="D144" s="420" t="s">
        <v>626</v>
      </c>
      <c r="E144" s="415">
        <v>0</v>
      </c>
      <c r="F144" s="420"/>
      <c r="G144" s="415">
        <v>0</v>
      </c>
      <c r="H144" s="420"/>
      <c r="I144" s="420"/>
      <c r="J144" s="420"/>
      <c r="K144" s="420"/>
      <c r="L144" s="420"/>
      <c r="M144" s="420"/>
      <c r="N144" s="420"/>
      <c r="O144" s="421">
        <v>0</v>
      </c>
      <c r="P144" s="420"/>
      <c r="Q144" s="420"/>
      <c r="R144" s="420"/>
      <c r="S144" s="415">
        <v>800</v>
      </c>
      <c r="T144" s="420"/>
      <c r="U144" s="415">
        <v>800</v>
      </c>
      <c r="V144" s="420"/>
      <c r="W144" s="420"/>
      <c r="X144" s="420"/>
      <c r="Y144" s="420"/>
      <c r="Z144" s="420"/>
      <c r="AA144" s="420"/>
      <c r="AB144" s="420"/>
      <c r="AC144" s="421">
        <v>800</v>
      </c>
      <c r="AD144" s="420"/>
      <c r="AE144" s="420"/>
      <c r="AF144" s="420"/>
      <c r="AG144" s="414" t="s">
        <v>518</v>
      </c>
      <c r="AH144" s="416">
        <v>45572.711851851855</v>
      </c>
      <c r="AI144" s="414"/>
      <c r="AJ144" s="414"/>
      <c r="AK144" s="3"/>
      <c r="AL144" s="3"/>
    </row>
    <row r="145" spans="1:38" s="4" customFormat="1" ht="12.75" customHeight="1" x14ac:dyDescent="0.25">
      <c r="A145" s="417" t="s">
        <v>128</v>
      </c>
      <c r="B145" s="417" t="s">
        <v>22</v>
      </c>
      <c r="C145" s="417" t="s">
        <v>519</v>
      </c>
      <c r="D145" s="417" t="s">
        <v>627</v>
      </c>
      <c r="E145" s="418">
        <v>4500</v>
      </c>
      <c r="F145" s="417"/>
      <c r="G145" s="418">
        <v>4500</v>
      </c>
      <c r="H145" s="417"/>
      <c r="I145" s="417"/>
      <c r="J145" s="417"/>
      <c r="K145" s="417"/>
      <c r="L145" s="417"/>
      <c r="M145" s="417"/>
      <c r="N145" s="417"/>
      <c r="O145" s="418">
        <v>4500</v>
      </c>
      <c r="P145" s="417"/>
      <c r="Q145" s="417"/>
      <c r="R145" s="417"/>
      <c r="S145" s="418">
        <v>1000</v>
      </c>
      <c r="T145" s="417"/>
      <c r="U145" s="418">
        <v>1000</v>
      </c>
      <c r="V145" s="417"/>
      <c r="W145" s="417"/>
      <c r="X145" s="417"/>
      <c r="Y145" s="417"/>
      <c r="Z145" s="417"/>
      <c r="AA145" s="417"/>
      <c r="AB145" s="417"/>
      <c r="AC145" s="418">
        <v>1000</v>
      </c>
      <c r="AD145" s="417"/>
      <c r="AE145" s="417"/>
      <c r="AF145" s="417"/>
      <c r="AG145" s="417" t="s">
        <v>518</v>
      </c>
      <c r="AH145" s="419">
        <v>45572.711851851855</v>
      </c>
      <c r="AI145" s="417"/>
      <c r="AJ145" s="417"/>
      <c r="AK145" s="3"/>
      <c r="AL145" s="3"/>
    </row>
    <row r="146" spans="1:38" s="4" customFormat="1" ht="12.75" customHeight="1" x14ac:dyDescent="0.25">
      <c r="A146" s="414" t="s">
        <v>129</v>
      </c>
      <c r="B146" s="414" t="s">
        <v>22</v>
      </c>
      <c r="C146" s="414" t="s">
        <v>519</v>
      </c>
      <c r="D146" s="420" t="s">
        <v>628</v>
      </c>
      <c r="E146" s="415">
        <v>4500</v>
      </c>
      <c r="F146" s="420"/>
      <c r="G146" s="415">
        <v>4500</v>
      </c>
      <c r="H146" s="420"/>
      <c r="I146" s="420"/>
      <c r="J146" s="420"/>
      <c r="K146" s="420"/>
      <c r="L146" s="420"/>
      <c r="M146" s="420"/>
      <c r="N146" s="420"/>
      <c r="O146" s="421">
        <v>4500</v>
      </c>
      <c r="P146" s="420"/>
      <c r="Q146" s="420"/>
      <c r="R146" s="420"/>
      <c r="S146" s="415">
        <v>1000</v>
      </c>
      <c r="T146" s="420"/>
      <c r="U146" s="415">
        <v>1000</v>
      </c>
      <c r="V146" s="420"/>
      <c r="W146" s="420"/>
      <c r="X146" s="420"/>
      <c r="Y146" s="420"/>
      <c r="Z146" s="420"/>
      <c r="AA146" s="420"/>
      <c r="AB146" s="420"/>
      <c r="AC146" s="421">
        <v>1000</v>
      </c>
      <c r="AD146" s="420"/>
      <c r="AE146" s="420"/>
      <c r="AF146" s="420"/>
      <c r="AG146" s="414" t="s">
        <v>518</v>
      </c>
      <c r="AH146" s="416">
        <v>45572.711851851855</v>
      </c>
      <c r="AI146" s="414"/>
      <c r="AJ146" s="414"/>
      <c r="AK146" s="3"/>
      <c r="AL146" s="3"/>
    </row>
    <row r="147" spans="1:38" s="4" customFormat="1" ht="12.75" customHeight="1" x14ac:dyDescent="0.25">
      <c r="A147" s="417" t="s">
        <v>959</v>
      </c>
      <c r="B147" s="417" t="s">
        <v>22</v>
      </c>
      <c r="C147" s="417" t="s">
        <v>519</v>
      </c>
      <c r="D147" s="417" t="s">
        <v>960</v>
      </c>
      <c r="E147" s="418">
        <v>0</v>
      </c>
      <c r="F147" s="417"/>
      <c r="G147" s="418">
        <v>0</v>
      </c>
      <c r="H147" s="417"/>
      <c r="I147" s="417"/>
      <c r="J147" s="417"/>
      <c r="K147" s="417"/>
      <c r="L147" s="417"/>
      <c r="M147" s="417"/>
      <c r="N147" s="417"/>
      <c r="O147" s="418">
        <v>0</v>
      </c>
      <c r="P147" s="417"/>
      <c r="Q147" s="417"/>
      <c r="R147" s="417"/>
      <c r="S147" s="418">
        <v>7750</v>
      </c>
      <c r="T147" s="417"/>
      <c r="U147" s="418">
        <v>7750</v>
      </c>
      <c r="V147" s="417"/>
      <c r="W147" s="417"/>
      <c r="X147" s="417"/>
      <c r="Y147" s="417"/>
      <c r="Z147" s="417"/>
      <c r="AA147" s="417"/>
      <c r="AB147" s="417"/>
      <c r="AC147" s="418">
        <v>7750</v>
      </c>
      <c r="AD147" s="417"/>
      <c r="AE147" s="417"/>
      <c r="AF147" s="417"/>
      <c r="AG147" s="417" t="s">
        <v>518</v>
      </c>
      <c r="AH147" s="419">
        <v>45572.711851851855</v>
      </c>
      <c r="AI147" s="417"/>
      <c r="AJ147" s="417"/>
      <c r="AK147" s="3"/>
      <c r="AL147" s="3"/>
    </row>
    <row r="148" spans="1:38" s="4" customFormat="1" ht="12.75" customHeight="1" x14ac:dyDescent="0.25">
      <c r="A148" s="414" t="s">
        <v>961</v>
      </c>
      <c r="B148" s="414" t="s">
        <v>22</v>
      </c>
      <c r="C148" s="414" t="s">
        <v>519</v>
      </c>
      <c r="D148" s="420" t="s">
        <v>962</v>
      </c>
      <c r="E148" s="415">
        <v>0</v>
      </c>
      <c r="F148" s="420"/>
      <c r="G148" s="415">
        <v>0</v>
      </c>
      <c r="H148" s="420"/>
      <c r="I148" s="420"/>
      <c r="J148" s="420"/>
      <c r="K148" s="420"/>
      <c r="L148" s="420"/>
      <c r="M148" s="420"/>
      <c r="N148" s="420"/>
      <c r="O148" s="421">
        <v>0</v>
      </c>
      <c r="P148" s="420"/>
      <c r="Q148" s="420"/>
      <c r="R148" s="420"/>
      <c r="S148" s="415">
        <v>7750</v>
      </c>
      <c r="T148" s="420"/>
      <c r="U148" s="415">
        <v>7750</v>
      </c>
      <c r="V148" s="420"/>
      <c r="W148" s="420"/>
      <c r="X148" s="420"/>
      <c r="Y148" s="420"/>
      <c r="Z148" s="420"/>
      <c r="AA148" s="420"/>
      <c r="AB148" s="420"/>
      <c r="AC148" s="421">
        <v>7750</v>
      </c>
      <c r="AD148" s="420"/>
      <c r="AE148" s="420"/>
      <c r="AF148" s="420"/>
      <c r="AG148" s="414" t="s">
        <v>518</v>
      </c>
      <c r="AH148" s="416">
        <v>45572.711851851855</v>
      </c>
      <c r="AI148" s="414"/>
      <c r="AJ148" s="414"/>
      <c r="AK148" s="3"/>
      <c r="AL148" s="3"/>
    </row>
    <row r="149" spans="1:38" s="4" customFormat="1" ht="12.75" customHeight="1" x14ac:dyDescent="0.25">
      <c r="A149" s="417" t="s">
        <v>130</v>
      </c>
      <c r="B149" s="417" t="s">
        <v>22</v>
      </c>
      <c r="C149" s="417" t="s">
        <v>519</v>
      </c>
      <c r="D149" s="417" t="s">
        <v>629</v>
      </c>
      <c r="E149" s="418">
        <v>23000</v>
      </c>
      <c r="F149" s="417"/>
      <c r="G149" s="418">
        <v>23000</v>
      </c>
      <c r="H149" s="417"/>
      <c r="I149" s="417"/>
      <c r="J149" s="417"/>
      <c r="K149" s="417"/>
      <c r="L149" s="417"/>
      <c r="M149" s="417"/>
      <c r="N149" s="417"/>
      <c r="O149" s="418">
        <v>23000</v>
      </c>
      <c r="P149" s="417"/>
      <c r="Q149" s="417"/>
      <c r="R149" s="417"/>
      <c r="S149" s="418">
        <v>3000</v>
      </c>
      <c r="T149" s="417"/>
      <c r="U149" s="418">
        <v>3000</v>
      </c>
      <c r="V149" s="417"/>
      <c r="W149" s="417"/>
      <c r="X149" s="417"/>
      <c r="Y149" s="417"/>
      <c r="Z149" s="417"/>
      <c r="AA149" s="417"/>
      <c r="AB149" s="417"/>
      <c r="AC149" s="418">
        <v>3000</v>
      </c>
      <c r="AD149" s="417"/>
      <c r="AE149" s="417"/>
      <c r="AF149" s="417"/>
      <c r="AG149" s="417" t="s">
        <v>518</v>
      </c>
      <c r="AH149" s="419">
        <v>45572.711851851855</v>
      </c>
      <c r="AI149" s="417"/>
      <c r="AJ149" s="417"/>
      <c r="AK149" s="3"/>
      <c r="AL149" s="3"/>
    </row>
    <row r="150" spans="1:38" s="4" customFormat="1" ht="12.75" customHeight="1" x14ac:dyDescent="0.25">
      <c r="A150" s="414" t="s">
        <v>131</v>
      </c>
      <c r="B150" s="414" t="s">
        <v>22</v>
      </c>
      <c r="C150" s="414" t="s">
        <v>519</v>
      </c>
      <c r="D150" s="420" t="s">
        <v>630</v>
      </c>
      <c r="E150" s="415">
        <v>23000</v>
      </c>
      <c r="F150" s="420"/>
      <c r="G150" s="415">
        <v>23000</v>
      </c>
      <c r="H150" s="420"/>
      <c r="I150" s="420"/>
      <c r="J150" s="420"/>
      <c r="K150" s="420"/>
      <c r="L150" s="420"/>
      <c r="M150" s="420"/>
      <c r="N150" s="420"/>
      <c r="O150" s="421">
        <v>23000</v>
      </c>
      <c r="P150" s="420"/>
      <c r="Q150" s="420"/>
      <c r="R150" s="420"/>
      <c r="S150" s="415">
        <v>3000</v>
      </c>
      <c r="T150" s="420"/>
      <c r="U150" s="415">
        <v>3000</v>
      </c>
      <c r="V150" s="420"/>
      <c r="W150" s="420"/>
      <c r="X150" s="420"/>
      <c r="Y150" s="420"/>
      <c r="Z150" s="420"/>
      <c r="AA150" s="420"/>
      <c r="AB150" s="420"/>
      <c r="AC150" s="421">
        <v>3000</v>
      </c>
      <c r="AD150" s="420"/>
      <c r="AE150" s="420"/>
      <c r="AF150" s="420"/>
      <c r="AG150" s="414" t="s">
        <v>518</v>
      </c>
      <c r="AH150" s="416">
        <v>45572.711840277778</v>
      </c>
      <c r="AI150" s="414"/>
      <c r="AJ150" s="414"/>
      <c r="AK150" s="3"/>
      <c r="AL150" s="3"/>
    </row>
    <row r="151" spans="1:38" s="4" customFormat="1" ht="12.75" customHeight="1" x14ac:dyDescent="0.25">
      <c r="A151" s="417" t="s">
        <v>132</v>
      </c>
      <c r="B151" s="417" t="s">
        <v>22</v>
      </c>
      <c r="C151" s="417" t="s">
        <v>519</v>
      </c>
      <c r="D151" s="417" t="s">
        <v>631</v>
      </c>
      <c r="E151" s="418">
        <v>43800</v>
      </c>
      <c r="F151" s="417"/>
      <c r="G151" s="418">
        <v>43800</v>
      </c>
      <c r="H151" s="417"/>
      <c r="I151" s="417"/>
      <c r="J151" s="417"/>
      <c r="K151" s="417"/>
      <c r="L151" s="417"/>
      <c r="M151" s="417"/>
      <c r="N151" s="417"/>
      <c r="O151" s="418">
        <v>43800</v>
      </c>
      <c r="P151" s="417"/>
      <c r="Q151" s="417"/>
      <c r="R151" s="417"/>
      <c r="S151" s="418">
        <v>159866.9</v>
      </c>
      <c r="T151" s="417"/>
      <c r="U151" s="418">
        <v>159866.9</v>
      </c>
      <c r="V151" s="417"/>
      <c r="W151" s="417"/>
      <c r="X151" s="417"/>
      <c r="Y151" s="417"/>
      <c r="Z151" s="417"/>
      <c r="AA151" s="417"/>
      <c r="AB151" s="417"/>
      <c r="AC151" s="418">
        <v>159866.9</v>
      </c>
      <c r="AD151" s="417"/>
      <c r="AE151" s="417"/>
      <c r="AF151" s="417"/>
      <c r="AG151" s="417" t="s">
        <v>518</v>
      </c>
      <c r="AH151" s="419">
        <v>45572.711851851855</v>
      </c>
      <c r="AI151" s="417"/>
      <c r="AJ151" s="417"/>
      <c r="AK151" s="3"/>
      <c r="AL151" s="3"/>
    </row>
    <row r="152" spans="1:38" s="4" customFormat="1" ht="12.75" customHeight="1" x14ac:dyDescent="0.25">
      <c r="A152" s="414" t="s">
        <v>133</v>
      </c>
      <c r="B152" s="414" t="s">
        <v>22</v>
      </c>
      <c r="C152" s="414" t="s">
        <v>519</v>
      </c>
      <c r="D152" s="420" t="s">
        <v>632</v>
      </c>
      <c r="E152" s="415">
        <v>43800</v>
      </c>
      <c r="F152" s="420"/>
      <c r="G152" s="415">
        <v>43800</v>
      </c>
      <c r="H152" s="420"/>
      <c r="I152" s="420"/>
      <c r="J152" s="420"/>
      <c r="K152" s="420"/>
      <c r="L152" s="420"/>
      <c r="M152" s="420"/>
      <c r="N152" s="420"/>
      <c r="O152" s="421">
        <v>43800</v>
      </c>
      <c r="P152" s="420"/>
      <c r="Q152" s="420"/>
      <c r="R152" s="420"/>
      <c r="S152" s="415">
        <v>159866.9</v>
      </c>
      <c r="T152" s="420"/>
      <c r="U152" s="415">
        <v>159866.9</v>
      </c>
      <c r="V152" s="420"/>
      <c r="W152" s="420"/>
      <c r="X152" s="420"/>
      <c r="Y152" s="420"/>
      <c r="Z152" s="420"/>
      <c r="AA152" s="420"/>
      <c r="AB152" s="420"/>
      <c r="AC152" s="421">
        <v>159866.9</v>
      </c>
      <c r="AD152" s="420"/>
      <c r="AE152" s="420"/>
      <c r="AF152" s="420"/>
      <c r="AG152" s="414" t="s">
        <v>518</v>
      </c>
      <c r="AH152" s="416">
        <v>45572.711851851855</v>
      </c>
      <c r="AI152" s="414"/>
      <c r="AJ152" s="414"/>
      <c r="AK152" s="3"/>
      <c r="AL152" s="3"/>
    </row>
    <row r="153" spans="1:38" s="4" customFormat="1" ht="12.75" customHeight="1" x14ac:dyDescent="0.25">
      <c r="A153" s="417" t="s">
        <v>134</v>
      </c>
      <c r="B153" s="417" t="s">
        <v>22</v>
      </c>
      <c r="C153" s="417" t="s">
        <v>519</v>
      </c>
      <c r="D153" s="417" t="s">
        <v>633</v>
      </c>
      <c r="E153" s="418">
        <v>9000</v>
      </c>
      <c r="F153" s="417"/>
      <c r="G153" s="418">
        <v>9000</v>
      </c>
      <c r="H153" s="417"/>
      <c r="I153" s="417"/>
      <c r="J153" s="417"/>
      <c r="K153" s="417"/>
      <c r="L153" s="417"/>
      <c r="M153" s="417"/>
      <c r="N153" s="417"/>
      <c r="O153" s="418">
        <v>9000</v>
      </c>
      <c r="P153" s="417"/>
      <c r="Q153" s="417"/>
      <c r="R153" s="417"/>
      <c r="S153" s="418">
        <v>12600.36</v>
      </c>
      <c r="T153" s="417"/>
      <c r="U153" s="418">
        <v>12600.36</v>
      </c>
      <c r="V153" s="417"/>
      <c r="W153" s="417"/>
      <c r="X153" s="417"/>
      <c r="Y153" s="417"/>
      <c r="Z153" s="417"/>
      <c r="AA153" s="417"/>
      <c r="AB153" s="417"/>
      <c r="AC153" s="418">
        <v>12600.36</v>
      </c>
      <c r="AD153" s="417"/>
      <c r="AE153" s="417"/>
      <c r="AF153" s="417"/>
      <c r="AG153" s="417" t="s">
        <v>518</v>
      </c>
      <c r="AH153" s="419">
        <v>45572.711851851855</v>
      </c>
      <c r="AI153" s="417"/>
      <c r="AJ153" s="417"/>
      <c r="AK153" s="3"/>
      <c r="AL153" s="3"/>
    </row>
    <row r="154" spans="1:38" s="4" customFormat="1" ht="12.75" customHeight="1" x14ac:dyDescent="0.25">
      <c r="A154" s="414" t="s">
        <v>135</v>
      </c>
      <c r="B154" s="414" t="s">
        <v>22</v>
      </c>
      <c r="C154" s="414" t="s">
        <v>519</v>
      </c>
      <c r="D154" s="420" t="s">
        <v>634</v>
      </c>
      <c r="E154" s="415">
        <v>9000</v>
      </c>
      <c r="F154" s="420"/>
      <c r="G154" s="415">
        <v>9000</v>
      </c>
      <c r="H154" s="420"/>
      <c r="I154" s="420"/>
      <c r="J154" s="420"/>
      <c r="K154" s="420"/>
      <c r="L154" s="420"/>
      <c r="M154" s="420"/>
      <c r="N154" s="420"/>
      <c r="O154" s="421">
        <v>9000</v>
      </c>
      <c r="P154" s="420"/>
      <c r="Q154" s="420"/>
      <c r="R154" s="420"/>
      <c r="S154" s="415">
        <v>12600.36</v>
      </c>
      <c r="T154" s="420"/>
      <c r="U154" s="415">
        <v>12600.36</v>
      </c>
      <c r="V154" s="420"/>
      <c r="W154" s="420"/>
      <c r="X154" s="420"/>
      <c r="Y154" s="420"/>
      <c r="Z154" s="420"/>
      <c r="AA154" s="420"/>
      <c r="AB154" s="420"/>
      <c r="AC154" s="421">
        <v>12600.36</v>
      </c>
      <c r="AD154" s="420"/>
      <c r="AE154" s="420"/>
      <c r="AF154" s="420"/>
      <c r="AG154" s="414" t="s">
        <v>518</v>
      </c>
      <c r="AH154" s="416">
        <v>45572.711851851855</v>
      </c>
      <c r="AI154" s="414"/>
      <c r="AJ154" s="414"/>
      <c r="AK154" s="3"/>
      <c r="AL154" s="3"/>
    </row>
    <row r="155" spans="1:38" s="4" customFormat="1" ht="12.75" customHeight="1" x14ac:dyDescent="0.25">
      <c r="A155" s="417" t="s">
        <v>635</v>
      </c>
      <c r="B155" s="417" t="s">
        <v>22</v>
      </c>
      <c r="C155" s="417" t="s">
        <v>519</v>
      </c>
      <c r="D155" s="417" t="s">
        <v>636</v>
      </c>
      <c r="E155" s="418">
        <v>500</v>
      </c>
      <c r="F155" s="417"/>
      <c r="G155" s="418">
        <v>500</v>
      </c>
      <c r="H155" s="417"/>
      <c r="I155" s="417"/>
      <c r="J155" s="417"/>
      <c r="K155" s="417"/>
      <c r="L155" s="417"/>
      <c r="M155" s="417"/>
      <c r="N155" s="417"/>
      <c r="O155" s="418">
        <v>500</v>
      </c>
      <c r="P155" s="417"/>
      <c r="Q155" s="417"/>
      <c r="R155" s="417"/>
      <c r="S155" s="418">
        <v>0</v>
      </c>
      <c r="T155" s="417"/>
      <c r="U155" s="418">
        <v>0</v>
      </c>
      <c r="V155" s="417"/>
      <c r="W155" s="417"/>
      <c r="X155" s="417"/>
      <c r="Y155" s="417"/>
      <c r="Z155" s="417"/>
      <c r="AA155" s="417"/>
      <c r="AB155" s="417"/>
      <c r="AC155" s="418">
        <v>0</v>
      </c>
      <c r="AD155" s="417"/>
      <c r="AE155" s="417"/>
      <c r="AF155" s="417"/>
      <c r="AG155" s="417" t="s">
        <v>518</v>
      </c>
      <c r="AH155" s="419">
        <v>45572.711851851855</v>
      </c>
      <c r="AI155" s="417"/>
      <c r="AJ155" s="417"/>
      <c r="AK155" s="3"/>
      <c r="AL155" s="3"/>
    </row>
    <row r="156" spans="1:38" s="4" customFormat="1" ht="12.75" customHeight="1" x14ac:dyDescent="0.25">
      <c r="A156" s="414" t="s">
        <v>637</v>
      </c>
      <c r="B156" s="414" t="s">
        <v>22</v>
      </c>
      <c r="C156" s="414" t="s">
        <v>519</v>
      </c>
      <c r="D156" s="420" t="s">
        <v>638</v>
      </c>
      <c r="E156" s="415">
        <v>500</v>
      </c>
      <c r="F156" s="420"/>
      <c r="G156" s="415">
        <v>500</v>
      </c>
      <c r="H156" s="420"/>
      <c r="I156" s="420"/>
      <c r="J156" s="420"/>
      <c r="K156" s="420"/>
      <c r="L156" s="420"/>
      <c r="M156" s="420"/>
      <c r="N156" s="420"/>
      <c r="O156" s="421">
        <v>500</v>
      </c>
      <c r="P156" s="420"/>
      <c r="Q156" s="420"/>
      <c r="R156" s="420"/>
      <c r="S156" s="415">
        <v>0</v>
      </c>
      <c r="T156" s="420"/>
      <c r="U156" s="415">
        <v>0</v>
      </c>
      <c r="V156" s="420"/>
      <c r="W156" s="420"/>
      <c r="X156" s="420"/>
      <c r="Y156" s="420"/>
      <c r="Z156" s="420"/>
      <c r="AA156" s="420"/>
      <c r="AB156" s="420"/>
      <c r="AC156" s="421">
        <v>0</v>
      </c>
      <c r="AD156" s="420"/>
      <c r="AE156" s="420"/>
      <c r="AF156" s="420"/>
      <c r="AG156" s="414" t="s">
        <v>518</v>
      </c>
      <c r="AH156" s="416">
        <v>45572.711851851855</v>
      </c>
      <c r="AI156" s="414"/>
      <c r="AJ156" s="414"/>
      <c r="AK156" s="3"/>
      <c r="AL156" s="3"/>
    </row>
    <row r="157" spans="1:38" s="4" customFormat="1" ht="12.75" customHeight="1" x14ac:dyDescent="0.25">
      <c r="A157" s="417" t="s">
        <v>136</v>
      </c>
      <c r="B157" s="417" t="s">
        <v>22</v>
      </c>
      <c r="C157" s="417" t="s">
        <v>519</v>
      </c>
      <c r="D157" s="417" t="s">
        <v>639</v>
      </c>
      <c r="E157" s="418">
        <v>4000</v>
      </c>
      <c r="F157" s="417"/>
      <c r="G157" s="418">
        <v>4000</v>
      </c>
      <c r="H157" s="417"/>
      <c r="I157" s="417"/>
      <c r="J157" s="417"/>
      <c r="K157" s="417"/>
      <c r="L157" s="417"/>
      <c r="M157" s="417"/>
      <c r="N157" s="417"/>
      <c r="O157" s="418">
        <v>4000</v>
      </c>
      <c r="P157" s="417"/>
      <c r="Q157" s="417"/>
      <c r="R157" s="417"/>
      <c r="S157" s="418">
        <v>6000</v>
      </c>
      <c r="T157" s="417"/>
      <c r="U157" s="418">
        <v>6000</v>
      </c>
      <c r="V157" s="417"/>
      <c r="W157" s="417"/>
      <c r="X157" s="417"/>
      <c r="Y157" s="417"/>
      <c r="Z157" s="417"/>
      <c r="AA157" s="417"/>
      <c r="AB157" s="417"/>
      <c r="AC157" s="418">
        <v>6000</v>
      </c>
      <c r="AD157" s="417"/>
      <c r="AE157" s="417"/>
      <c r="AF157" s="417"/>
      <c r="AG157" s="417" t="s">
        <v>518</v>
      </c>
      <c r="AH157" s="419">
        <v>45572.711851851855</v>
      </c>
      <c r="AI157" s="417"/>
      <c r="AJ157" s="417"/>
      <c r="AK157" s="3"/>
      <c r="AL157" s="3"/>
    </row>
    <row r="158" spans="1:38" s="4" customFormat="1" ht="12.75" customHeight="1" x14ac:dyDescent="0.25">
      <c r="A158" s="414" t="s">
        <v>137</v>
      </c>
      <c r="B158" s="414" t="s">
        <v>22</v>
      </c>
      <c r="C158" s="414" t="s">
        <v>519</v>
      </c>
      <c r="D158" s="420" t="s">
        <v>640</v>
      </c>
      <c r="E158" s="415">
        <v>4000</v>
      </c>
      <c r="F158" s="420"/>
      <c r="G158" s="415">
        <v>4000</v>
      </c>
      <c r="H158" s="420"/>
      <c r="I158" s="420"/>
      <c r="J158" s="420"/>
      <c r="K158" s="420"/>
      <c r="L158" s="420"/>
      <c r="M158" s="420"/>
      <c r="N158" s="420"/>
      <c r="O158" s="421">
        <v>4000</v>
      </c>
      <c r="P158" s="420"/>
      <c r="Q158" s="420"/>
      <c r="R158" s="420"/>
      <c r="S158" s="415">
        <v>6000</v>
      </c>
      <c r="T158" s="420"/>
      <c r="U158" s="415">
        <v>6000</v>
      </c>
      <c r="V158" s="420"/>
      <c r="W158" s="420"/>
      <c r="X158" s="420"/>
      <c r="Y158" s="420"/>
      <c r="Z158" s="420"/>
      <c r="AA158" s="420"/>
      <c r="AB158" s="420"/>
      <c r="AC158" s="421">
        <v>6000</v>
      </c>
      <c r="AD158" s="420"/>
      <c r="AE158" s="420"/>
      <c r="AF158" s="420"/>
      <c r="AG158" s="414" t="s">
        <v>518</v>
      </c>
      <c r="AH158" s="416">
        <v>45572.711851851855</v>
      </c>
      <c r="AI158" s="414"/>
      <c r="AJ158" s="414"/>
      <c r="AK158" s="3"/>
      <c r="AL158" s="3"/>
    </row>
    <row r="159" spans="1:38" s="4" customFormat="1" ht="12.75" customHeight="1" x14ac:dyDescent="0.25">
      <c r="A159" s="417" t="s">
        <v>1077</v>
      </c>
      <c r="B159" s="417" t="s">
        <v>22</v>
      </c>
      <c r="C159" s="417" t="s">
        <v>519</v>
      </c>
      <c r="D159" s="417" t="s">
        <v>1078</v>
      </c>
      <c r="E159" s="418">
        <v>0</v>
      </c>
      <c r="F159" s="417"/>
      <c r="G159" s="418">
        <v>0</v>
      </c>
      <c r="H159" s="417"/>
      <c r="I159" s="417"/>
      <c r="J159" s="417"/>
      <c r="K159" s="417"/>
      <c r="L159" s="417"/>
      <c r="M159" s="417"/>
      <c r="N159" s="417"/>
      <c r="O159" s="418">
        <v>0</v>
      </c>
      <c r="P159" s="417"/>
      <c r="Q159" s="417"/>
      <c r="R159" s="417"/>
      <c r="S159" s="418">
        <v>50000</v>
      </c>
      <c r="T159" s="417"/>
      <c r="U159" s="418">
        <v>50000</v>
      </c>
      <c r="V159" s="417"/>
      <c r="W159" s="417"/>
      <c r="X159" s="417"/>
      <c r="Y159" s="417"/>
      <c r="Z159" s="417"/>
      <c r="AA159" s="417"/>
      <c r="AB159" s="417"/>
      <c r="AC159" s="418">
        <v>50000</v>
      </c>
      <c r="AD159" s="417"/>
      <c r="AE159" s="417"/>
      <c r="AF159" s="417"/>
      <c r="AG159" s="417" t="s">
        <v>518</v>
      </c>
      <c r="AH159" s="419">
        <v>45572.711851851855</v>
      </c>
      <c r="AI159" s="417"/>
      <c r="AJ159" s="417"/>
      <c r="AK159" s="3"/>
      <c r="AL159" s="3"/>
    </row>
    <row r="160" spans="1:38" s="4" customFormat="1" ht="12.75" customHeight="1" x14ac:dyDescent="0.25">
      <c r="A160" s="414" t="s">
        <v>1079</v>
      </c>
      <c r="B160" s="414" t="s">
        <v>22</v>
      </c>
      <c r="C160" s="414" t="s">
        <v>519</v>
      </c>
      <c r="D160" s="420" t="s">
        <v>1080</v>
      </c>
      <c r="E160" s="415">
        <v>0</v>
      </c>
      <c r="F160" s="420"/>
      <c r="G160" s="415">
        <v>0</v>
      </c>
      <c r="H160" s="420"/>
      <c r="I160" s="420"/>
      <c r="J160" s="420"/>
      <c r="K160" s="420"/>
      <c r="L160" s="420"/>
      <c r="M160" s="420"/>
      <c r="N160" s="420"/>
      <c r="O160" s="421">
        <v>0</v>
      </c>
      <c r="P160" s="420"/>
      <c r="Q160" s="420"/>
      <c r="R160" s="420"/>
      <c r="S160" s="415">
        <v>50000</v>
      </c>
      <c r="T160" s="420"/>
      <c r="U160" s="415">
        <v>50000</v>
      </c>
      <c r="V160" s="420"/>
      <c r="W160" s="420"/>
      <c r="X160" s="420"/>
      <c r="Y160" s="420"/>
      <c r="Z160" s="420"/>
      <c r="AA160" s="420"/>
      <c r="AB160" s="420"/>
      <c r="AC160" s="421">
        <v>50000</v>
      </c>
      <c r="AD160" s="420"/>
      <c r="AE160" s="420"/>
      <c r="AF160" s="420"/>
      <c r="AG160" s="414" t="s">
        <v>518</v>
      </c>
      <c r="AH160" s="416">
        <v>45572.711851851855</v>
      </c>
      <c r="AI160" s="414"/>
      <c r="AJ160" s="414"/>
      <c r="AK160" s="3"/>
      <c r="AL160" s="3"/>
    </row>
    <row r="161" spans="1:38" s="4" customFormat="1" ht="12.75" customHeight="1" x14ac:dyDescent="0.25">
      <c r="A161" s="417" t="s">
        <v>138</v>
      </c>
      <c r="B161" s="417" t="s">
        <v>22</v>
      </c>
      <c r="C161" s="417" t="s">
        <v>519</v>
      </c>
      <c r="D161" s="417" t="s">
        <v>641</v>
      </c>
      <c r="E161" s="418">
        <v>508900</v>
      </c>
      <c r="F161" s="417"/>
      <c r="G161" s="418">
        <v>508900</v>
      </c>
      <c r="H161" s="417"/>
      <c r="I161" s="417"/>
      <c r="J161" s="417"/>
      <c r="K161" s="417"/>
      <c r="L161" s="417"/>
      <c r="M161" s="417"/>
      <c r="N161" s="417"/>
      <c r="O161" s="418">
        <v>508900</v>
      </c>
      <c r="P161" s="417"/>
      <c r="Q161" s="417"/>
      <c r="R161" s="417"/>
      <c r="S161" s="418">
        <v>54899.71</v>
      </c>
      <c r="T161" s="417"/>
      <c r="U161" s="418">
        <v>54899.71</v>
      </c>
      <c r="V161" s="417"/>
      <c r="W161" s="417"/>
      <c r="X161" s="417"/>
      <c r="Y161" s="417"/>
      <c r="Z161" s="417"/>
      <c r="AA161" s="417"/>
      <c r="AB161" s="417"/>
      <c r="AC161" s="418">
        <v>54899.71</v>
      </c>
      <c r="AD161" s="417"/>
      <c r="AE161" s="417"/>
      <c r="AF161" s="417"/>
      <c r="AG161" s="417" t="s">
        <v>518</v>
      </c>
      <c r="AH161" s="419">
        <v>45572.711851851855</v>
      </c>
      <c r="AI161" s="417"/>
      <c r="AJ161" s="417"/>
      <c r="AK161" s="3"/>
      <c r="AL161" s="3"/>
    </row>
    <row r="162" spans="1:38" s="4" customFormat="1" ht="12.75" customHeight="1" x14ac:dyDescent="0.25">
      <c r="A162" s="414" t="s">
        <v>139</v>
      </c>
      <c r="B162" s="414" t="s">
        <v>22</v>
      </c>
      <c r="C162" s="414" t="s">
        <v>519</v>
      </c>
      <c r="D162" s="420" t="s">
        <v>642</v>
      </c>
      <c r="E162" s="415">
        <v>508900</v>
      </c>
      <c r="F162" s="420"/>
      <c r="G162" s="415">
        <v>508900</v>
      </c>
      <c r="H162" s="420"/>
      <c r="I162" s="420"/>
      <c r="J162" s="420"/>
      <c r="K162" s="420"/>
      <c r="L162" s="420"/>
      <c r="M162" s="420"/>
      <c r="N162" s="420"/>
      <c r="O162" s="421">
        <v>508900</v>
      </c>
      <c r="P162" s="420"/>
      <c r="Q162" s="420"/>
      <c r="R162" s="420"/>
      <c r="S162" s="415">
        <v>54899.71</v>
      </c>
      <c r="T162" s="420"/>
      <c r="U162" s="415">
        <v>54899.71</v>
      </c>
      <c r="V162" s="420"/>
      <c r="W162" s="420"/>
      <c r="X162" s="420"/>
      <c r="Y162" s="420"/>
      <c r="Z162" s="420"/>
      <c r="AA162" s="420"/>
      <c r="AB162" s="420"/>
      <c r="AC162" s="421">
        <v>54899.71</v>
      </c>
      <c r="AD162" s="420"/>
      <c r="AE162" s="420"/>
      <c r="AF162" s="420"/>
      <c r="AG162" s="414" t="s">
        <v>518</v>
      </c>
      <c r="AH162" s="416">
        <v>45572.711851851855</v>
      </c>
      <c r="AI162" s="414"/>
      <c r="AJ162" s="414"/>
      <c r="AK162" s="3"/>
      <c r="AL162" s="3"/>
    </row>
    <row r="163" spans="1:38" s="4" customFormat="1" ht="12.75" customHeight="1" x14ac:dyDescent="0.25">
      <c r="A163" s="417" t="s">
        <v>140</v>
      </c>
      <c r="B163" s="417" t="s">
        <v>22</v>
      </c>
      <c r="C163" s="417" t="s">
        <v>519</v>
      </c>
      <c r="D163" s="417" t="s">
        <v>643</v>
      </c>
      <c r="E163" s="418">
        <v>480500</v>
      </c>
      <c r="F163" s="417"/>
      <c r="G163" s="418">
        <v>480500</v>
      </c>
      <c r="H163" s="417"/>
      <c r="I163" s="417"/>
      <c r="J163" s="417"/>
      <c r="K163" s="417"/>
      <c r="L163" s="417"/>
      <c r="M163" s="417"/>
      <c r="N163" s="417"/>
      <c r="O163" s="418">
        <v>480500</v>
      </c>
      <c r="P163" s="417"/>
      <c r="Q163" s="417"/>
      <c r="R163" s="417"/>
      <c r="S163" s="418">
        <v>576993.75</v>
      </c>
      <c r="T163" s="417"/>
      <c r="U163" s="418">
        <v>576993.75</v>
      </c>
      <c r="V163" s="417"/>
      <c r="W163" s="417"/>
      <c r="X163" s="417"/>
      <c r="Y163" s="417"/>
      <c r="Z163" s="417"/>
      <c r="AA163" s="417"/>
      <c r="AB163" s="417"/>
      <c r="AC163" s="418">
        <v>576993.75</v>
      </c>
      <c r="AD163" s="417"/>
      <c r="AE163" s="417"/>
      <c r="AF163" s="417"/>
      <c r="AG163" s="417" t="s">
        <v>518</v>
      </c>
      <c r="AH163" s="419">
        <v>45572.711851851855</v>
      </c>
      <c r="AI163" s="417"/>
      <c r="AJ163" s="417"/>
      <c r="AK163" s="3"/>
      <c r="AL163" s="3"/>
    </row>
    <row r="164" spans="1:38" s="4" customFormat="1" ht="12.75" customHeight="1" x14ac:dyDescent="0.25">
      <c r="A164" s="414" t="s">
        <v>141</v>
      </c>
      <c r="B164" s="414" t="s">
        <v>22</v>
      </c>
      <c r="C164" s="414" t="s">
        <v>519</v>
      </c>
      <c r="D164" s="420" t="s">
        <v>644</v>
      </c>
      <c r="E164" s="415">
        <v>480500</v>
      </c>
      <c r="F164" s="420"/>
      <c r="G164" s="415">
        <v>480500</v>
      </c>
      <c r="H164" s="420"/>
      <c r="I164" s="420"/>
      <c r="J164" s="420"/>
      <c r="K164" s="420"/>
      <c r="L164" s="420"/>
      <c r="M164" s="420"/>
      <c r="N164" s="420"/>
      <c r="O164" s="421">
        <v>480500</v>
      </c>
      <c r="P164" s="420"/>
      <c r="Q164" s="420"/>
      <c r="R164" s="420"/>
      <c r="S164" s="415">
        <v>576993.75</v>
      </c>
      <c r="T164" s="420"/>
      <c r="U164" s="415">
        <v>576993.75</v>
      </c>
      <c r="V164" s="420"/>
      <c r="W164" s="420"/>
      <c r="X164" s="420"/>
      <c r="Y164" s="420"/>
      <c r="Z164" s="420"/>
      <c r="AA164" s="420"/>
      <c r="AB164" s="420"/>
      <c r="AC164" s="421">
        <v>576993.75</v>
      </c>
      <c r="AD164" s="420"/>
      <c r="AE164" s="420"/>
      <c r="AF164" s="420"/>
      <c r="AG164" s="414" t="s">
        <v>518</v>
      </c>
      <c r="AH164" s="416">
        <v>45572.711851851855</v>
      </c>
      <c r="AI164" s="414"/>
      <c r="AJ164" s="414"/>
      <c r="AK164" s="3"/>
      <c r="AL164" s="3"/>
    </row>
    <row r="165" spans="1:38" s="4" customFormat="1" ht="12.75" customHeight="1" x14ac:dyDescent="0.25">
      <c r="A165" s="417" t="s">
        <v>142</v>
      </c>
      <c r="B165" s="417" t="s">
        <v>22</v>
      </c>
      <c r="C165" s="417" t="s">
        <v>519</v>
      </c>
      <c r="D165" s="417" t="s">
        <v>645</v>
      </c>
      <c r="E165" s="418">
        <v>5000</v>
      </c>
      <c r="F165" s="417"/>
      <c r="G165" s="418">
        <v>5000</v>
      </c>
      <c r="H165" s="417"/>
      <c r="I165" s="417"/>
      <c r="J165" s="417"/>
      <c r="K165" s="417"/>
      <c r="L165" s="417"/>
      <c r="M165" s="417"/>
      <c r="N165" s="417"/>
      <c r="O165" s="417"/>
      <c r="P165" s="417"/>
      <c r="Q165" s="418">
        <v>5000</v>
      </c>
      <c r="R165" s="417"/>
      <c r="S165" s="418">
        <v>0</v>
      </c>
      <c r="T165" s="417"/>
      <c r="U165" s="418">
        <v>0</v>
      </c>
      <c r="V165" s="417"/>
      <c r="W165" s="417"/>
      <c r="X165" s="417"/>
      <c r="Y165" s="417"/>
      <c r="Z165" s="417"/>
      <c r="AA165" s="417"/>
      <c r="AB165" s="417"/>
      <c r="AC165" s="417"/>
      <c r="AD165" s="417"/>
      <c r="AE165" s="418">
        <v>0</v>
      </c>
      <c r="AF165" s="417"/>
      <c r="AG165" s="417" t="s">
        <v>518</v>
      </c>
      <c r="AH165" s="419">
        <v>45572.711851851855</v>
      </c>
      <c r="AI165" s="417"/>
      <c r="AJ165" s="417"/>
      <c r="AK165" s="3"/>
      <c r="AL165" s="3"/>
    </row>
    <row r="166" spans="1:38" s="4" customFormat="1" ht="12.75" customHeight="1" x14ac:dyDescent="0.25">
      <c r="A166" s="414" t="s">
        <v>143</v>
      </c>
      <c r="B166" s="414" t="s">
        <v>22</v>
      </c>
      <c r="C166" s="414" t="s">
        <v>519</v>
      </c>
      <c r="D166" s="420" t="s">
        <v>646</v>
      </c>
      <c r="E166" s="415">
        <v>5000</v>
      </c>
      <c r="F166" s="420"/>
      <c r="G166" s="415">
        <v>5000</v>
      </c>
      <c r="H166" s="420"/>
      <c r="I166" s="420"/>
      <c r="J166" s="420"/>
      <c r="K166" s="420"/>
      <c r="L166" s="420"/>
      <c r="M166" s="420"/>
      <c r="N166" s="420"/>
      <c r="O166" s="420"/>
      <c r="P166" s="420"/>
      <c r="Q166" s="421">
        <v>5000</v>
      </c>
      <c r="R166" s="420"/>
      <c r="S166" s="415">
        <v>0</v>
      </c>
      <c r="T166" s="420"/>
      <c r="U166" s="415">
        <v>0</v>
      </c>
      <c r="V166" s="420"/>
      <c r="W166" s="420"/>
      <c r="X166" s="420"/>
      <c r="Y166" s="420"/>
      <c r="Z166" s="420"/>
      <c r="AA166" s="420"/>
      <c r="AB166" s="420"/>
      <c r="AC166" s="420"/>
      <c r="AD166" s="420"/>
      <c r="AE166" s="421">
        <v>0</v>
      </c>
      <c r="AF166" s="420"/>
      <c r="AG166" s="414" t="s">
        <v>518</v>
      </c>
      <c r="AH166" s="416">
        <v>45572.711851851855</v>
      </c>
      <c r="AI166" s="414"/>
      <c r="AJ166" s="414"/>
      <c r="AK166" s="3"/>
      <c r="AL166" s="3"/>
    </row>
    <row r="167" spans="1:38" s="4" customFormat="1" ht="12.75" customHeight="1" x14ac:dyDescent="0.25">
      <c r="A167" s="417" t="s">
        <v>747</v>
      </c>
      <c r="B167" s="417" t="s">
        <v>22</v>
      </c>
      <c r="C167" s="417" t="s">
        <v>519</v>
      </c>
      <c r="D167" s="417" t="s">
        <v>748</v>
      </c>
      <c r="E167" s="418">
        <v>5103000</v>
      </c>
      <c r="F167" s="417"/>
      <c r="G167" s="418">
        <v>5103000</v>
      </c>
      <c r="H167" s="417"/>
      <c r="I167" s="417"/>
      <c r="J167" s="417"/>
      <c r="K167" s="417"/>
      <c r="L167" s="417"/>
      <c r="M167" s="417"/>
      <c r="N167" s="417"/>
      <c r="O167" s="418">
        <v>5000000</v>
      </c>
      <c r="P167" s="418">
        <v>103000</v>
      </c>
      <c r="Q167" s="418">
        <v>0</v>
      </c>
      <c r="R167" s="417"/>
      <c r="S167" s="418">
        <v>9471811.1500000004</v>
      </c>
      <c r="T167" s="417"/>
      <c r="U167" s="418">
        <v>9471811.1500000004</v>
      </c>
      <c r="V167" s="417"/>
      <c r="W167" s="417"/>
      <c r="X167" s="417"/>
      <c r="Y167" s="417"/>
      <c r="Z167" s="417"/>
      <c r="AA167" s="417"/>
      <c r="AB167" s="417"/>
      <c r="AC167" s="418">
        <v>9368676.9100000001</v>
      </c>
      <c r="AD167" s="418">
        <v>103053.44</v>
      </c>
      <c r="AE167" s="418">
        <v>80.8</v>
      </c>
      <c r="AF167" s="417"/>
      <c r="AG167" s="417" t="s">
        <v>518</v>
      </c>
      <c r="AH167" s="419">
        <v>45572.711851851855</v>
      </c>
      <c r="AI167" s="417"/>
      <c r="AJ167" s="417"/>
      <c r="AK167" s="3"/>
      <c r="AL167" s="3"/>
    </row>
    <row r="168" spans="1:38" s="4" customFormat="1" ht="12.75" customHeight="1" x14ac:dyDescent="0.25">
      <c r="A168" s="417" t="s">
        <v>749</v>
      </c>
      <c r="B168" s="417" t="s">
        <v>22</v>
      </c>
      <c r="C168" s="417" t="s">
        <v>519</v>
      </c>
      <c r="D168" s="417" t="s">
        <v>750</v>
      </c>
      <c r="E168" s="418">
        <v>5103000</v>
      </c>
      <c r="F168" s="417"/>
      <c r="G168" s="418">
        <v>5103000</v>
      </c>
      <c r="H168" s="417"/>
      <c r="I168" s="417"/>
      <c r="J168" s="417"/>
      <c r="K168" s="417"/>
      <c r="L168" s="417"/>
      <c r="M168" s="417"/>
      <c r="N168" s="417"/>
      <c r="O168" s="418">
        <v>5000000</v>
      </c>
      <c r="P168" s="418">
        <v>103000</v>
      </c>
      <c r="Q168" s="417"/>
      <c r="R168" s="417"/>
      <c r="S168" s="418">
        <v>9471730.3499999996</v>
      </c>
      <c r="T168" s="417"/>
      <c r="U168" s="418">
        <v>9471730.3499999996</v>
      </c>
      <c r="V168" s="417"/>
      <c r="W168" s="417"/>
      <c r="X168" s="417"/>
      <c r="Y168" s="417"/>
      <c r="Z168" s="417"/>
      <c r="AA168" s="417"/>
      <c r="AB168" s="417"/>
      <c r="AC168" s="418">
        <v>9368676.9100000001</v>
      </c>
      <c r="AD168" s="418">
        <v>103053.44</v>
      </c>
      <c r="AE168" s="417"/>
      <c r="AF168" s="417"/>
      <c r="AG168" s="417" t="s">
        <v>518</v>
      </c>
      <c r="AH168" s="419">
        <v>45572.711851851855</v>
      </c>
      <c r="AI168" s="417"/>
      <c r="AJ168" s="417"/>
      <c r="AK168" s="3"/>
      <c r="AL168" s="3"/>
    </row>
    <row r="169" spans="1:38" s="4" customFormat="1" ht="12.75" customHeight="1" x14ac:dyDescent="0.25">
      <c r="A169" s="414" t="s">
        <v>751</v>
      </c>
      <c r="B169" s="414" t="s">
        <v>22</v>
      </c>
      <c r="C169" s="414" t="s">
        <v>519</v>
      </c>
      <c r="D169" s="420" t="s">
        <v>752</v>
      </c>
      <c r="E169" s="415">
        <v>5000000</v>
      </c>
      <c r="F169" s="420"/>
      <c r="G169" s="415">
        <v>5000000</v>
      </c>
      <c r="H169" s="420"/>
      <c r="I169" s="420"/>
      <c r="J169" s="420"/>
      <c r="K169" s="420"/>
      <c r="L169" s="420"/>
      <c r="M169" s="420"/>
      <c r="N169" s="420"/>
      <c r="O169" s="421">
        <v>5000000</v>
      </c>
      <c r="P169" s="420"/>
      <c r="Q169" s="420"/>
      <c r="R169" s="420"/>
      <c r="S169" s="415">
        <v>9368676.9100000001</v>
      </c>
      <c r="T169" s="420"/>
      <c r="U169" s="415">
        <v>9368676.9100000001</v>
      </c>
      <c r="V169" s="420"/>
      <c r="W169" s="420"/>
      <c r="X169" s="420"/>
      <c r="Y169" s="420"/>
      <c r="Z169" s="420"/>
      <c r="AA169" s="420"/>
      <c r="AB169" s="420"/>
      <c r="AC169" s="421">
        <v>9368676.9100000001</v>
      </c>
      <c r="AD169" s="420"/>
      <c r="AE169" s="420"/>
      <c r="AF169" s="420"/>
      <c r="AG169" s="414" t="s">
        <v>518</v>
      </c>
      <c r="AH169" s="416">
        <v>45572.711840277778</v>
      </c>
      <c r="AI169" s="414"/>
      <c r="AJ169" s="414"/>
      <c r="AK169" s="3"/>
      <c r="AL169" s="3"/>
    </row>
    <row r="170" spans="1:38" s="4" customFormat="1" ht="12.75" customHeight="1" x14ac:dyDescent="0.25">
      <c r="A170" s="414" t="s">
        <v>753</v>
      </c>
      <c r="B170" s="414" t="s">
        <v>22</v>
      </c>
      <c r="C170" s="414" t="s">
        <v>519</v>
      </c>
      <c r="D170" s="420" t="s">
        <v>754</v>
      </c>
      <c r="E170" s="415">
        <v>103000</v>
      </c>
      <c r="F170" s="420"/>
      <c r="G170" s="415">
        <v>103000</v>
      </c>
      <c r="H170" s="420"/>
      <c r="I170" s="420"/>
      <c r="J170" s="420"/>
      <c r="K170" s="420"/>
      <c r="L170" s="420"/>
      <c r="M170" s="420"/>
      <c r="N170" s="420"/>
      <c r="O170" s="420"/>
      <c r="P170" s="421">
        <v>103000</v>
      </c>
      <c r="Q170" s="420"/>
      <c r="R170" s="420"/>
      <c r="S170" s="415">
        <v>103053.44</v>
      </c>
      <c r="T170" s="420"/>
      <c r="U170" s="415">
        <v>103053.44</v>
      </c>
      <c r="V170" s="420"/>
      <c r="W170" s="420"/>
      <c r="X170" s="420"/>
      <c r="Y170" s="420"/>
      <c r="Z170" s="420"/>
      <c r="AA170" s="420"/>
      <c r="AB170" s="420"/>
      <c r="AC170" s="420"/>
      <c r="AD170" s="421">
        <v>103053.44</v>
      </c>
      <c r="AE170" s="420"/>
      <c r="AF170" s="420"/>
      <c r="AG170" s="414" t="s">
        <v>518</v>
      </c>
      <c r="AH170" s="416">
        <v>45572.711851851855</v>
      </c>
      <c r="AI170" s="414"/>
      <c r="AJ170" s="414"/>
      <c r="AK170" s="3"/>
      <c r="AL170" s="3"/>
    </row>
    <row r="171" spans="1:38" s="4" customFormat="1" ht="12.75" customHeight="1" x14ac:dyDescent="0.25">
      <c r="A171" s="417" t="s">
        <v>1040</v>
      </c>
      <c r="B171" s="417" t="s">
        <v>22</v>
      </c>
      <c r="C171" s="417" t="s">
        <v>519</v>
      </c>
      <c r="D171" s="417" t="s">
        <v>1041</v>
      </c>
      <c r="E171" s="418">
        <v>0</v>
      </c>
      <c r="F171" s="417"/>
      <c r="G171" s="418">
        <v>0</v>
      </c>
      <c r="H171" s="417"/>
      <c r="I171" s="417"/>
      <c r="J171" s="417"/>
      <c r="K171" s="417"/>
      <c r="L171" s="417"/>
      <c r="M171" s="417"/>
      <c r="N171" s="417"/>
      <c r="O171" s="417"/>
      <c r="P171" s="417"/>
      <c r="Q171" s="418">
        <v>0</v>
      </c>
      <c r="R171" s="417"/>
      <c r="S171" s="418">
        <v>80.8</v>
      </c>
      <c r="T171" s="417"/>
      <c r="U171" s="418">
        <v>80.8</v>
      </c>
      <c r="V171" s="417"/>
      <c r="W171" s="417"/>
      <c r="X171" s="417"/>
      <c r="Y171" s="417"/>
      <c r="Z171" s="417"/>
      <c r="AA171" s="417"/>
      <c r="AB171" s="417"/>
      <c r="AC171" s="417"/>
      <c r="AD171" s="417"/>
      <c r="AE171" s="418">
        <v>80.8</v>
      </c>
      <c r="AF171" s="417"/>
      <c r="AG171" s="417" t="s">
        <v>518</v>
      </c>
      <c r="AH171" s="419">
        <v>45572.711851851855</v>
      </c>
      <c r="AI171" s="417"/>
      <c r="AJ171" s="417"/>
      <c r="AK171" s="3"/>
      <c r="AL171" s="3"/>
    </row>
    <row r="172" spans="1:38" s="4" customFormat="1" ht="12.75" customHeight="1" x14ac:dyDescent="0.25">
      <c r="A172" s="414" t="s">
        <v>1042</v>
      </c>
      <c r="B172" s="414" t="s">
        <v>22</v>
      </c>
      <c r="C172" s="414" t="s">
        <v>519</v>
      </c>
      <c r="D172" s="420" t="s">
        <v>1043</v>
      </c>
      <c r="E172" s="415">
        <v>0</v>
      </c>
      <c r="F172" s="420"/>
      <c r="G172" s="415">
        <v>0</v>
      </c>
      <c r="H172" s="420"/>
      <c r="I172" s="420"/>
      <c r="J172" s="420"/>
      <c r="K172" s="420"/>
      <c r="L172" s="420"/>
      <c r="M172" s="420"/>
      <c r="N172" s="420"/>
      <c r="O172" s="420"/>
      <c r="P172" s="420"/>
      <c r="Q172" s="421">
        <v>0</v>
      </c>
      <c r="R172" s="420"/>
      <c r="S172" s="415">
        <v>80.8</v>
      </c>
      <c r="T172" s="420"/>
      <c r="U172" s="415">
        <v>80.8</v>
      </c>
      <c r="V172" s="420"/>
      <c r="W172" s="420"/>
      <c r="X172" s="420"/>
      <c r="Y172" s="420"/>
      <c r="Z172" s="420"/>
      <c r="AA172" s="420"/>
      <c r="AB172" s="420"/>
      <c r="AC172" s="420"/>
      <c r="AD172" s="420"/>
      <c r="AE172" s="421">
        <v>80.8</v>
      </c>
      <c r="AF172" s="420"/>
      <c r="AG172" s="414" t="s">
        <v>518</v>
      </c>
      <c r="AH172" s="416">
        <v>45572.711851851855</v>
      </c>
      <c r="AI172" s="414"/>
      <c r="AJ172" s="414"/>
      <c r="AK172" s="3"/>
      <c r="AL172" s="3"/>
    </row>
    <row r="173" spans="1:38" s="4" customFormat="1" ht="12.75" customHeight="1" x14ac:dyDescent="0.25">
      <c r="A173" s="417" t="s">
        <v>144</v>
      </c>
      <c r="B173" s="417" t="s">
        <v>22</v>
      </c>
      <c r="C173" s="417" t="s">
        <v>519</v>
      </c>
      <c r="D173" s="417" t="s">
        <v>647</v>
      </c>
      <c r="E173" s="418">
        <v>40000</v>
      </c>
      <c r="F173" s="417"/>
      <c r="G173" s="418">
        <v>40000</v>
      </c>
      <c r="H173" s="417"/>
      <c r="I173" s="417"/>
      <c r="J173" s="417"/>
      <c r="K173" s="417"/>
      <c r="L173" s="417"/>
      <c r="M173" s="417"/>
      <c r="N173" s="417"/>
      <c r="O173" s="417"/>
      <c r="P173" s="417"/>
      <c r="Q173" s="418">
        <v>40000</v>
      </c>
      <c r="R173" s="417"/>
      <c r="S173" s="418">
        <v>92447.26</v>
      </c>
      <c r="T173" s="417"/>
      <c r="U173" s="418">
        <v>92447.26</v>
      </c>
      <c r="V173" s="417"/>
      <c r="W173" s="417"/>
      <c r="X173" s="417"/>
      <c r="Y173" s="417"/>
      <c r="Z173" s="417"/>
      <c r="AA173" s="417"/>
      <c r="AB173" s="417"/>
      <c r="AC173" s="417"/>
      <c r="AD173" s="417"/>
      <c r="AE173" s="418">
        <v>92447.26</v>
      </c>
      <c r="AF173" s="417"/>
      <c r="AG173" s="417" t="s">
        <v>518</v>
      </c>
      <c r="AH173" s="419">
        <v>45572.711851851855</v>
      </c>
      <c r="AI173" s="417"/>
      <c r="AJ173" s="417"/>
      <c r="AK173" s="3"/>
      <c r="AL173" s="3"/>
    </row>
    <row r="174" spans="1:38" s="4" customFormat="1" ht="12.75" customHeight="1" x14ac:dyDescent="0.25">
      <c r="A174" s="414" t="s">
        <v>145</v>
      </c>
      <c r="B174" s="414" t="s">
        <v>22</v>
      </c>
      <c r="C174" s="414" t="s">
        <v>519</v>
      </c>
      <c r="D174" s="420" t="s">
        <v>648</v>
      </c>
      <c r="E174" s="415">
        <v>40000</v>
      </c>
      <c r="F174" s="420"/>
      <c r="G174" s="415">
        <v>40000</v>
      </c>
      <c r="H174" s="420"/>
      <c r="I174" s="420"/>
      <c r="J174" s="420"/>
      <c r="K174" s="420"/>
      <c r="L174" s="420"/>
      <c r="M174" s="420"/>
      <c r="N174" s="420"/>
      <c r="O174" s="420"/>
      <c r="P174" s="420"/>
      <c r="Q174" s="421">
        <v>40000</v>
      </c>
      <c r="R174" s="420"/>
      <c r="S174" s="415">
        <v>92447.26</v>
      </c>
      <c r="T174" s="420"/>
      <c r="U174" s="415">
        <v>92447.26</v>
      </c>
      <c r="V174" s="420"/>
      <c r="W174" s="420"/>
      <c r="X174" s="420"/>
      <c r="Y174" s="420"/>
      <c r="Z174" s="420"/>
      <c r="AA174" s="420"/>
      <c r="AB174" s="420"/>
      <c r="AC174" s="420"/>
      <c r="AD174" s="420"/>
      <c r="AE174" s="421">
        <v>92447.26</v>
      </c>
      <c r="AF174" s="420"/>
      <c r="AG174" s="414" t="s">
        <v>518</v>
      </c>
      <c r="AH174" s="416">
        <v>45572.711851851855</v>
      </c>
      <c r="AI174" s="414"/>
      <c r="AJ174" s="414"/>
      <c r="AK174" s="3"/>
      <c r="AL174" s="3"/>
    </row>
    <row r="175" spans="1:38" s="4" customFormat="1" ht="12.75" customHeight="1" x14ac:dyDescent="0.25">
      <c r="A175" s="417" t="s">
        <v>146</v>
      </c>
      <c r="B175" s="417" t="s">
        <v>22</v>
      </c>
      <c r="C175" s="417" t="s">
        <v>519</v>
      </c>
      <c r="D175" s="417" t="s">
        <v>649</v>
      </c>
      <c r="E175" s="418">
        <v>117030</v>
      </c>
      <c r="F175" s="417"/>
      <c r="G175" s="418">
        <v>117030</v>
      </c>
      <c r="H175" s="417"/>
      <c r="I175" s="417"/>
      <c r="J175" s="417"/>
      <c r="K175" s="417"/>
      <c r="L175" s="417"/>
      <c r="M175" s="417"/>
      <c r="N175" s="417"/>
      <c r="O175" s="418">
        <v>0</v>
      </c>
      <c r="P175" s="418">
        <v>97000</v>
      </c>
      <c r="Q175" s="418">
        <v>20030</v>
      </c>
      <c r="R175" s="417"/>
      <c r="S175" s="418">
        <v>161259.46</v>
      </c>
      <c r="T175" s="417"/>
      <c r="U175" s="418">
        <v>161259.46</v>
      </c>
      <c r="V175" s="417"/>
      <c r="W175" s="417"/>
      <c r="X175" s="417"/>
      <c r="Y175" s="417"/>
      <c r="Z175" s="417"/>
      <c r="AA175" s="417"/>
      <c r="AB175" s="417"/>
      <c r="AC175" s="418">
        <v>30750</v>
      </c>
      <c r="AD175" s="418">
        <v>110479.46</v>
      </c>
      <c r="AE175" s="418">
        <v>20030</v>
      </c>
      <c r="AF175" s="417"/>
      <c r="AG175" s="417" t="s">
        <v>518</v>
      </c>
      <c r="AH175" s="419">
        <v>45572.711851851855</v>
      </c>
      <c r="AI175" s="417"/>
      <c r="AJ175" s="417"/>
      <c r="AK175" s="3"/>
      <c r="AL175" s="3"/>
    </row>
    <row r="176" spans="1:38" s="4" customFormat="1" ht="12.75" customHeight="1" x14ac:dyDescent="0.25">
      <c r="A176" s="417" t="s">
        <v>1069</v>
      </c>
      <c r="B176" s="417" t="s">
        <v>22</v>
      </c>
      <c r="C176" s="417" t="s">
        <v>519</v>
      </c>
      <c r="D176" s="417" t="s">
        <v>1070</v>
      </c>
      <c r="E176" s="418">
        <v>5030</v>
      </c>
      <c r="F176" s="417"/>
      <c r="G176" s="418">
        <v>5030</v>
      </c>
      <c r="H176" s="417"/>
      <c r="I176" s="417"/>
      <c r="J176" s="417"/>
      <c r="K176" s="417"/>
      <c r="L176" s="417"/>
      <c r="M176" s="417"/>
      <c r="N176" s="417"/>
      <c r="O176" s="417"/>
      <c r="P176" s="417"/>
      <c r="Q176" s="418">
        <v>5030</v>
      </c>
      <c r="R176" s="417"/>
      <c r="S176" s="418">
        <v>5030</v>
      </c>
      <c r="T176" s="417"/>
      <c r="U176" s="418">
        <v>5030</v>
      </c>
      <c r="V176" s="417"/>
      <c r="W176" s="417"/>
      <c r="X176" s="417"/>
      <c r="Y176" s="417"/>
      <c r="Z176" s="417"/>
      <c r="AA176" s="417"/>
      <c r="AB176" s="417"/>
      <c r="AC176" s="417"/>
      <c r="AD176" s="417"/>
      <c r="AE176" s="418">
        <v>5030</v>
      </c>
      <c r="AF176" s="417"/>
      <c r="AG176" s="417" t="s">
        <v>518</v>
      </c>
      <c r="AH176" s="419">
        <v>45572.711851851855</v>
      </c>
      <c r="AI176" s="417"/>
      <c r="AJ176" s="417"/>
      <c r="AK176" s="3"/>
      <c r="AL176" s="3"/>
    </row>
    <row r="177" spans="1:38" s="4" customFormat="1" ht="12.75" customHeight="1" x14ac:dyDescent="0.25">
      <c r="A177" s="414" t="s">
        <v>1071</v>
      </c>
      <c r="B177" s="414" t="s">
        <v>22</v>
      </c>
      <c r="C177" s="414" t="s">
        <v>519</v>
      </c>
      <c r="D177" s="420" t="s">
        <v>1072</v>
      </c>
      <c r="E177" s="415">
        <v>5030</v>
      </c>
      <c r="F177" s="420"/>
      <c r="G177" s="415">
        <v>5030</v>
      </c>
      <c r="H177" s="420"/>
      <c r="I177" s="420"/>
      <c r="J177" s="420"/>
      <c r="K177" s="420"/>
      <c r="L177" s="420"/>
      <c r="M177" s="420"/>
      <c r="N177" s="420"/>
      <c r="O177" s="420"/>
      <c r="P177" s="420"/>
      <c r="Q177" s="421">
        <v>5030</v>
      </c>
      <c r="R177" s="420"/>
      <c r="S177" s="415">
        <v>5030</v>
      </c>
      <c r="T177" s="420"/>
      <c r="U177" s="415">
        <v>5030</v>
      </c>
      <c r="V177" s="420"/>
      <c r="W177" s="420"/>
      <c r="X177" s="420"/>
      <c r="Y177" s="420"/>
      <c r="Z177" s="420"/>
      <c r="AA177" s="420"/>
      <c r="AB177" s="420"/>
      <c r="AC177" s="420"/>
      <c r="AD177" s="420"/>
      <c r="AE177" s="421">
        <v>5030</v>
      </c>
      <c r="AF177" s="420"/>
      <c r="AG177" s="414" t="s">
        <v>518</v>
      </c>
      <c r="AH177" s="416">
        <v>45572.711851851855</v>
      </c>
      <c r="AI177" s="414"/>
      <c r="AJ177" s="414"/>
      <c r="AK177" s="3"/>
      <c r="AL177" s="3"/>
    </row>
    <row r="178" spans="1:38" s="4" customFormat="1" ht="12.75" customHeight="1" x14ac:dyDescent="0.25">
      <c r="A178" s="417" t="s">
        <v>973</v>
      </c>
      <c r="B178" s="417" t="s">
        <v>22</v>
      </c>
      <c r="C178" s="417" t="s">
        <v>519</v>
      </c>
      <c r="D178" s="417" t="s">
        <v>974</v>
      </c>
      <c r="E178" s="418">
        <v>8200</v>
      </c>
      <c r="F178" s="417"/>
      <c r="G178" s="418">
        <v>8200</v>
      </c>
      <c r="H178" s="417"/>
      <c r="I178" s="417"/>
      <c r="J178" s="417"/>
      <c r="K178" s="417"/>
      <c r="L178" s="417"/>
      <c r="M178" s="417"/>
      <c r="N178" s="417"/>
      <c r="O178" s="417"/>
      <c r="P178" s="418">
        <v>8200</v>
      </c>
      <c r="Q178" s="417"/>
      <c r="R178" s="417"/>
      <c r="S178" s="418">
        <v>19688.77</v>
      </c>
      <c r="T178" s="417"/>
      <c r="U178" s="418">
        <v>19688.77</v>
      </c>
      <c r="V178" s="417"/>
      <c r="W178" s="417"/>
      <c r="X178" s="417"/>
      <c r="Y178" s="417"/>
      <c r="Z178" s="417"/>
      <c r="AA178" s="417"/>
      <c r="AB178" s="417"/>
      <c r="AC178" s="417"/>
      <c r="AD178" s="418">
        <v>19688.77</v>
      </c>
      <c r="AE178" s="417"/>
      <c r="AF178" s="417"/>
      <c r="AG178" s="417" t="s">
        <v>518</v>
      </c>
      <c r="AH178" s="419">
        <v>45572.711851851855</v>
      </c>
      <c r="AI178" s="417"/>
      <c r="AJ178" s="417"/>
      <c r="AK178" s="3"/>
      <c r="AL178" s="3"/>
    </row>
    <row r="179" spans="1:38" s="4" customFormat="1" ht="12.75" customHeight="1" x14ac:dyDescent="0.25">
      <c r="A179" s="414" t="s">
        <v>975</v>
      </c>
      <c r="B179" s="414" t="s">
        <v>22</v>
      </c>
      <c r="C179" s="414" t="s">
        <v>519</v>
      </c>
      <c r="D179" s="420" t="s">
        <v>976</v>
      </c>
      <c r="E179" s="415">
        <v>8200</v>
      </c>
      <c r="F179" s="420"/>
      <c r="G179" s="415">
        <v>8200</v>
      </c>
      <c r="H179" s="420"/>
      <c r="I179" s="420"/>
      <c r="J179" s="420"/>
      <c r="K179" s="420"/>
      <c r="L179" s="420"/>
      <c r="M179" s="420"/>
      <c r="N179" s="420"/>
      <c r="O179" s="420"/>
      <c r="P179" s="421">
        <v>8200</v>
      </c>
      <c r="Q179" s="420"/>
      <c r="R179" s="420"/>
      <c r="S179" s="415">
        <v>19688.77</v>
      </c>
      <c r="T179" s="420"/>
      <c r="U179" s="415">
        <v>19688.77</v>
      </c>
      <c r="V179" s="420"/>
      <c r="W179" s="420"/>
      <c r="X179" s="420"/>
      <c r="Y179" s="420"/>
      <c r="Z179" s="420"/>
      <c r="AA179" s="420"/>
      <c r="AB179" s="420"/>
      <c r="AC179" s="420"/>
      <c r="AD179" s="421">
        <v>19688.77</v>
      </c>
      <c r="AE179" s="420"/>
      <c r="AF179" s="420"/>
      <c r="AG179" s="414" t="s">
        <v>518</v>
      </c>
      <c r="AH179" s="416">
        <v>45572.711851851855</v>
      </c>
      <c r="AI179" s="414"/>
      <c r="AJ179" s="414"/>
      <c r="AK179" s="3"/>
      <c r="AL179" s="3"/>
    </row>
    <row r="180" spans="1:38" s="4" customFormat="1" ht="12.75" customHeight="1" x14ac:dyDescent="0.25">
      <c r="A180" s="417" t="s">
        <v>147</v>
      </c>
      <c r="B180" s="417" t="s">
        <v>22</v>
      </c>
      <c r="C180" s="417" t="s">
        <v>519</v>
      </c>
      <c r="D180" s="417" t="s">
        <v>650</v>
      </c>
      <c r="E180" s="418">
        <v>0</v>
      </c>
      <c r="F180" s="417"/>
      <c r="G180" s="418">
        <v>0</v>
      </c>
      <c r="H180" s="417"/>
      <c r="I180" s="417"/>
      <c r="J180" s="417"/>
      <c r="K180" s="417"/>
      <c r="L180" s="417"/>
      <c r="M180" s="417"/>
      <c r="N180" s="417"/>
      <c r="O180" s="418">
        <v>0</v>
      </c>
      <c r="P180" s="417"/>
      <c r="Q180" s="417"/>
      <c r="R180" s="417"/>
      <c r="S180" s="418">
        <v>30000</v>
      </c>
      <c r="T180" s="417"/>
      <c r="U180" s="418">
        <v>30000</v>
      </c>
      <c r="V180" s="417"/>
      <c r="W180" s="417"/>
      <c r="X180" s="417"/>
      <c r="Y180" s="417"/>
      <c r="Z180" s="417"/>
      <c r="AA180" s="417"/>
      <c r="AB180" s="417"/>
      <c r="AC180" s="418">
        <v>30000</v>
      </c>
      <c r="AD180" s="417"/>
      <c r="AE180" s="417"/>
      <c r="AF180" s="417"/>
      <c r="AG180" s="417" t="s">
        <v>518</v>
      </c>
      <c r="AH180" s="419">
        <v>45572.711851851855</v>
      </c>
      <c r="AI180" s="417"/>
      <c r="AJ180" s="417"/>
      <c r="AK180" s="3"/>
      <c r="AL180" s="3"/>
    </row>
    <row r="181" spans="1:38" s="4" customFormat="1" ht="12.75" customHeight="1" x14ac:dyDescent="0.25">
      <c r="A181" s="414" t="s">
        <v>148</v>
      </c>
      <c r="B181" s="414" t="s">
        <v>22</v>
      </c>
      <c r="C181" s="414" t="s">
        <v>519</v>
      </c>
      <c r="D181" s="420" t="s">
        <v>651</v>
      </c>
      <c r="E181" s="415">
        <v>0</v>
      </c>
      <c r="F181" s="420"/>
      <c r="G181" s="415">
        <v>0</v>
      </c>
      <c r="H181" s="420"/>
      <c r="I181" s="420"/>
      <c r="J181" s="420"/>
      <c r="K181" s="420"/>
      <c r="L181" s="420"/>
      <c r="M181" s="420"/>
      <c r="N181" s="420"/>
      <c r="O181" s="421">
        <v>0</v>
      </c>
      <c r="P181" s="420"/>
      <c r="Q181" s="420"/>
      <c r="R181" s="420"/>
      <c r="S181" s="415">
        <v>30000</v>
      </c>
      <c r="T181" s="420"/>
      <c r="U181" s="415">
        <v>30000</v>
      </c>
      <c r="V181" s="420"/>
      <c r="W181" s="420"/>
      <c r="X181" s="420"/>
      <c r="Y181" s="420"/>
      <c r="Z181" s="420"/>
      <c r="AA181" s="420"/>
      <c r="AB181" s="420"/>
      <c r="AC181" s="421">
        <v>30000</v>
      </c>
      <c r="AD181" s="420"/>
      <c r="AE181" s="420"/>
      <c r="AF181" s="420"/>
      <c r="AG181" s="414" t="s">
        <v>518</v>
      </c>
      <c r="AH181" s="416">
        <v>45572.711851851855</v>
      </c>
      <c r="AI181" s="414"/>
      <c r="AJ181" s="414"/>
      <c r="AK181" s="3"/>
      <c r="AL181" s="3"/>
    </row>
    <row r="182" spans="1:38" s="4" customFormat="1" ht="12.75" customHeight="1" x14ac:dyDescent="0.25">
      <c r="A182" s="417" t="s">
        <v>149</v>
      </c>
      <c r="B182" s="417" t="s">
        <v>22</v>
      </c>
      <c r="C182" s="417" t="s">
        <v>519</v>
      </c>
      <c r="D182" s="417" t="s">
        <v>652</v>
      </c>
      <c r="E182" s="418">
        <v>100000</v>
      </c>
      <c r="F182" s="417"/>
      <c r="G182" s="418">
        <v>100000</v>
      </c>
      <c r="H182" s="417"/>
      <c r="I182" s="417"/>
      <c r="J182" s="417"/>
      <c r="K182" s="417"/>
      <c r="L182" s="417"/>
      <c r="M182" s="417"/>
      <c r="N182" s="417"/>
      <c r="O182" s="418">
        <v>0</v>
      </c>
      <c r="P182" s="418">
        <v>85000</v>
      </c>
      <c r="Q182" s="418">
        <v>15000</v>
      </c>
      <c r="R182" s="417"/>
      <c r="S182" s="418">
        <v>111674.78</v>
      </c>
      <c r="T182" s="417"/>
      <c r="U182" s="418">
        <v>111674.78</v>
      </c>
      <c r="V182" s="417"/>
      <c r="W182" s="417"/>
      <c r="X182" s="417"/>
      <c r="Y182" s="417"/>
      <c r="Z182" s="417"/>
      <c r="AA182" s="417"/>
      <c r="AB182" s="417"/>
      <c r="AC182" s="418">
        <v>10000</v>
      </c>
      <c r="AD182" s="418">
        <v>86674.78</v>
      </c>
      <c r="AE182" s="418">
        <v>15000</v>
      </c>
      <c r="AF182" s="417"/>
      <c r="AG182" s="417" t="s">
        <v>518</v>
      </c>
      <c r="AH182" s="419">
        <v>45572.711851851855</v>
      </c>
      <c r="AI182" s="417"/>
      <c r="AJ182" s="417"/>
      <c r="AK182" s="3"/>
      <c r="AL182" s="3"/>
    </row>
    <row r="183" spans="1:38" s="4" customFormat="1" ht="12.75" customHeight="1" x14ac:dyDescent="0.25">
      <c r="A183" s="414" t="s">
        <v>150</v>
      </c>
      <c r="B183" s="414" t="s">
        <v>22</v>
      </c>
      <c r="C183" s="414" t="s">
        <v>519</v>
      </c>
      <c r="D183" s="420" t="s">
        <v>653</v>
      </c>
      <c r="E183" s="415">
        <v>0</v>
      </c>
      <c r="F183" s="420"/>
      <c r="G183" s="415">
        <v>0</v>
      </c>
      <c r="H183" s="420"/>
      <c r="I183" s="420"/>
      <c r="J183" s="420"/>
      <c r="K183" s="420"/>
      <c r="L183" s="420"/>
      <c r="M183" s="420"/>
      <c r="N183" s="420"/>
      <c r="O183" s="421">
        <v>0</v>
      </c>
      <c r="P183" s="420"/>
      <c r="Q183" s="420"/>
      <c r="R183" s="420"/>
      <c r="S183" s="415">
        <v>10000</v>
      </c>
      <c r="T183" s="420"/>
      <c r="U183" s="415">
        <v>10000</v>
      </c>
      <c r="V183" s="420"/>
      <c r="W183" s="420"/>
      <c r="X183" s="420"/>
      <c r="Y183" s="420"/>
      <c r="Z183" s="420"/>
      <c r="AA183" s="420"/>
      <c r="AB183" s="420"/>
      <c r="AC183" s="421">
        <v>10000</v>
      </c>
      <c r="AD183" s="420"/>
      <c r="AE183" s="420"/>
      <c r="AF183" s="420"/>
      <c r="AG183" s="414" t="s">
        <v>518</v>
      </c>
      <c r="AH183" s="416">
        <v>45572.711851851855</v>
      </c>
      <c r="AI183" s="414"/>
      <c r="AJ183" s="414"/>
      <c r="AK183" s="3"/>
      <c r="AL183" s="3"/>
    </row>
    <row r="184" spans="1:38" s="4" customFormat="1" ht="12.75" customHeight="1" x14ac:dyDescent="0.25">
      <c r="A184" s="414" t="s">
        <v>1001</v>
      </c>
      <c r="B184" s="414" t="s">
        <v>22</v>
      </c>
      <c r="C184" s="414" t="s">
        <v>519</v>
      </c>
      <c r="D184" s="420" t="s">
        <v>1002</v>
      </c>
      <c r="E184" s="415">
        <v>15000</v>
      </c>
      <c r="F184" s="420"/>
      <c r="G184" s="415">
        <v>15000</v>
      </c>
      <c r="H184" s="420"/>
      <c r="I184" s="420"/>
      <c r="J184" s="420"/>
      <c r="K184" s="420"/>
      <c r="L184" s="420"/>
      <c r="M184" s="420"/>
      <c r="N184" s="420"/>
      <c r="O184" s="420"/>
      <c r="P184" s="420"/>
      <c r="Q184" s="421">
        <v>15000</v>
      </c>
      <c r="R184" s="420"/>
      <c r="S184" s="415">
        <v>15000</v>
      </c>
      <c r="T184" s="420"/>
      <c r="U184" s="415">
        <v>15000</v>
      </c>
      <c r="V184" s="420"/>
      <c r="W184" s="420"/>
      <c r="X184" s="420"/>
      <c r="Y184" s="420"/>
      <c r="Z184" s="420"/>
      <c r="AA184" s="420"/>
      <c r="AB184" s="420"/>
      <c r="AC184" s="420"/>
      <c r="AD184" s="420"/>
      <c r="AE184" s="421">
        <v>15000</v>
      </c>
      <c r="AF184" s="420"/>
      <c r="AG184" s="414" t="s">
        <v>518</v>
      </c>
      <c r="AH184" s="416">
        <v>45572.711851851855</v>
      </c>
      <c r="AI184" s="414"/>
      <c r="AJ184" s="414"/>
      <c r="AK184" s="3"/>
      <c r="AL184" s="3"/>
    </row>
    <row r="185" spans="1:38" s="4" customFormat="1" ht="12.75" customHeight="1" x14ac:dyDescent="0.25">
      <c r="A185" s="414" t="s">
        <v>151</v>
      </c>
      <c r="B185" s="414" t="s">
        <v>22</v>
      </c>
      <c r="C185" s="414" t="s">
        <v>519</v>
      </c>
      <c r="D185" s="420" t="s">
        <v>654</v>
      </c>
      <c r="E185" s="415">
        <v>85000</v>
      </c>
      <c r="F185" s="420"/>
      <c r="G185" s="415">
        <v>85000</v>
      </c>
      <c r="H185" s="420"/>
      <c r="I185" s="420"/>
      <c r="J185" s="420"/>
      <c r="K185" s="420"/>
      <c r="L185" s="420"/>
      <c r="M185" s="420"/>
      <c r="N185" s="420"/>
      <c r="O185" s="420"/>
      <c r="P185" s="421">
        <v>85000</v>
      </c>
      <c r="Q185" s="420"/>
      <c r="R185" s="420"/>
      <c r="S185" s="415">
        <v>86674.78</v>
      </c>
      <c r="T185" s="420"/>
      <c r="U185" s="415">
        <v>86674.78</v>
      </c>
      <c r="V185" s="420"/>
      <c r="W185" s="420"/>
      <c r="X185" s="420"/>
      <c r="Y185" s="420"/>
      <c r="Z185" s="420"/>
      <c r="AA185" s="420"/>
      <c r="AB185" s="420"/>
      <c r="AC185" s="420"/>
      <c r="AD185" s="421">
        <v>86674.78</v>
      </c>
      <c r="AE185" s="420"/>
      <c r="AF185" s="420"/>
      <c r="AG185" s="414" t="s">
        <v>518</v>
      </c>
      <c r="AH185" s="416">
        <v>45572.711851851855</v>
      </c>
      <c r="AI185" s="414"/>
      <c r="AJ185" s="414"/>
      <c r="AK185" s="3"/>
      <c r="AL185" s="3"/>
    </row>
    <row r="186" spans="1:38" s="4" customFormat="1" ht="12.75" customHeight="1" x14ac:dyDescent="0.25">
      <c r="A186" s="417" t="s">
        <v>152</v>
      </c>
      <c r="B186" s="417" t="s">
        <v>22</v>
      </c>
      <c r="C186" s="417" t="s">
        <v>519</v>
      </c>
      <c r="D186" s="417" t="s">
        <v>655</v>
      </c>
      <c r="E186" s="418">
        <v>3800</v>
      </c>
      <c r="F186" s="417"/>
      <c r="G186" s="418">
        <v>3800</v>
      </c>
      <c r="H186" s="417"/>
      <c r="I186" s="417"/>
      <c r="J186" s="417"/>
      <c r="K186" s="417"/>
      <c r="L186" s="417"/>
      <c r="M186" s="417"/>
      <c r="N186" s="417"/>
      <c r="O186" s="418">
        <v>0</v>
      </c>
      <c r="P186" s="418">
        <v>3800</v>
      </c>
      <c r="Q186" s="417"/>
      <c r="R186" s="417"/>
      <c r="S186" s="418">
        <v>-5134.09</v>
      </c>
      <c r="T186" s="417"/>
      <c r="U186" s="418">
        <v>-5134.09</v>
      </c>
      <c r="V186" s="417"/>
      <c r="W186" s="417"/>
      <c r="X186" s="417"/>
      <c r="Y186" s="417"/>
      <c r="Z186" s="417"/>
      <c r="AA186" s="417"/>
      <c r="AB186" s="417"/>
      <c r="AC186" s="418">
        <v>-9250</v>
      </c>
      <c r="AD186" s="418">
        <v>4115.91</v>
      </c>
      <c r="AE186" s="417"/>
      <c r="AF186" s="417"/>
      <c r="AG186" s="417" t="s">
        <v>518</v>
      </c>
      <c r="AH186" s="419">
        <v>45572.711851851855</v>
      </c>
      <c r="AI186" s="417"/>
      <c r="AJ186" s="417"/>
      <c r="AK186" s="3"/>
      <c r="AL186" s="3"/>
    </row>
    <row r="187" spans="1:38" s="4" customFormat="1" ht="12.75" customHeight="1" x14ac:dyDescent="0.25">
      <c r="A187" s="414" t="s">
        <v>153</v>
      </c>
      <c r="B187" s="414" t="s">
        <v>22</v>
      </c>
      <c r="C187" s="414" t="s">
        <v>519</v>
      </c>
      <c r="D187" s="420" t="s">
        <v>656</v>
      </c>
      <c r="E187" s="415">
        <v>3800</v>
      </c>
      <c r="F187" s="420"/>
      <c r="G187" s="415">
        <v>3800</v>
      </c>
      <c r="H187" s="420"/>
      <c r="I187" s="420"/>
      <c r="J187" s="420"/>
      <c r="K187" s="420"/>
      <c r="L187" s="420"/>
      <c r="M187" s="420"/>
      <c r="N187" s="420"/>
      <c r="O187" s="421">
        <v>0</v>
      </c>
      <c r="P187" s="421">
        <v>3800</v>
      </c>
      <c r="Q187" s="420"/>
      <c r="R187" s="420"/>
      <c r="S187" s="415">
        <v>-5134.09</v>
      </c>
      <c r="T187" s="420"/>
      <c r="U187" s="415">
        <v>-5134.09</v>
      </c>
      <c r="V187" s="420"/>
      <c r="W187" s="420"/>
      <c r="X187" s="420"/>
      <c r="Y187" s="420"/>
      <c r="Z187" s="420"/>
      <c r="AA187" s="420"/>
      <c r="AB187" s="420"/>
      <c r="AC187" s="421">
        <v>-9250</v>
      </c>
      <c r="AD187" s="421">
        <v>4115.91</v>
      </c>
      <c r="AE187" s="420"/>
      <c r="AF187" s="420"/>
      <c r="AG187" s="414" t="s">
        <v>518</v>
      </c>
      <c r="AH187" s="416">
        <v>45572.711851851855</v>
      </c>
      <c r="AI187" s="414"/>
      <c r="AJ187" s="414"/>
      <c r="AK187" s="3"/>
      <c r="AL187" s="3"/>
    </row>
    <row r="188" spans="1:38" s="4" customFormat="1" ht="12.75" customHeight="1" x14ac:dyDescent="0.25">
      <c r="A188" s="417" t="s">
        <v>154</v>
      </c>
      <c r="B188" s="417" t="s">
        <v>22</v>
      </c>
      <c r="C188" s="417" t="s">
        <v>519</v>
      </c>
      <c r="D188" s="417" t="s">
        <v>657</v>
      </c>
      <c r="E188" s="418">
        <v>0</v>
      </c>
      <c r="F188" s="417"/>
      <c r="G188" s="418">
        <v>0</v>
      </c>
      <c r="H188" s="417"/>
      <c r="I188" s="417"/>
      <c r="J188" s="417"/>
      <c r="K188" s="417"/>
      <c r="L188" s="417"/>
      <c r="M188" s="417"/>
      <c r="N188" s="417"/>
      <c r="O188" s="417"/>
      <c r="P188" s="418">
        <v>0</v>
      </c>
      <c r="Q188" s="418">
        <v>0</v>
      </c>
      <c r="R188" s="417"/>
      <c r="S188" s="418">
        <v>55942.02</v>
      </c>
      <c r="T188" s="417"/>
      <c r="U188" s="418">
        <v>55942.02</v>
      </c>
      <c r="V188" s="417"/>
      <c r="W188" s="417"/>
      <c r="X188" s="417"/>
      <c r="Y188" s="417"/>
      <c r="Z188" s="417"/>
      <c r="AA188" s="417"/>
      <c r="AB188" s="417"/>
      <c r="AC188" s="417"/>
      <c r="AD188" s="418">
        <v>-83344.399999999994</v>
      </c>
      <c r="AE188" s="418">
        <v>139286.42000000001</v>
      </c>
      <c r="AF188" s="417"/>
      <c r="AG188" s="417" t="s">
        <v>518</v>
      </c>
      <c r="AH188" s="419">
        <v>45572.711851851855</v>
      </c>
      <c r="AI188" s="417"/>
      <c r="AJ188" s="417"/>
      <c r="AK188" s="3"/>
      <c r="AL188" s="3"/>
    </row>
    <row r="189" spans="1:38" s="4" customFormat="1" ht="12.75" customHeight="1" x14ac:dyDescent="0.25">
      <c r="A189" s="417" t="s">
        <v>155</v>
      </c>
      <c r="B189" s="417" t="s">
        <v>22</v>
      </c>
      <c r="C189" s="417" t="s">
        <v>519</v>
      </c>
      <c r="D189" s="417" t="s">
        <v>658</v>
      </c>
      <c r="E189" s="418">
        <v>0</v>
      </c>
      <c r="F189" s="417"/>
      <c r="G189" s="418">
        <v>0</v>
      </c>
      <c r="H189" s="417"/>
      <c r="I189" s="417"/>
      <c r="J189" s="417"/>
      <c r="K189" s="417"/>
      <c r="L189" s="417"/>
      <c r="M189" s="417"/>
      <c r="N189" s="417"/>
      <c r="O189" s="417"/>
      <c r="P189" s="418">
        <v>0</v>
      </c>
      <c r="Q189" s="418">
        <v>0</v>
      </c>
      <c r="R189" s="417"/>
      <c r="S189" s="418">
        <v>55942.02</v>
      </c>
      <c r="T189" s="417"/>
      <c r="U189" s="418">
        <v>55942.02</v>
      </c>
      <c r="V189" s="417"/>
      <c r="W189" s="417"/>
      <c r="X189" s="417"/>
      <c r="Y189" s="417"/>
      <c r="Z189" s="417"/>
      <c r="AA189" s="417"/>
      <c r="AB189" s="417"/>
      <c r="AC189" s="417"/>
      <c r="AD189" s="418">
        <v>-83344.399999999994</v>
      </c>
      <c r="AE189" s="418">
        <v>139286.42000000001</v>
      </c>
      <c r="AF189" s="417"/>
      <c r="AG189" s="417" t="s">
        <v>518</v>
      </c>
      <c r="AH189" s="419">
        <v>45572.711851851855</v>
      </c>
      <c r="AI189" s="417"/>
      <c r="AJ189" s="417"/>
      <c r="AK189" s="3"/>
      <c r="AL189" s="3"/>
    </row>
    <row r="190" spans="1:38" s="4" customFormat="1" ht="12.75" customHeight="1" x14ac:dyDescent="0.25">
      <c r="A190" s="414" t="s">
        <v>156</v>
      </c>
      <c r="B190" s="414" t="s">
        <v>22</v>
      </c>
      <c r="C190" s="414" t="s">
        <v>519</v>
      </c>
      <c r="D190" s="420" t="s">
        <v>659</v>
      </c>
      <c r="E190" s="415">
        <v>0</v>
      </c>
      <c r="F190" s="420"/>
      <c r="G190" s="415">
        <v>0</v>
      </c>
      <c r="H190" s="420"/>
      <c r="I190" s="420"/>
      <c r="J190" s="420"/>
      <c r="K190" s="420"/>
      <c r="L190" s="420"/>
      <c r="M190" s="420"/>
      <c r="N190" s="420"/>
      <c r="O190" s="420"/>
      <c r="P190" s="420"/>
      <c r="Q190" s="421">
        <v>0</v>
      </c>
      <c r="R190" s="420"/>
      <c r="S190" s="415">
        <v>139286.42000000001</v>
      </c>
      <c r="T190" s="420"/>
      <c r="U190" s="415">
        <v>139286.42000000001</v>
      </c>
      <c r="V190" s="420"/>
      <c r="W190" s="420"/>
      <c r="X190" s="420"/>
      <c r="Y190" s="420"/>
      <c r="Z190" s="420"/>
      <c r="AA190" s="420"/>
      <c r="AB190" s="420"/>
      <c r="AC190" s="420"/>
      <c r="AD190" s="420"/>
      <c r="AE190" s="421">
        <v>139286.42000000001</v>
      </c>
      <c r="AF190" s="420"/>
      <c r="AG190" s="414" t="s">
        <v>518</v>
      </c>
      <c r="AH190" s="416">
        <v>45572.711851851855</v>
      </c>
      <c r="AI190" s="414"/>
      <c r="AJ190" s="414"/>
      <c r="AK190" s="3"/>
      <c r="AL190" s="3"/>
    </row>
    <row r="191" spans="1:38" s="4" customFormat="1" ht="12.75" customHeight="1" x14ac:dyDescent="0.25">
      <c r="A191" s="414" t="s">
        <v>157</v>
      </c>
      <c r="B191" s="414" t="s">
        <v>22</v>
      </c>
      <c r="C191" s="414" t="s">
        <v>519</v>
      </c>
      <c r="D191" s="420" t="s">
        <v>660</v>
      </c>
      <c r="E191" s="415">
        <v>0</v>
      </c>
      <c r="F191" s="420"/>
      <c r="G191" s="415">
        <v>0</v>
      </c>
      <c r="H191" s="420"/>
      <c r="I191" s="420"/>
      <c r="J191" s="420"/>
      <c r="K191" s="420"/>
      <c r="L191" s="420"/>
      <c r="M191" s="420"/>
      <c r="N191" s="420"/>
      <c r="O191" s="420"/>
      <c r="P191" s="421">
        <v>0</v>
      </c>
      <c r="Q191" s="420"/>
      <c r="R191" s="420"/>
      <c r="S191" s="415">
        <v>-83344.399999999994</v>
      </c>
      <c r="T191" s="420"/>
      <c r="U191" s="415">
        <v>-83344.399999999994</v>
      </c>
      <c r="V191" s="420"/>
      <c r="W191" s="420"/>
      <c r="X191" s="420"/>
      <c r="Y191" s="420"/>
      <c r="Z191" s="420"/>
      <c r="AA191" s="420"/>
      <c r="AB191" s="420"/>
      <c r="AC191" s="420"/>
      <c r="AD191" s="421">
        <v>-83344.399999999994</v>
      </c>
      <c r="AE191" s="420"/>
      <c r="AF191" s="420"/>
      <c r="AG191" s="414" t="s">
        <v>518</v>
      </c>
      <c r="AH191" s="416">
        <v>45572.711851851855</v>
      </c>
      <c r="AI191" s="414"/>
      <c r="AJ191" s="414"/>
      <c r="AK191" s="3"/>
      <c r="AL191" s="3"/>
    </row>
    <row r="192" spans="1:38" s="4" customFormat="1" ht="12.75" customHeight="1" x14ac:dyDescent="0.25">
      <c r="A192" s="417" t="s">
        <v>158</v>
      </c>
      <c r="B192" s="417" t="s">
        <v>22</v>
      </c>
      <c r="C192" s="417" t="s">
        <v>519</v>
      </c>
      <c r="D192" s="417" t="s">
        <v>661</v>
      </c>
      <c r="E192" s="418">
        <v>2620207761.0799999</v>
      </c>
      <c r="F192" s="417"/>
      <c r="G192" s="418">
        <v>2620207761.0799999</v>
      </c>
      <c r="H192" s="418">
        <v>49475254.640000001</v>
      </c>
      <c r="I192" s="417"/>
      <c r="J192" s="417"/>
      <c r="K192" s="417"/>
      <c r="L192" s="417"/>
      <c r="M192" s="417"/>
      <c r="N192" s="417"/>
      <c r="O192" s="418">
        <v>2353912154.6399999</v>
      </c>
      <c r="P192" s="418">
        <v>150030201.08000001</v>
      </c>
      <c r="Q192" s="418">
        <v>165740660</v>
      </c>
      <c r="R192" s="417"/>
      <c r="S192" s="418">
        <v>1971799362.6900001</v>
      </c>
      <c r="T192" s="417"/>
      <c r="U192" s="418">
        <v>1971799362.6900001</v>
      </c>
      <c r="V192" s="418">
        <v>46649184.609999999</v>
      </c>
      <c r="W192" s="417"/>
      <c r="X192" s="417"/>
      <c r="Y192" s="417"/>
      <c r="Z192" s="417"/>
      <c r="AA192" s="417"/>
      <c r="AB192" s="417"/>
      <c r="AC192" s="418">
        <v>1798608256.1400001</v>
      </c>
      <c r="AD192" s="418">
        <v>114535634.56</v>
      </c>
      <c r="AE192" s="418">
        <v>105304656.59999999</v>
      </c>
      <c r="AF192" s="417"/>
      <c r="AG192" s="417" t="s">
        <v>518</v>
      </c>
      <c r="AH192" s="419">
        <v>45572.711851851855</v>
      </c>
      <c r="AI192" s="417"/>
      <c r="AJ192" s="417"/>
      <c r="AK192" s="3"/>
      <c r="AL192" s="3"/>
    </row>
    <row r="193" spans="1:38" s="4" customFormat="1" ht="12.75" customHeight="1" x14ac:dyDescent="0.25">
      <c r="A193" s="417" t="s">
        <v>159</v>
      </c>
      <c r="B193" s="417" t="s">
        <v>22</v>
      </c>
      <c r="C193" s="417" t="s">
        <v>519</v>
      </c>
      <c r="D193" s="417" t="s">
        <v>662</v>
      </c>
      <c r="E193" s="418">
        <v>2619867900</v>
      </c>
      <c r="F193" s="417"/>
      <c r="G193" s="418">
        <v>2619867900</v>
      </c>
      <c r="H193" s="418">
        <v>49475254.640000001</v>
      </c>
      <c r="I193" s="417"/>
      <c r="J193" s="417"/>
      <c r="K193" s="417"/>
      <c r="L193" s="417"/>
      <c r="M193" s="417"/>
      <c r="N193" s="417"/>
      <c r="O193" s="418">
        <v>2343977354.6399999</v>
      </c>
      <c r="P193" s="418">
        <v>160700600</v>
      </c>
      <c r="Q193" s="418">
        <v>164665200</v>
      </c>
      <c r="R193" s="417"/>
      <c r="S193" s="418">
        <v>1970712544.0799999</v>
      </c>
      <c r="T193" s="417"/>
      <c r="U193" s="418">
        <v>1970712544.0799999</v>
      </c>
      <c r="V193" s="418">
        <v>46649184.609999999</v>
      </c>
      <c r="W193" s="417"/>
      <c r="X193" s="417"/>
      <c r="Y193" s="417"/>
      <c r="Z193" s="417"/>
      <c r="AA193" s="417"/>
      <c r="AB193" s="417"/>
      <c r="AC193" s="418">
        <v>1787931402.1600001</v>
      </c>
      <c r="AD193" s="418">
        <v>125206033.48</v>
      </c>
      <c r="AE193" s="418">
        <v>104224293.05</v>
      </c>
      <c r="AF193" s="417"/>
      <c r="AG193" s="417" t="s">
        <v>518</v>
      </c>
      <c r="AH193" s="419">
        <v>45572.711851851855</v>
      </c>
      <c r="AI193" s="417"/>
      <c r="AJ193" s="417"/>
      <c r="AK193" s="3"/>
      <c r="AL193" s="3"/>
    </row>
    <row r="194" spans="1:38" s="4" customFormat="1" ht="12.75" customHeight="1" x14ac:dyDescent="0.25">
      <c r="A194" s="417" t="s">
        <v>160</v>
      </c>
      <c r="B194" s="417" t="s">
        <v>22</v>
      </c>
      <c r="C194" s="417" t="s">
        <v>519</v>
      </c>
      <c r="D194" s="417" t="s">
        <v>663</v>
      </c>
      <c r="E194" s="418">
        <v>342494300</v>
      </c>
      <c r="F194" s="417"/>
      <c r="G194" s="418">
        <v>342494300</v>
      </c>
      <c r="H194" s="418">
        <v>7000000</v>
      </c>
      <c r="I194" s="417"/>
      <c r="J194" s="417"/>
      <c r="K194" s="417"/>
      <c r="L194" s="417"/>
      <c r="M194" s="417"/>
      <c r="N194" s="417"/>
      <c r="O194" s="418">
        <v>245338000</v>
      </c>
      <c r="P194" s="418">
        <v>41308500</v>
      </c>
      <c r="Q194" s="418">
        <v>62847800</v>
      </c>
      <c r="R194" s="417"/>
      <c r="S194" s="418">
        <v>266393600</v>
      </c>
      <c r="T194" s="417"/>
      <c r="U194" s="418">
        <v>266393600</v>
      </c>
      <c r="V194" s="418">
        <v>6547200</v>
      </c>
      <c r="W194" s="417"/>
      <c r="X194" s="417"/>
      <c r="Y194" s="417"/>
      <c r="Z194" s="417"/>
      <c r="AA194" s="417"/>
      <c r="AB194" s="417"/>
      <c r="AC194" s="418">
        <v>189587100</v>
      </c>
      <c r="AD194" s="418">
        <v>30981300</v>
      </c>
      <c r="AE194" s="418">
        <v>52372400</v>
      </c>
      <c r="AF194" s="417"/>
      <c r="AG194" s="417" t="s">
        <v>518</v>
      </c>
      <c r="AH194" s="419">
        <v>45572.711851851855</v>
      </c>
      <c r="AI194" s="417"/>
      <c r="AJ194" s="417"/>
      <c r="AK194" s="3"/>
      <c r="AL194" s="3"/>
    </row>
    <row r="195" spans="1:38" s="4" customFormat="1" ht="12.75" customHeight="1" x14ac:dyDescent="0.25">
      <c r="A195" s="417" t="s">
        <v>161</v>
      </c>
      <c r="B195" s="417" t="s">
        <v>22</v>
      </c>
      <c r="C195" s="417" t="s">
        <v>519</v>
      </c>
      <c r="D195" s="417" t="s">
        <v>664</v>
      </c>
      <c r="E195" s="418">
        <v>312102900</v>
      </c>
      <c r="F195" s="417"/>
      <c r="G195" s="418">
        <v>312102900</v>
      </c>
      <c r="H195" s="417"/>
      <c r="I195" s="417"/>
      <c r="J195" s="417"/>
      <c r="K195" s="417"/>
      <c r="L195" s="417"/>
      <c r="M195" s="417"/>
      <c r="N195" s="417"/>
      <c r="O195" s="418">
        <v>223006000</v>
      </c>
      <c r="P195" s="418">
        <v>41308500</v>
      </c>
      <c r="Q195" s="418">
        <v>47788400</v>
      </c>
      <c r="R195" s="417"/>
      <c r="S195" s="418">
        <v>236002200</v>
      </c>
      <c r="T195" s="417"/>
      <c r="U195" s="418">
        <v>236002200</v>
      </c>
      <c r="V195" s="417"/>
      <c r="W195" s="417"/>
      <c r="X195" s="417"/>
      <c r="Y195" s="417"/>
      <c r="Z195" s="417"/>
      <c r="AA195" s="417"/>
      <c r="AB195" s="417"/>
      <c r="AC195" s="418">
        <v>167255100</v>
      </c>
      <c r="AD195" s="418">
        <v>30981300</v>
      </c>
      <c r="AE195" s="418">
        <v>37765800</v>
      </c>
      <c r="AF195" s="417"/>
      <c r="AG195" s="417" t="s">
        <v>518</v>
      </c>
      <c r="AH195" s="419">
        <v>45572.711851851855</v>
      </c>
      <c r="AI195" s="417"/>
      <c r="AJ195" s="417"/>
      <c r="AK195" s="3"/>
      <c r="AL195" s="3"/>
    </row>
    <row r="196" spans="1:38" s="4" customFormat="1" ht="12.75" customHeight="1" x14ac:dyDescent="0.25">
      <c r="A196" s="414" t="s">
        <v>162</v>
      </c>
      <c r="B196" s="414" t="s">
        <v>22</v>
      </c>
      <c r="C196" s="414" t="s">
        <v>519</v>
      </c>
      <c r="D196" s="420" t="s">
        <v>665</v>
      </c>
      <c r="E196" s="415">
        <v>223006000</v>
      </c>
      <c r="F196" s="420"/>
      <c r="G196" s="415">
        <v>223006000</v>
      </c>
      <c r="H196" s="420"/>
      <c r="I196" s="420"/>
      <c r="J196" s="420"/>
      <c r="K196" s="420"/>
      <c r="L196" s="420"/>
      <c r="M196" s="420"/>
      <c r="N196" s="420"/>
      <c r="O196" s="421">
        <v>223006000</v>
      </c>
      <c r="P196" s="420"/>
      <c r="Q196" s="420"/>
      <c r="R196" s="420"/>
      <c r="S196" s="415">
        <v>167255100</v>
      </c>
      <c r="T196" s="420"/>
      <c r="U196" s="415">
        <v>167255100</v>
      </c>
      <c r="V196" s="420"/>
      <c r="W196" s="420"/>
      <c r="X196" s="420"/>
      <c r="Y196" s="420"/>
      <c r="Z196" s="420"/>
      <c r="AA196" s="420"/>
      <c r="AB196" s="420"/>
      <c r="AC196" s="421">
        <v>167255100</v>
      </c>
      <c r="AD196" s="420"/>
      <c r="AE196" s="420"/>
      <c r="AF196" s="420"/>
      <c r="AG196" s="414" t="s">
        <v>518</v>
      </c>
      <c r="AH196" s="416">
        <v>45572.711851851855</v>
      </c>
      <c r="AI196" s="414"/>
      <c r="AJ196" s="414"/>
      <c r="AK196" s="3"/>
      <c r="AL196" s="3"/>
    </row>
    <row r="197" spans="1:38" s="4" customFormat="1" ht="12.75" customHeight="1" x14ac:dyDescent="0.25">
      <c r="A197" s="414" t="s">
        <v>163</v>
      </c>
      <c r="B197" s="414" t="s">
        <v>22</v>
      </c>
      <c r="C197" s="414" t="s">
        <v>519</v>
      </c>
      <c r="D197" s="420" t="s">
        <v>666</v>
      </c>
      <c r="E197" s="415">
        <v>47788400</v>
      </c>
      <c r="F197" s="420"/>
      <c r="G197" s="415">
        <v>47788400</v>
      </c>
      <c r="H197" s="420"/>
      <c r="I197" s="420"/>
      <c r="J197" s="420"/>
      <c r="K197" s="420"/>
      <c r="L197" s="420"/>
      <c r="M197" s="420"/>
      <c r="N197" s="420"/>
      <c r="O197" s="420"/>
      <c r="P197" s="420"/>
      <c r="Q197" s="421">
        <v>47788400</v>
      </c>
      <c r="R197" s="420"/>
      <c r="S197" s="415">
        <v>37765800</v>
      </c>
      <c r="T197" s="420"/>
      <c r="U197" s="415">
        <v>37765800</v>
      </c>
      <c r="V197" s="420"/>
      <c r="W197" s="420"/>
      <c r="X197" s="420"/>
      <c r="Y197" s="420"/>
      <c r="Z197" s="420"/>
      <c r="AA197" s="420"/>
      <c r="AB197" s="420"/>
      <c r="AC197" s="420"/>
      <c r="AD197" s="420"/>
      <c r="AE197" s="421">
        <v>37765800</v>
      </c>
      <c r="AF197" s="420"/>
      <c r="AG197" s="414" t="s">
        <v>518</v>
      </c>
      <c r="AH197" s="416">
        <v>45572.711851851855</v>
      </c>
      <c r="AI197" s="414"/>
      <c r="AJ197" s="414"/>
      <c r="AK197" s="3"/>
      <c r="AL197" s="3"/>
    </row>
    <row r="198" spans="1:38" s="4" customFormat="1" ht="12.75" customHeight="1" x14ac:dyDescent="0.25">
      <c r="A198" s="414" t="s">
        <v>164</v>
      </c>
      <c r="B198" s="414" t="s">
        <v>22</v>
      </c>
      <c r="C198" s="414" t="s">
        <v>519</v>
      </c>
      <c r="D198" s="420" t="s">
        <v>667</v>
      </c>
      <c r="E198" s="415">
        <v>41308500</v>
      </c>
      <c r="F198" s="420"/>
      <c r="G198" s="415">
        <v>41308500</v>
      </c>
      <c r="H198" s="420"/>
      <c r="I198" s="420"/>
      <c r="J198" s="420"/>
      <c r="K198" s="420"/>
      <c r="L198" s="420"/>
      <c r="M198" s="420"/>
      <c r="N198" s="420"/>
      <c r="O198" s="420"/>
      <c r="P198" s="421">
        <v>41308500</v>
      </c>
      <c r="Q198" s="420"/>
      <c r="R198" s="420"/>
      <c r="S198" s="415">
        <v>30981300</v>
      </c>
      <c r="T198" s="420"/>
      <c r="U198" s="415">
        <v>30981300</v>
      </c>
      <c r="V198" s="420"/>
      <c r="W198" s="420"/>
      <c r="X198" s="420"/>
      <c r="Y198" s="420"/>
      <c r="Z198" s="420"/>
      <c r="AA198" s="420"/>
      <c r="AB198" s="420"/>
      <c r="AC198" s="420"/>
      <c r="AD198" s="421">
        <v>30981300</v>
      </c>
      <c r="AE198" s="420"/>
      <c r="AF198" s="420"/>
      <c r="AG198" s="414" t="s">
        <v>518</v>
      </c>
      <c r="AH198" s="416">
        <v>45572.711851851855</v>
      </c>
      <c r="AI198" s="414"/>
      <c r="AJ198" s="414"/>
      <c r="AK198" s="3"/>
      <c r="AL198" s="3"/>
    </row>
    <row r="199" spans="1:38" s="4" customFormat="1" ht="12.75" customHeight="1" x14ac:dyDescent="0.25">
      <c r="A199" s="417" t="s">
        <v>936</v>
      </c>
      <c r="B199" s="417" t="s">
        <v>22</v>
      </c>
      <c r="C199" s="417" t="s">
        <v>519</v>
      </c>
      <c r="D199" s="417" t="s">
        <v>937</v>
      </c>
      <c r="E199" s="418">
        <v>17409300</v>
      </c>
      <c r="F199" s="417"/>
      <c r="G199" s="418">
        <v>17409300</v>
      </c>
      <c r="H199" s="417"/>
      <c r="I199" s="417"/>
      <c r="J199" s="417"/>
      <c r="K199" s="417"/>
      <c r="L199" s="417"/>
      <c r="M199" s="417"/>
      <c r="N199" s="417"/>
      <c r="O199" s="418">
        <v>11349900</v>
      </c>
      <c r="P199" s="417"/>
      <c r="Q199" s="418">
        <v>6059400</v>
      </c>
      <c r="R199" s="417"/>
      <c r="S199" s="418">
        <v>17409300</v>
      </c>
      <c r="T199" s="417"/>
      <c r="U199" s="418">
        <v>17409300</v>
      </c>
      <c r="V199" s="417"/>
      <c r="W199" s="417"/>
      <c r="X199" s="417"/>
      <c r="Y199" s="417"/>
      <c r="Z199" s="417"/>
      <c r="AA199" s="417"/>
      <c r="AB199" s="417"/>
      <c r="AC199" s="418">
        <v>11349900</v>
      </c>
      <c r="AD199" s="417"/>
      <c r="AE199" s="418">
        <v>6059400</v>
      </c>
      <c r="AF199" s="417"/>
      <c r="AG199" s="417" t="s">
        <v>518</v>
      </c>
      <c r="AH199" s="419">
        <v>45572.711851851855</v>
      </c>
      <c r="AI199" s="417"/>
      <c r="AJ199" s="417"/>
      <c r="AK199" s="3"/>
      <c r="AL199" s="3"/>
    </row>
    <row r="200" spans="1:38" s="4" customFormat="1" ht="12.75" customHeight="1" x14ac:dyDescent="0.25">
      <c r="A200" s="414" t="s">
        <v>938</v>
      </c>
      <c r="B200" s="414" t="s">
        <v>22</v>
      </c>
      <c r="C200" s="414" t="s">
        <v>519</v>
      </c>
      <c r="D200" s="420" t="s">
        <v>939</v>
      </c>
      <c r="E200" s="415">
        <v>11349900</v>
      </c>
      <c r="F200" s="420"/>
      <c r="G200" s="415">
        <v>11349900</v>
      </c>
      <c r="H200" s="420"/>
      <c r="I200" s="420"/>
      <c r="J200" s="420"/>
      <c r="K200" s="420"/>
      <c r="L200" s="420"/>
      <c r="M200" s="420"/>
      <c r="N200" s="420"/>
      <c r="O200" s="421">
        <v>11349900</v>
      </c>
      <c r="P200" s="420"/>
      <c r="Q200" s="420"/>
      <c r="R200" s="420"/>
      <c r="S200" s="415">
        <v>11349900</v>
      </c>
      <c r="T200" s="420"/>
      <c r="U200" s="415">
        <v>11349900</v>
      </c>
      <c r="V200" s="420"/>
      <c r="W200" s="420"/>
      <c r="X200" s="420"/>
      <c r="Y200" s="420"/>
      <c r="Z200" s="420"/>
      <c r="AA200" s="420"/>
      <c r="AB200" s="420"/>
      <c r="AC200" s="421">
        <v>11349900</v>
      </c>
      <c r="AD200" s="420"/>
      <c r="AE200" s="420"/>
      <c r="AF200" s="420"/>
      <c r="AG200" s="414" t="s">
        <v>518</v>
      </c>
      <c r="AH200" s="416">
        <v>45572.711851851855</v>
      </c>
      <c r="AI200" s="414"/>
      <c r="AJ200" s="414"/>
      <c r="AK200" s="3"/>
      <c r="AL200" s="3"/>
    </row>
    <row r="201" spans="1:38" s="4" customFormat="1" ht="12.75" customHeight="1" x14ac:dyDescent="0.25">
      <c r="A201" s="414" t="s">
        <v>1021</v>
      </c>
      <c r="B201" s="414" t="s">
        <v>22</v>
      </c>
      <c r="C201" s="414" t="s">
        <v>519</v>
      </c>
      <c r="D201" s="420" t="s">
        <v>1022</v>
      </c>
      <c r="E201" s="415">
        <v>6059400</v>
      </c>
      <c r="F201" s="420"/>
      <c r="G201" s="415">
        <v>6059400</v>
      </c>
      <c r="H201" s="420"/>
      <c r="I201" s="420"/>
      <c r="J201" s="420"/>
      <c r="K201" s="420"/>
      <c r="L201" s="420"/>
      <c r="M201" s="420"/>
      <c r="N201" s="420"/>
      <c r="O201" s="420"/>
      <c r="P201" s="420"/>
      <c r="Q201" s="421">
        <v>6059400</v>
      </c>
      <c r="R201" s="420"/>
      <c r="S201" s="415">
        <v>6059400</v>
      </c>
      <c r="T201" s="420"/>
      <c r="U201" s="415">
        <v>6059400</v>
      </c>
      <c r="V201" s="420"/>
      <c r="W201" s="420"/>
      <c r="X201" s="420"/>
      <c r="Y201" s="420"/>
      <c r="Z201" s="420"/>
      <c r="AA201" s="420"/>
      <c r="AB201" s="420"/>
      <c r="AC201" s="420"/>
      <c r="AD201" s="420"/>
      <c r="AE201" s="421">
        <v>6059400</v>
      </c>
      <c r="AF201" s="420"/>
      <c r="AG201" s="414" t="s">
        <v>518</v>
      </c>
      <c r="AH201" s="416">
        <v>45572.711851851855</v>
      </c>
      <c r="AI201" s="414"/>
      <c r="AJ201" s="414"/>
      <c r="AK201" s="3"/>
      <c r="AL201" s="3"/>
    </row>
    <row r="202" spans="1:38" s="4" customFormat="1" ht="12.75" customHeight="1" x14ac:dyDescent="0.25">
      <c r="A202" s="417" t="s">
        <v>165</v>
      </c>
      <c r="B202" s="417" t="s">
        <v>22</v>
      </c>
      <c r="C202" s="417" t="s">
        <v>519</v>
      </c>
      <c r="D202" s="417" t="s">
        <v>668</v>
      </c>
      <c r="E202" s="418">
        <v>0</v>
      </c>
      <c r="F202" s="417"/>
      <c r="G202" s="418">
        <v>0</v>
      </c>
      <c r="H202" s="418">
        <v>7000000</v>
      </c>
      <c r="I202" s="417"/>
      <c r="J202" s="417"/>
      <c r="K202" s="417"/>
      <c r="L202" s="417"/>
      <c r="M202" s="417"/>
      <c r="N202" s="417"/>
      <c r="O202" s="417"/>
      <c r="P202" s="417"/>
      <c r="Q202" s="418">
        <v>7000000</v>
      </c>
      <c r="R202" s="417"/>
      <c r="S202" s="418">
        <v>0</v>
      </c>
      <c r="T202" s="417"/>
      <c r="U202" s="418">
        <v>0</v>
      </c>
      <c r="V202" s="418">
        <v>6547200</v>
      </c>
      <c r="W202" s="417"/>
      <c r="X202" s="417"/>
      <c r="Y202" s="417"/>
      <c r="Z202" s="417"/>
      <c r="AA202" s="417"/>
      <c r="AB202" s="417"/>
      <c r="AC202" s="417"/>
      <c r="AD202" s="417"/>
      <c r="AE202" s="418">
        <v>6547200</v>
      </c>
      <c r="AF202" s="417"/>
      <c r="AG202" s="417" t="s">
        <v>518</v>
      </c>
      <c r="AH202" s="419">
        <v>45572.711851851855</v>
      </c>
      <c r="AI202" s="417"/>
      <c r="AJ202" s="417"/>
      <c r="AK202" s="3"/>
      <c r="AL202" s="3"/>
    </row>
    <row r="203" spans="1:38" s="4" customFormat="1" ht="12.75" customHeight="1" x14ac:dyDescent="0.25">
      <c r="A203" s="414" t="s">
        <v>166</v>
      </c>
      <c r="B203" s="414" t="s">
        <v>22</v>
      </c>
      <c r="C203" s="414" t="s">
        <v>519</v>
      </c>
      <c r="D203" s="420" t="s">
        <v>669</v>
      </c>
      <c r="E203" s="415">
        <v>0</v>
      </c>
      <c r="F203" s="420"/>
      <c r="G203" s="415">
        <v>0</v>
      </c>
      <c r="H203" s="421">
        <v>7000000</v>
      </c>
      <c r="I203" s="420"/>
      <c r="J203" s="420"/>
      <c r="K203" s="420"/>
      <c r="L203" s="420"/>
      <c r="M203" s="420"/>
      <c r="N203" s="420"/>
      <c r="O203" s="420"/>
      <c r="P203" s="420"/>
      <c r="Q203" s="421">
        <v>7000000</v>
      </c>
      <c r="R203" s="420"/>
      <c r="S203" s="415">
        <v>0</v>
      </c>
      <c r="T203" s="420"/>
      <c r="U203" s="415">
        <v>0</v>
      </c>
      <c r="V203" s="421">
        <v>6547200</v>
      </c>
      <c r="W203" s="420"/>
      <c r="X203" s="420"/>
      <c r="Y203" s="420"/>
      <c r="Z203" s="420"/>
      <c r="AA203" s="420"/>
      <c r="AB203" s="420"/>
      <c r="AC203" s="420"/>
      <c r="AD203" s="420"/>
      <c r="AE203" s="421">
        <v>6547200</v>
      </c>
      <c r="AF203" s="420"/>
      <c r="AG203" s="414" t="s">
        <v>518</v>
      </c>
      <c r="AH203" s="416">
        <v>45572.711851851855</v>
      </c>
      <c r="AI203" s="414"/>
      <c r="AJ203" s="414"/>
      <c r="AK203" s="3"/>
      <c r="AL203" s="3"/>
    </row>
    <row r="204" spans="1:38" s="4" customFormat="1" ht="12.75" customHeight="1" x14ac:dyDescent="0.25">
      <c r="A204" s="417" t="s">
        <v>1023</v>
      </c>
      <c r="B204" s="417" t="s">
        <v>22</v>
      </c>
      <c r="C204" s="417" t="s">
        <v>519</v>
      </c>
      <c r="D204" s="417" t="s">
        <v>1024</v>
      </c>
      <c r="E204" s="418">
        <v>12982100</v>
      </c>
      <c r="F204" s="417"/>
      <c r="G204" s="418">
        <v>12982100</v>
      </c>
      <c r="H204" s="417"/>
      <c r="I204" s="417"/>
      <c r="J204" s="417"/>
      <c r="K204" s="417"/>
      <c r="L204" s="417"/>
      <c r="M204" s="417"/>
      <c r="N204" s="417"/>
      <c r="O204" s="418">
        <v>10982100</v>
      </c>
      <c r="P204" s="417"/>
      <c r="Q204" s="418">
        <v>2000000</v>
      </c>
      <c r="R204" s="417"/>
      <c r="S204" s="418">
        <v>12982100</v>
      </c>
      <c r="T204" s="417"/>
      <c r="U204" s="418">
        <v>12982100</v>
      </c>
      <c r="V204" s="417"/>
      <c r="W204" s="417"/>
      <c r="X204" s="417"/>
      <c r="Y204" s="417"/>
      <c r="Z204" s="417"/>
      <c r="AA204" s="417"/>
      <c r="AB204" s="417"/>
      <c r="AC204" s="418">
        <v>10982100</v>
      </c>
      <c r="AD204" s="417"/>
      <c r="AE204" s="418">
        <v>2000000</v>
      </c>
      <c r="AF204" s="417"/>
      <c r="AG204" s="417" t="s">
        <v>518</v>
      </c>
      <c r="AH204" s="419">
        <v>45572.711851851855</v>
      </c>
      <c r="AI204" s="417"/>
      <c r="AJ204" s="417"/>
      <c r="AK204" s="3"/>
      <c r="AL204" s="3"/>
    </row>
    <row r="205" spans="1:38" s="4" customFormat="1" ht="12.75" customHeight="1" x14ac:dyDescent="0.25">
      <c r="A205" s="414" t="s">
        <v>1025</v>
      </c>
      <c r="B205" s="414" t="s">
        <v>22</v>
      </c>
      <c r="C205" s="414" t="s">
        <v>519</v>
      </c>
      <c r="D205" s="420" t="s">
        <v>1026</v>
      </c>
      <c r="E205" s="415">
        <v>10982100</v>
      </c>
      <c r="F205" s="420"/>
      <c r="G205" s="415">
        <v>10982100</v>
      </c>
      <c r="H205" s="420"/>
      <c r="I205" s="420"/>
      <c r="J205" s="420"/>
      <c r="K205" s="420"/>
      <c r="L205" s="420"/>
      <c r="M205" s="420"/>
      <c r="N205" s="420"/>
      <c r="O205" s="421">
        <v>10982100</v>
      </c>
      <c r="P205" s="420"/>
      <c r="Q205" s="420"/>
      <c r="R205" s="420"/>
      <c r="S205" s="415">
        <v>10982100</v>
      </c>
      <c r="T205" s="420"/>
      <c r="U205" s="415">
        <v>10982100</v>
      </c>
      <c r="V205" s="420"/>
      <c r="W205" s="420"/>
      <c r="X205" s="420"/>
      <c r="Y205" s="420"/>
      <c r="Z205" s="420"/>
      <c r="AA205" s="420"/>
      <c r="AB205" s="420"/>
      <c r="AC205" s="421">
        <v>10982100</v>
      </c>
      <c r="AD205" s="420"/>
      <c r="AE205" s="420"/>
      <c r="AF205" s="420"/>
      <c r="AG205" s="414" t="s">
        <v>518</v>
      </c>
      <c r="AH205" s="416">
        <v>45572.711851851855</v>
      </c>
      <c r="AI205" s="414"/>
      <c r="AJ205" s="414"/>
      <c r="AK205" s="3"/>
      <c r="AL205" s="3"/>
    </row>
    <row r="206" spans="1:38" s="4" customFormat="1" ht="12.75" customHeight="1" x14ac:dyDescent="0.25">
      <c r="A206" s="414" t="s">
        <v>1027</v>
      </c>
      <c r="B206" s="414" t="s">
        <v>22</v>
      </c>
      <c r="C206" s="414" t="s">
        <v>519</v>
      </c>
      <c r="D206" s="420" t="s">
        <v>1028</v>
      </c>
      <c r="E206" s="415">
        <v>2000000</v>
      </c>
      <c r="F206" s="420"/>
      <c r="G206" s="415">
        <v>2000000</v>
      </c>
      <c r="H206" s="420"/>
      <c r="I206" s="420"/>
      <c r="J206" s="420"/>
      <c r="K206" s="420"/>
      <c r="L206" s="420"/>
      <c r="M206" s="420"/>
      <c r="N206" s="420"/>
      <c r="O206" s="420"/>
      <c r="P206" s="420"/>
      <c r="Q206" s="421">
        <v>2000000</v>
      </c>
      <c r="R206" s="420"/>
      <c r="S206" s="415">
        <v>2000000</v>
      </c>
      <c r="T206" s="420"/>
      <c r="U206" s="415">
        <v>2000000</v>
      </c>
      <c r="V206" s="420"/>
      <c r="W206" s="420"/>
      <c r="X206" s="420"/>
      <c r="Y206" s="420"/>
      <c r="Z206" s="420"/>
      <c r="AA206" s="420"/>
      <c r="AB206" s="420"/>
      <c r="AC206" s="420"/>
      <c r="AD206" s="420"/>
      <c r="AE206" s="421">
        <v>2000000</v>
      </c>
      <c r="AF206" s="420"/>
      <c r="AG206" s="414" t="s">
        <v>518</v>
      </c>
      <c r="AH206" s="416">
        <v>45572.711851851855</v>
      </c>
      <c r="AI206" s="414"/>
      <c r="AJ206" s="414"/>
      <c r="AK206" s="3"/>
      <c r="AL206" s="3"/>
    </row>
    <row r="207" spans="1:38" s="4" customFormat="1" ht="12.75" customHeight="1" x14ac:dyDescent="0.25">
      <c r="A207" s="417" t="s">
        <v>167</v>
      </c>
      <c r="B207" s="417" t="s">
        <v>22</v>
      </c>
      <c r="C207" s="417" t="s">
        <v>519</v>
      </c>
      <c r="D207" s="417" t="s">
        <v>670</v>
      </c>
      <c r="E207" s="418">
        <v>717635100</v>
      </c>
      <c r="F207" s="417"/>
      <c r="G207" s="418">
        <v>717635100</v>
      </c>
      <c r="H207" s="418">
        <v>2000000</v>
      </c>
      <c r="I207" s="417"/>
      <c r="J207" s="417"/>
      <c r="K207" s="417"/>
      <c r="L207" s="417"/>
      <c r="M207" s="417"/>
      <c r="N207" s="417"/>
      <c r="O207" s="418">
        <v>547829200</v>
      </c>
      <c r="P207" s="418">
        <v>111276100</v>
      </c>
      <c r="Q207" s="418">
        <v>60529800</v>
      </c>
      <c r="R207" s="417"/>
      <c r="S207" s="418">
        <v>423956080.68000001</v>
      </c>
      <c r="T207" s="417"/>
      <c r="U207" s="418">
        <v>423956080.68000001</v>
      </c>
      <c r="V207" s="418">
        <v>1737300</v>
      </c>
      <c r="W207" s="417"/>
      <c r="X207" s="417"/>
      <c r="Y207" s="417"/>
      <c r="Z207" s="417"/>
      <c r="AA207" s="417"/>
      <c r="AB207" s="417"/>
      <c r="AC207" s="418">
        <v>318470157.08999997</v>
      </c>
      <c r="AD207" s="418">
        <v>87037047.790000007</v>
      </c>
      <c r="AE207" s="418">
        <v>20186175.800000001</v>
      </c>
      <c r="AF207" s="417"/>
      <c r="AG207" s="417" t="s">
        <v>518</v>
      </c>
      <c r="AH207" s="419">
        <v>45572.711851851855</v>
      </c>
      <c r="AI207" s="417"/>
      <c r="AJ207" s="417"/>
      <c r="AK207" s="3"/>
      <c r="AL207" s="3"/>
    </row>
    <row r="208" spans="1:38" s="4" customFormat="1" ht="12.75" customHeight="1" x14ac:dyDescent="0.25">
      <c r="A208" s="417" t="s">
        <v>168</v>
      </c>
      <c r="B208" s="417" t="s">
        <v>22</v>
      </c>
      <c r="C208" s="417" t="s">
        <v>519</v>
      </c>
      <c r="D208" s="417" t="s">
        <v>671</v>
      </c>
      <c r="E208" s="418">
        <v>466336400</v>
      </c>
      <c r="F208" s="417"/>
      <c r="G208" s="418">
        <v>466336400</v>
      </c>
      <c r="H208" s="417"/>
      <c r="I208" s="417"/>
      <c r="J208" s="417"/>
      <c r="K208" s="417"/>
      <c r="L208" s="417"/>
      <c r="M208" s="417"/>
      <c r="N208" s="417"/>
      <c r="O208" s="418">
        <v>466336400</v>
      </c>
      <c r="P208" s="417"/>
      <c r="Q208" s="417"/>
      <c r="R208" s="417"/>
      <c r="S208" s="418">
        <v>257233673.74000001</v>
      </c>
      <c r="T208" s="417"/>
      <c r="U208" s="418">
        <v>257233673.74000001</v>
      </c>
      <c r="V208" s="417"/>
      <c r="W208" s="417"/>
      <c r="X208" s="417"/>
      <c r="Y208" s="417"/>
      <c r="Z208" s="417"/>
      <c r="AA208" s="417"/>
      <c r="AB208" s="417"/>
      <c r="AC208" s="418">
        <v>257233673.74000001</v>
      </c>
      <c r="AD208" s="417"/>
      <c r="AE208" s="417"/>
      <c r="AF208" s="417"/>
      <c r="AG208" s="417" t="s">
        <v>518</v>
      </c>
      <c r="AH208" s="419">
        <v>45572.711851851855</v>
      </c>
      <c r="AI208" s="417"/>
      <c r="AJ208" s="417"/>
      <c r="AK208" s="3"/>
      <c r="AL208" s="3"/>
    </row>
    <row r="209" spans="1:38" s="4" customFormat="1" ht="12.75" customHeight="1" x14ac:dyDescent="0.25">
      <c r="A209" s="414" t="s">
        <v>169</v>
      </c>
      <c r="B209" s="414" t="s">
        <v>22</v>
      </c>
      <c r="C209" s="414" t="s">
        <v>519</v>
      </c>
      <c r="D209" s="420" t="s">
        <v>672</v>
      </c>
      <c r="E209" s="415">
        <v>466336400</v>
      </c>
      <c r="F209" s="420"/>
      <c r="G209" s="415">
        <v>466336400</v>
      </c>
      <c r="H209" s="420"/>
      <c r="I209" s="420"/>
      <c r="J209" s="420"/>
      <c r="K209" s="420"/>
      <c r="L209" s="420"/>
      <c r="M209" s="420"/>
      <c r="N209" s="420"/>
      <c r="O209" s="421">
        <v>466336400</v>
      </c>
      <c r="P209" s="420"/>
      <c r="Q209" s="420"/>
      <c r="R209" s="420"/>
      <c r="S209" s="415">
        <v>257233673.74000001</v>
      </c>
      <c r="T209" s="420"/>
      <c r="U209" s="415">
        <v>257233673.74000001</v>
      </c>
      <c r="V209" s="420"/>
      <c r="W209" s="420"/>
      <c r="X209" s="420"/>
      <c r="Y209" s="420"/>
      <c r="Z209" s="420"/>
      <c r="AA209" s="420"/>
      <c r="AB209" s="420"/>
      <c r="AC209" s="421">
        <v>257233673.74000001</v>
      </c>
      <c r="AD209" s="420"/>
      <c r="AE209" s="420"/>
      <c r="AF209" s="420"/>
      <c r="AG209" s="414" t="s">
        <v>518</v>
      </c>
      <c r="AH209" s="416">
        <v>45572.711840277778</v>
      </c>
      <c r="AI209" s="414"/>
      <c r="AJ209" s="414"/>
      <c r="AK209" s="3"/>
      <c r="AL209" s="3"/>
    </row>
    <row r="210" spans="1:38" s="4" customFormat="1" ht="12.75" customHeight="1" x14ac:dyDescent="0.25">
      <c r="A210" s="417" t="s">
        <v>1003</v>
      </c>
      <c r="B210" s="417" t="s">
        <v>22</v>
      </c>
      <c r="C210" s="417" t="s">
        <v>519</v>
      </c>
      <c r="D210" s="417" t="s">
        <v>1004</v>
      </c>
      <c r="E210" s="418">
        <v>641200</v>
      </c>
      <c r="F210" s="417"/>
      <c r="G210" s="418">
        <v>641200</v>
      </c>
      <c r="H210" s="417"/>
      <c r="I210" s="417"/>
      <c r="J210" s="417"/>
      <c r="K210" s="417"/>
      <c r="L210" s="417"/>
      <c r="M210" s="417"/>
      <c r="N210" s="417"/>
      <c r="O210" s="417"/>
      <c r="P210" s="417"/>
      <c r="Q210" s="418">
        <v>641200</v>
      </c>
      <c r="R210" s="417"/>
      <c r="S210" s="418">
        <v>190618.26</v>
      </c>
      <c r="T210" s="417"/>
      <c r="U210" s="418">
        <v>190618.26</v>
      </c>
      <c r="V210" s="417"/>
      <c r="W210" s="417"/>
      <c r="X210" s="417"/>
      <c r="Y210" s="417"/>
      <c r="Z210" s="417"/>
      <c r="AA210" s="417"/>
      <c r="AB210" s="417"/>
      <c r="AC210" s="417"/>
      <c r="AD210" s="417"/>
      <c r="AE210" s="418">
        <v>190618.26</v>
      </c>
      <c r="AF210" s="417"/>
      <c r="AG210" s="417" t="s">
        <v>518</v>
      </c>
      <c r="AH210" s="419">
        <v>45572.711851851855</v>
      </c>
      <c r="AI210" s="417"/>
      <c r="AJ210" s="417"/>
      <c r="AK210" s="3"/>
      <c r="AL210" s="3"/>
    </row>
    <row r="211" spans="1:38" s="4" customFormat="1" ht="12.75" customHeight="1" x14ac:dyDescent="0.25">
      <c r="A211" s="414" t="s">
        <v>1005</v>
      </c>
      <c r="B211" s="414" t="s">
        <v>22</v>
      </c>
      <c r="C211" s="414" t="s">
        <v>519</v>
      </c>
      <c r="D211" s="420" t="s">
        <v>1006</v>
      </c>
      <c r="E211" s="415">
        <v>641200</v>
      </c>
      <c r="F211" s="420"/>
      <c r="G211" s="415">
        <v>641200</v>
      </c>
      <c r="H211" s="420"/>
      <c r="I211" s="420"/>
      <c r="J211" s="420"/>
      <c r="K211" s="420"/>
      <c r="L211" s="420"/>
      <c r="M211" s="420"/>
      <c r="N211" s="420"/>
      <c r="O211" s="420"/>
      <c r="P211" s="420"/>
      <c r="Q211" s="421">
        <v>641200</v>
      </c>
      <c r="R211" s="420"/>
      <c r="S211" s="415">
        <v>190618.26</v>
      </c>
      <c r="T211" s="420"/>
      <c r="U211" s="415">
        <v>190618.26</v>
      </c>
      <c r="V211" s="420"/>
      <c r="W211" s="420"/>
      <c r="X211" s="420"/>
      <c r="Y211" s="420"/>
      <c r="Z211" s="420"/>
      <c r="AA211" s="420"/>
      <c r="AB211" s="420"/>
      <c r="AC211" s="420"/>
      <c r="AD211" s="420"/>
      <c r="AE211" s="421">
        <v>190618.26</v>
      </c>
      <c r="AF211" s="420"/>
      <c r="AG211" s="414" t="s">
        <v>518</v>
      </c>
      <c r="AH211" s="416">
        <v>45572.711851851855</v>
      </c>
      <c r="AI211" s="414"/>
      <c r="AJ211" s="414"/>
      <c r="AK211" s="3"/>
      <c r="AL211" s="3"/>
    </row>
    <row r="212" spans="1:38" s="4" customFormat="1" ht="12.75" customHeight="1" x14ac:dyDescent="0.25">
      <c r="A212" s="417" t="s">
        <v>170</v>
      </c>
      <c r="B212" s="417" t="s">
        <v>22</v>
      </c>
      <c r="C212" s="417" t="s">
        <v>519</v>
      </c>
      <c r="D212" s="417" t="s">
        <v>673</v>
      </c>
      <c r="E212" s="418">
        <v>55733500</v>
      </c>
      <c r="F212" s="417"/>
      <c r="G212" s="418">
        <v>55733500</v>
      </c>
      <c r="H212" s="417"/>
      <c r="I212" s="417"/>
      <c r="J212" s="417"/>
      <c r="K212" s="417"/>
      <c r="L212" s="417"/>
      <c r="M212" s="417"/>
      <c r="N212" s="417"/>
      <c r="O212" s="418">
        <v>55733500</v>
      </c>
      <c r="P212" s="417"/>
      <c r="Q212" s="417"/>
      <c r="R212" s="417"/>
      <c r="S212" s="418">
        <v>45842029.770000003</v>
      </c>
      <c r="T212" s="417"/>
      <c r="U212" s="418">
        <v>45842029.770000003</v>
      </c>
      <c r="V212" s="417"/>
      <c r="W212" s="417"/>
      <c r="X212" s="417"/>
      <c r="Y212" s="417"/>
      <c r="Z212" s="417"/>
      <c r="AA212" s="417"/>
      <c r="AB212" s="417"/>
      <c r="AC212" s="418">
        <v>45842029.770000003</v>
      </c>
      <c r="AD212" s="417"/>
      <c r="AE212" s="417"/>
      <c r="AF212" s="417"/>
      <c r="AG212" s="417" t="s">
        <v>518</v>
      </c>
      <c r="AH212" s="419">
        <v>45572.711851851855</v>
      </c>
      <c r="AI212" s="417"/>
      <c r="AJ212" s="417"/>
      <c r="AK212" s="3"/>
      <c r="AL212" s="3"/>
    </row>
    <row r="213" spans="1:38" s="4" customFormat="1" ht="12.75" customHeight="1" x14ac:dyDescent="0.25">
      <c r="A213" s="414" t="s">
        <v>171</v>
      </c>
      <c r="B213" s="414" t="s">
        <v>22</v>
      </c>
      <c r="C213" s="414" t="s">
        <v>519</v>
      </c>
      <c r="D213" s="420" t="s">
        <v>674</v>
      </c>
      <c r="E213" s="415">
        <v>55733500</v>
      </c>
      <c r="F213" s="420"/>
      <c r="G213" s="415">
        <v>55733500</v>
      </c>
      <c r="H213" s="420"/>
      <c r="I213" s="420"/>
      <c r="J213" s="420"/>
      <c r="K213" s="420"/>
      <c r="L213" s="420"/>
      <c r="M213" s="420"/>
      <c r="N213" s="420"/>
      <c r="O213" s="421">
        <v>55733500</v>
      </c>
      <c r="P213" s="420"/>
      <c r="Q213" s="420"/>
      <c r="R213" s="420"/>
      <c r="S213" s="415">
        <v>45842029.770000003</v>
      </c>
      <c r="T213" s="420"/>
      <c r="U213" s="415">
        <v>45842029.770000003</v>
      </c>
      <c r="V213" s="420"/>
      <c r="W213" s="420"/>
      <c r="X213" s="420"/>
      <c r="Y213" s="420"/>
      <c r="Z213" s="420"/>
      <c r="AA213" s="420"/>
      <c r="AB213" s="420"/>
      <c r="AC213" s="421">
        <v>45842029.770000003</v>
      </c>
      <c r="AD213" s="420"/>
      <c r="AE213" s="420"/>
      <c r="AF213" s="420"/>
      <c r="AG213" s="414" t="s">
        <v>518</v>
      </c>
      <c r="AH213" s="416">
        <v>45572.711840277778</v>
      </c>
      <c r="AI213" s="414"/>
      <c r="AJ213" s="414"/>
      <c r="AK213" s="3"/>
      <c r="AL213" s="3"/>
    </row>
    <row r="214" spans="1:38" s="4" customFormat="1" ht="12.75" customHeight="1" x14ac:dyDescent="0.25">
      <c r="A214" s="417" t="s">
        <v>172</v>
      </c>
      <c r="B214" s="417" t="s">
        <v>22</v>
      </c>
      <c r="C214" s="417" t="s">
        <v>519</v>
      </c>
      <c r="D214" s="417" t="s">
        <v>675</v>
      </c>
      <c r="E214" s="418">
        <v>4297400</v>
      </c>
      <c r="F214" s="417"/>
      <c r="G214" s="418">
        <v>4297400</v>
      </c>
      <c r="H214" s="417"/>
      <c r="I214" s="417"/>
      <c r="J214" s="417"/>
      <c r="K214" s="417"/>
      <c r="L214" s="417"/>
      <c r="M214" s="417"/>
      <c r="N214" s="417"/>
      <c r="O214" s="417"/>
      <c r="P214" s="418">
        <v>566300</v>
      </c>
      <c r="Q214" s="418">
        <v>3731100</v>
      </c>
      <c r="R214" s="417"/>
      <c r="S214" s="418">
        <v>4297400</v>
      </c>
      <c r="T214" s="417"/>
      <c r="U214" s="418">
        <v>4297400</v>
      </c>
      <c r="V214" s="417"/>
      <c r="W214" s="417"/>
      <c r="X214" s="417"/>
      <c r="Y214" s="417"/>
      <c r="Z214" s="417"/>
      <c r="AA214" s="417"/>
      <c r="AB214" s="417"/>
      <c r="AC214" s="417"/>
      <c r="AD214" s="418">
        <v>566300</v>
      </c>
      <c r="AE214" s="418">
        <v>3731100</v>
      </c>
      <c r="AF214" s="417"/>
      <c r="AG214" s="417" t="s">
        <v>518</v>
      </c>
      <c r="AH214" s="419">
        <v>45572.711851851855</v>
      </c>
      <c r="AI214" s="417"/>
      <c r="AJ214" s="417"/>
      <c r="AK214" s="3"/>
      <c r="AL214" s="3"/>
    </row>
    <row r="215" spans="1:38" x14ac:dyDescent="0.25">
      <c r="A215" s="414" t="s">
        <v>173</v>
      </c>
      <c r="B215" s="414" t="s">
        <v>22</v>
      </c>
      <c r="C215" s="414" t="s">
        <v>519</v>
      </c>
      <c r="D215" s="420" t="s">
        <v>676</v>
      </c>
      <c r="E215" s="415">
        <v>3731100</v>
      </c>
      <c r="F215" s="420"/>
      <c r="G215" s="415">
        <v>3731100</v>
      </c>
      <c r="H215" s="420"/>
      <c r="I215" s="420"/>
      <c r="J215" s="420"/>
      <c r="K215" s="420"/>
      <c r="L215" s="420"/>
      <c r="M215" s="420"/>
      <c r="N215" s="420"/>
      <c r="O215" s="420"/>
      <c r="P215" s="420"/>
      <c r="Q215" s="421">
        <v>3731100</v>
      </c>
      <c r="R215" s="420"/>
      <c r="S215" s="415">
        <v>3731100</v>
      </c>
      <c r="T215" s="420"/>
      <c r="U215" s="415">
        <v>3731100</v>
      </c>
      <c r="V215" s="420"/>
      <c r="W215" s="420"/>
      <c r="X215" s="420"/>
      <c r="Y215" s="420"/>
      <c r="Z215" s="420"/>
      <c r="AA215" s="420"/>
      <c r="AB215" s="420"/>
      <c r="AC215" s="420"/>
      <c r="AD215" s="420"/>
      <c r="AE215" s="421">
        <v>3731100</v>
      </c>
      <c r="AF215" s="420"/>
      <c r="AG215" s="414" t="s">
        <v>518</v>
      </c>
      <c r="AH215" s="416">
        <v>45572.711851851855</v>
      </c>
      <c r="AI215" s="414"/>
      <c r="AJ215" s="414"/>
      <c r="AK215" s="3"/>
      <c r="AL215" s="3"/>
    </row>
    <row r="216" spans="1:38" x14ac:dyDescent="0.25">
      <c r="A216" s="414" t="s">
        <v>174</v>
      </c>
      <c r="B216" s="414" t="s">
        <v>22</v>
      </c>
      <c r="C216" s="414" t="s">
        <v>519</v>
      </c>
      <c r="D216" s="420" t="s">
        <v>677</v>
      </c>
      <c r="E216" s="415">
        <v>566300</v>
      </c>
      <c r="F216" s="420"/>
      <c r="G216" s="415">
        <v>566300</v>
      </c>
      <c r="H216" s="420"/>
      <c r="I216" s="420"/>
      <c r="J216" s="420"/>
      <c r="K216" s="420"/>
      <c r="L216" s="420"/>
      <c r="M216" s="420"/>
      <c r="N216" s="420"/>
      <c r="O216" s="420"/>
      <c r="P216" s="421">
        <v>566300</v>
      </c>
      <c r="Q216" s="420"/>
      <c r="R216" s="420"/>
      <c r="S216" s="415">
        <v>566300</v>
      </c>
      <c r="T216" s="420"/>
      <c r="U216" s="415">
        <v>566300</v>
      </c>
      <c r="V216" s="420"/>
      <c r="W216" s="420"/>
      <c r="X216" s="420"/>
      <c r="Y216" s="420"/>
      <c r="Z216" s="420"/>
      <c r="AA216" s="420"/>
      <c r="AB216" s="420"/>
      <c r="AC216" s="420"/>
      <c r="AD216" s="421">
        <v>566300</v>
      </c>
      <c r="AE216" s="420"/>
      <c r="AF216" s="420"/>
      <c r="AG216" s="414" t="s">
        <v>518</v>
      </c>
      <c r="AH216" s="416">
        <v>45572.711851851855</v>
      </c>
      <c r="AI216" s="414"/>
      <c r="AJ216" s="414"/>
      <c r="AK216" s="3"/>
      <c r="AL216" s="3"/>
    </row>
    <row r="217" spans="1:38" x14ac:dyDescent="0.25">
      <c r="A217" s="417" t="s">
        <v>175</v>
      </c>
      <c r="B217" s="417" t="s">
        <v>22</v>
      </c>
      <c r="C217" s="417" t="s">
        <v>519</v>
      </c>
      <c r="D217" s="417" t="s">
        <v>678</v>
      </c>
      <c r="E217" s="418">
        <v>12961500</v>
      </c>
      <c r="F217" s="417"/>
      <c r="G217" s="418">
        <v>12961500</v>
      </c>
      <c r="H217" s="417"/>
      <c r="I217" s="417"/>
      <c r="J217" s="417"/>
      <c r="K217" s="417"/>
      <c r="L217" s="417"/>
      <c r="M217" s="417"/>
      <c r="N217" s="417"/>
      <c r="O217" s="418">
        <v>2422000</v>
      </c>
      <c r="P217" s="418">
        <v>10539500</v>
      </c>
      <c r="Q217" s="417"/>
      <c r="R217" s="417"/>
      <c r="S217" s="418">
        <v>12961369.029999999</v>
      </c>
      <c r="T217" s="417"/>
      <c r="U217" s="418">
        <v>12961369.029999999</v>
      </c>
      <c r="V217" s="417"/>
      <c r="W217" s="417"/>
      <c r="X217" s="417"/>
      <c r="Y217" s="417"/>
      <c r="Z217" s="417"/>
      <c r="AA217" s="417"/>
      <c r="AB217" s="417"/>
      <c r="AC217" s="418">
        <v>2421936.4900000002</v>
      </c>
      <c r="AD217" s="418">
        <v>10539432.539999999</v>
      </c>
      <c r="AE217" s="417"/>
      <c r="AF217" s="417"/>
      <c r="AG217" s="417" t="s">
        <v>518</v>
      </c>
      <c r="AH217" s="419">
        <v>45572.711851851855</v>
      </c>
      <c r="AI217" s="417"/>
      <c r="AJ217" s="417"/>
      <c r="AK217" s="3"/>
      <c r="AL217" s="3"/>
    </row>
    <row r="218" spans="1:38" x14ac:dyDescent="0.25">
      <c r="A218" s="414" t="s">
        <v>176</v>
      </c>
      <c r="B218" s="414" t="s">
        <v>22</v>
      </c>
      <c r="C218" s="414" t="s">
        <v>519</v>
      </c>
      <c r="D218" s="420" t="s">
        <v>679</v>
      </c>
      <c r="E218" s="415">
        <v>2422000</v>
      </c>
      <c r="F218" s="420"/>
      <c r="G218" s="415">
        <v>2422000</v>
      </c>
      <c r="H218" s="420"/>
      <c r="I218" s="420"/>
      <c r="J218" s="420"/>
      <c r="K218" s="420"/>
      <c r="L218" s="420"/>
      <c r="M218" s="420"/>
      <c r="N218" s="420"/>
      <c r="O218" s="421">
        <v>2422000</v>
      </c>
      <c r="P218" s="420"/>
      <c r="Q218" s="420"/>
      <c r="R218" s="420"/>
      <c r="S218" s="415">
        <v>2421936.4900000002</v>
      </c>
      <c r="T218" s="420"/>
      <c r="U218" s="415">
        <v>2421936.4900000002</v>
      </c>
      <c r="V218" s="420"/>
      <c r="W218" s="420"/>
      <c r="X218" s="420"/>
      <c r="Y218" s="420"/>
      <c r="Z218" s="420"/>
      <c r="AA218" s="420"/>
      <c r="AB218" s="420"/>
      <c r="AC218" s="421">
        <v>2421936.4900000002</v>
      </c>
      <c r="AD218" s="420"/>
      <c r="AE218" s="420"/>
      <c r="AF218" s="420"/>
      <c r="AG218" s="414" t="s">
        <v>518</v>
      </c>
      <c r="AH218" s="416">
        <v>45572.711840277778</v>
      </c>
      <c r="AI218" s="414"/>
      <c r="AJ218" s="414"/>
      <c r="AK218" s="3"/>
      <c r="AL218" s="3"/>
    </row>
    <row r="219" spans="1:38" x14ac:dyDescent="0.25">
      <c r="A219" s="414" t="s">
        <v>177</v>
      </c>
      <c r="B219" s="414" t="s">
        <v>22</v>
      </c>
      <c r="C219" s="414" t="s">
        <v>519</v>
      </c>
      <c r="D219" s="420" t="s">
        <v>680</v>
      </c>
      <c r="E219" s="415">
        <v>10539500</v>
      </c>
      <c r="F219" s="420"/>
      <c r="G219" s="415">
        <v>10539500</v>
      </c>
      <c r="H219" s="420"/>
      <c r="I219" s="420"/>
      <c r="J219" s="420"/>
      <c r="K219" s="420"/>
      <c r="L219" s="420"/>
      <c r="M219" s="420"/>
      <c r="N219" s="420"/>
      <c r="O219" s="420"/>
      <c r="P219" s="421">
        <v>10539500</v>
      </c>
      <c r="Q219" s="420"/>
      <c r="R219" s="420"/>
      <c r="S219" s="415">
        <v>10539432.539999999</v>
      </c>
      <c r="T219" s="420"/>
      <c r="U219" s="415">
        <v>10539432.539999999</v>
      </c>
      <c r="V219" s="420"/>
      <c r="W219" s="420"/>
      <c r="X219" s="420"/>
      <c r="Y219" s="420"/>
      <c r="Z219" s="420"/>
      <c r="AA219" s="420"/>
      <c r="AB219" s="420"/>
      <c r="AC219" s="420"/>
      <c r="AD219" s="421">
        <v>10539432.539999999</v>
      </c>
      <c r="AE219" s="420"/>
      <c r="AF219" s="420"/>
      <c r="AG219" s="414" t="s">
        <v>518</v>
      </c>
      <c r="AH219" s="416">
        <v>45572.711851851855</v>
      </c>
      <c r="AI219" s="414"/>
      <c r="AJ219" s="414"/>
      <c r="AK219" s="3"/>
      <c r="AL219" s="3"/>
    </row>
    <row r="220" spans="1:38" x14ac:dyDescent="0.25">
      <c r="A220" s="417" t="s">
        <v>178</v>
      </c>
      <c r="B220" s="417" t="s">
        <v>22</v>
      </c>
      <c r="C220" s="417" t="s">
        <v>519</v>
      </c>
      <c r="D220" s="417" t="s">
        <v>681</v>
      </c>
      <c r="E220" s="418">
        <v>4609800</v>
      </c>
      <c r="F220" s="417"/>
      <c r="G220" s="418">
        <v>4609800</v>
      </c>
      <c r="H220" s="417"/>
      <c r="I220" s="417"/>
      <c r="J220" s="417"/>
      <c r="K220" s="417"/>
      <c r="L220" s="417"/>
      <c r="M220" s="417"/>
      <c r="N220" s="417"/>
      <c r="O220" s="418">
        <v>4289300</v>
      </c>
      <c r="P220" s="417"/>
      <c r="Q220" s="418">
        <v>320500</v>
      </c>
      <c r="R220" s="417"/>
      <c r="S220" s="418">
        <v>4609800</v>
      </c>
      <c r="T220" s="417"/>
      <c r="U220" s="418">
        <v>4609800</v>
      </c>
      <c r="V220" s="417"/>
      <c r="W220" s="417"/>
      <c r="X220" s="417"/>
      <c r="Y220" s="417"/>
      <c r="Z220" s="417"/>
      <c r="AA220" s="417"/>
      <c r="AB220" s="417"/>
      <c r="AC220" s="418">
        <v>4289300</v>
      </c>
      <c r="AD220" s="417"/>
      <c r="AE220" s="418">
        <v>320500</v>
      </c>
      <c r="AF220" s="417"/>
      <c r="AG220" s="417" t="s">
        <v>518</v>
      </c>
      <c r="AH220" s="419">
        <v>45572.711851851855</v>
      </c>
      <c r="AI220" s="417"/>
      <c r="AJ220" s="417"/>
      <c r="AK220" s="3"/>
      <c r="AL220" s="3"/>
    </row>
    <row r="221" spans="1:38" x14ac:dyDescent="0.25">
      <c r="A221" s="414" t="s">
        <v>179</v>
      </c>
      <c r="B221" s="414" t="s">
        <v>22</v>
      </c>
      <c r="C221" s="414" t="s">
        <v>519</v>
      </c>
      <c r="D221" s="420" t="s">
        <v>682</v>
      </c>
      <c r="E221" s="415">
        <v>4289300</v>
      </c>
      <c r="F221" s="420"/>
      <c r="G221" s="415">
        <v>4289300</v>
      </c>
      <c r="H221" s="420"/>
      <c r="I221" s="420"/>
      <c r="J221" s="420"/>
      <c r="K221" s="420"/>
      <c r="L221" s="420"/>
      <c r="M221" s="420"/>
      <c r="N221" s="420"/>
      <c r="O221" s="421">
        <v>4289300</v>
      </c>
      <c r="P221" s="420"/>
      <c r="Q221" s="420"/>
      <c r="R221" s="420"/>
      <c r="S221" s="415">
        <v>4289300</v>
      </c>
      <c r="T221" s="420"/>
      <c r="U221" s="415">
        <v>4289300</v>
      </c>
      <c r="V221" s="420"/>
      <c r="W221" s="420"/>
      <c r="X221" s="420"/>
      <c r="Y221" s="420"/>
      <c r="Z221" s="420"/>
      <c r="AA221" s="420"/>
      <c r="AB221" s="420"/>
      <c r="AC221" s="421">
        <v>4289300</v>
      </c>
      <c r="AD221" s="420"/>
      <c r="AE221" s="420"/>
      <c r="AF221" s="420"/>
      <c r="AG221" s="414" t="s">
        <v>518</v>
      </c>
      <c r="AH221" s="416">
        <v>45572.711840277778</v>
      </c>
      <c r="AI221" s="414"/>
      <c r="AJ221" s="414"/>
      <c r="AK221" s="3"/>
      <c r="AL221" s="3"/>
    </row>
    <row r="222" spans="1:38" x14ac:dyDescent="0.25">
      <c r="A222" s="414" t="s">
        <v>1044</v>
      </c>
      <c r="B222" s="414" t="s">
        <v>22</v>
      </c>
      <c r="C222" s="414" t="s">
        <v>519</v>
      </c>
      <c r="D222" s="420" t="s">
        <v>1045</v>
      </c>
      <c r="E222" s="415">
        <v>320500</v>
      </c>
      <c r="F222" s="420"/>
      <c r="G222" s="415">
        <v>320500</v>
      </c>
      <c r="H222" s="420"/>
      <c r="I222" s="420"/>
      <c r="J222" s="420"/>
      <c r="K222" s="420"/>
      <c r="L222" s="420"/>
      <c r="M222" s="420"/>
      <c r="N222" s="420"/>
      <c r="O222" s="420"/>
      <c r="P222" s="420"/>
      <c r="Q222" s="421">
        <v>320500</v>
      </c>
      <c r="R222" s="420"/>
      <c r="S222" s="415">
        <v>320500</v>
      </c>
      <c r="T222" s="420"/>
      <c r="U222" s="415">
        <v>320500</v>
      </c>
      <c r="V222" s="420"/>
      <c r="W222" s="420"/>
      <c r="X222" s="420"/>
      <c r="Y222" s="420"/>
      <c r="Z222" s="420"/>
      <c r="AA222" s="420"/>
      <c r="AB222" s="420"/>
      <c r="AC222" s="420"/>
      <c r="AD222" s="420"/>
      <c r="AE222" s="421">
        <v>320500</v>
      </c>
      <c r="AF222" s="420"/>
      <c r="AG222" s="414" t="s">
        <v>518</v>
      </c>
      <c r="AH222" s="416">
        <v>45572.711851851855</v>
      </c>
      <c r="AI222" s="414"/>
      <c r="AJ222" s="414"/>
      <c r="AK222" s="3"/>
      <c r="AL222" s="3"/>
    </row>
    <row r="223" spans="1:38" x14ac:dyDescent="0.25">
      <c r="A223" s="417" t="s">
        <v>180</v>
      </c>
      <c r="B223" s="417" t="s">
        <v>22</v>
      </c>
      <c r="C223" s="417" t="s">
        <v>519</v>
      </c>
      <c r="D223" s="417" t="s">
        <v>683</v>
      </c>
      <c r="E223" s="418">
        <v>15913900</v>
      </c>
      <c r="F223" s="417"/>
      <c r="G223" s="418">
        <v>15913900</v>
      </c>
      <c r="H223" s="417"/>
      <c r="I223" s="417"/>
      <c r="J223" s="417"/>
      <c r="K223" s="417"/>
      <c r="L223" s="417"/>
      <c r="M223" s="417"/>
      <c r="N223" s="417"/>
      <c r="O223" s="417"/>
      <c r="P223" s="417"/>
      <c r="Q223" s="418">
        <v>15913900</v>
      </c>
      <c r="R223" s="417"/>
      <c r="S223" s="418">
        <v>8534619.9600000009</v>
      </c>
      <c r="T223" s="417"/>
      <c r="U223" s="418">
        <v>8534619.9600000009</v>
      </c>
      <c r="V223" s="417"/>
      <c r="W223" s="417"/>
      <c r="X223" s="417"/>
      <c r="Y223" s="417"/>
      <c r="Z223" s="417"/>
      <c r="AA223" s="417"/>
      <c r="AB223" s="417"/>
      <c r="AC223" s="417"/>
      <c r="AD223" s="417"/>
      <c r="AE223" s="418">
        <v>8534619.9600000009</v>
      </c>
      <c r="AF223" s="417"/>
      <c r="AG223" s="417" t="s">
        <v>518</v>
      </c>
      <c r="AH223" s="419">
        <v>45572.711851851855</v>
      </c>
      <c r="AI223" s="417"/>
      <c r="AJ223" s="417"/>
      <c r="AK223" s="3"/>
      <c r="AL223" s="3"/>
    </row>
    <row r="224" spans="1:38" x14ac:dyDescent="0.25">
      <c r="A224" s="414" t="s">
        <v>181</v>
      </c>
      <c r="B224" s="414" t="s">
        <v>22</v>
      </c>
      <c r="C224" s="414" t="s">
        <v>519</v>
      </c>
      <c r="D224" s="420" t="s">
        <v>684</v>
      </c>
      <c r="E224" s="415">
        <v>15913900</v>
      </c>
      <c r="F224" s="420"/>
      <c r="G224" s="415">
        <v>15913900</v>
      </c>
      <c r="H224" s="420"/>
      <c r="I224" s="420"/>
      <c r="J224" s="420"/>
      <c r="K224" s="420"/>
      <c r="L224" s="420"/>
      <c r="M224" s="420"/>
      <c r="N224" s="420"/>
      <c r="O224" s="420"/>
      <c r="P224" s="420"/>
      <c r="Q224" s="421">
        <v>15913900</v>
      </c>
      <c r="R224" s="420"/>
      <c r="S224" s="415">
        <v>8534619.9600000009</v>
      </c>
      <c r="T224" s="420"/>
      <c r="U224" s="415">
        <v>8534619.9600000009</v>
      </c>
      <c r="V224" s="420"/>
      <c r="W224" s="420"/>
      <c r="X224" s="420"/>
      <c r="Y224" s="420"/>
      <c r="Z224" s="420"/>
      <c r="AA224" s="420"/>
      <c r="AB224" s="420"/>
      <c r="AC224" s="420"/>
      <c r="AD224" s="420"/>
      <c r="AE224" s="421">
        <v>8534619.9600000009</v>
      </c>
      <c r="AF224" s="420"/>
      <c r="AG224" s="414" t="s">
        <v>518</v>
      </c>
      <c r="AH224" s="416">
        <v>45572.711851851855</v>
      </c>
      <c r="AI224" s="414"/>
      <c r="AJ224" s="414"/>
      <c r="AK224" s="3"/>
      <c r="AL224" s="3"/>
    </row>
    <row r="225" spans="1:38" x14ac:dyDescent="0.25">
      <c r="A225" s="417" t="s">
        <v>182</v>
      </c>
      <c r="B225" s="417" t="s">
        <v>22</v>
      </c>
      <c r="C225" s="417" t="s">
        <v>519</v>
      </c>
      <c r="D225" s="417" t="s">
        <v>685</v>
      </c>
      <c r="E225" s="418">
        <v>1978000</v>
      </c>
      <c r="F225" s="417"/>
      <c r="G225" s="418">
        <v>1978000</v>
      </c>
      <c r="H225" s="417"/>
      <c r="I225" s="417"/>
      <c r="J225" s="417"/>
      <c r="K225" s="417"/>
      <c r="L225" s="417"/>
      <c r="M225" s="417"/>
      <c r="N225" s="417"/>
      <c r="O225" s="418">
        <v>1978000</v>
      </c>
      <c r="P225" s="417"/>
      <c r="Q225" s="417"/>
      <c r="R225" s="417"/>
      <c r="S225" s="418">
        <v>1978000</v>
      </c>
      <c r="T225" s="417"/>
      <c r="U225" s="418">
        <v>1978000</v>
      </c>
      <c r="V225" s="417"/>
      <c r="W225" s="417"/>
      <c r="X225" s="417"/>
      <c r="Y225" s="417"/>
      <c r="Z225" s="417"/>
      <c r="AA225" s="417"/>
      <c r="AB225" s="417"/>
      <c r="AC225" s="418">
        <v>1978000</v>
      </c>
      <c r="AD225" s="417"/>
      <c r="AE225" s="417"/>
      <c r="AF225" s="417"/>
      <c r="AG225" s="417" t="s">
        <v>518</v>
      </c>
      <c r="AH225" s="419">
        <v>45572.711851851855</v>
      </c>
      <c r="AI225" s="417"/>
      <c r="AJ225" s="417"/>
      <c r="AK225" s="3"/>
      <c r="AL225" s="3"/>
    </row>
    <row r="226" spans="1:38" x14ac:dyDescent="0.25">
      <c r="A226" s="414" t="s">
        <v>183</v>
      </c>
      <c r="B226" s="414" t="s">
        <v>22</v>
      </c>
      <c r="C226" s="414" t="s">
        <v>519</v>
      </c>
      <c r="D226" s="420" t="s">
        <v>686</v>
      </c>
      <c r="E226" s="415">
        <v>1978000</v>
      </c>
      <c r="F226" s="420"/>
      <c r="G226" s="415">
        <v>1978000</v>
      </c>
      <c r="H226" s="420"/>
      <c r="I226" s="420"/>
      <c r="J226" s="420"/>
      <c r="K226" s="420"/>
      <c r="L226" s="420"/>
      <c r="M226" s="420"/>
      <c r="N226" s="420"/>
      <c r="O226" s="421">
        <v>1978000</v>
      </c>
      <c r="P226" s="420"/>
      <c r="Q226" s="420"/>
      <c r="R226" s="420"/>
      <c r="S226" s="415">
        <v>1978000</v>
      </c>
      <c r="T226" s="420"/>
      <c r="U226" s="415">
        <v>1978000</v>
      </c>
      <c r="V226" s="420"/>
      <c r="W226" s="420"/>
      <c r="X226" s="420"/>
      <c r="Y226" s="420"/>
      <c r="Z226" s="420"/>
      <c r="AA226" s="420"/>
      <c r="AB226" s="420"/>
      <c r="AC226" s="421">
        <v>1978000</v>
      </c>
      <c r="AD226" s="420"/>
      <c r="AE226" s="420"/>
      <c r="AF226" s="420"/>
      <c r="AG226" s="414" t="s">
        <v>518</v>
      </c>
      <c r="AH226" s="416">
        <v>45572.711840277778</v>
      </c>
      <c r="AI226" s="414"/>
      <c r="AJ226" s="414"/>
      <c r="AK226" s="3"/>
      <c r="AL226" s="3"/>
    </row>
    <row r="227" spans="1:38" x14ac:dyDescent="0.25">
      <c r="A227" s="417" t="s">
        <v>1049</v>
      </c>
      <c r="B227" s="417" t="s">
        <v>22</v>
      </c>
      <c r="C227" s="417" t="s">
        <v>519</v>
      </c>
      <c r="D227" s="417" t="s">
        <v>1050</v>
      </c>
      <c r="E227" s="418">
        <v>0</v>
      </c>
      <c r="F227" s="417"/>
      <c r="G227" s="418">
        <v>0</v>
      </c>
      <c r="H227" s="418">
        <v>2000000</v>
      </c>
      <c r="I227" s="417"/>
      <c r="J227" s="417"/>
      <c r="K227" s="417"/>
      <c r="L227" s="417"/>
      <c r="M227" s="417"/>
      <c r="N227" s="417"/>
      <c r="O227" s="417"/>
      <c r="P227" s="418">
        <v>345600</v>
      </c>
      <c r="Q227" s="418">
        <v>1654400</v>
      </c>
      <c r="R227" s="417"/>
      <c r="S227" s="418">
        <v>0</v>
      </c>
      <c r="T227" s="417"/>
      <c r="U227" s="418">
        <v>0</v>
      </c>
      <c r="V227" s="418">
        <v>1737300</v>
      </c>
      <c r="W227" s="417"/>
      <c r="X227" s="417"/>
      <c r="Y227" s="417"/>
      <c r="Z227" s="417"/>
      <c r="AA227" s="417"/>
      <c r="AB227" s="417"/>
      <c r="AC227" s="417"/>
      <c r="AD227" s="418">
        <v>142900</v>
      </c>
      <c r="AE227" s="418">
        <v>1594400</v>
      </c>
      <c r="AF227" s="417"/>
      <c r="AG227" s="417" t="s">
        <v>518</v>
      </c>
      <c r="AH227" s="419">
        <v>45572.711851851855</v>
      </c>
      <c r="AI227" s="417"/>
      <c r="AJ227" s="417"/>
      <c r="AK227" s="3"/>
      <c r="AL227" s="3"/>
    </row>
    <row r="228" spans="1:38" x14ac:dyDescent="0.25">
      <c r="A228" s="414" t="s">
        <v>1051</v>
      </c>
      <c r="B228" s="414" t="s">
        <v>22</v>
      </c>
      <c r="C228" s="414" t="s">
        <v>519</v>
      </c>
      <c r="D228" s="420" t="s">
        <v>1052</v>
      </c>
      <c r="E228" s="415">
        <v>0</v>
      </c>
      <c r="F228" s="420"/>
      <c r="G228" s="415">
        <v>0</v>
      </c>
      <c r="H228" s="421">
        <v>1654400</v>
      </c>
      <c r="I228" s="420"/>
      <c r="J228" s="420"/>
      <c r="K228" s="420"/>
      <c r="L228" s="420"/>
      <c r="M228" s="420"/>
      <c r="N228" s="420"/>
      <c r="O228" s="420"/>
      <c r="P228" s="420"/>
      <c r="Q228" s="421">
        <v>1654400</v>
      </c>
      <c r="R228" s="420"/>
      <c r="S228" s="415">
        <v>0</v>
      </c>
      <c r="T228" s="420"/>
      <c r="U228" s="415">
        <v>0</v>
      </c>
      <c r="V228" s="421">
        <v>1594400</v>
      </c>
      <c r="W228" s="420"/>
      <c r="X228" s="420"/>
      <c r="Y228" s="420"/>
      <c r="Z228" s="420"/>
      <c r="AA228" s="420"/>
      <c r="AB228" s="420"/>
      <c r="AC228" s="420"/>
      <c r="AD228" s="420"/>
      <c r="AE228" s="421">
        <v>1594400</v>
      </c>
      <c r="AF228" s="420"/>
      <c r="AG228" s="414" t="s">
        <v>518</v>
      </c>
      <c r="AH228" s="416">
        <v>45572.711851851855</v>
      </c>
      <c r="AI228" s="414"/>
      <c r="AJ228" s="414"/>
      <c r="AK228" s="3"/>
      <c r="AL228" s="3"/>
    </row>
    <row r="229" spans="1:38" x14ac:dyDescent="0.25">
      <c r="A229" s="414" t="s">
        <v>1073</v>
      </c>
      <c r="B229" s="414" t="s">
        <v>22</v>
      </c>
      <c r="C229" s="414" t="s">
        <v>519</v>
      </c>
      <c r="D229" s="420" t="s">
        <v>1074</v>
      </c>
      <c r="E229" s="415">
        <v>0</v>
      </c>
      <c r="F229" s="420"/>
      <c r="G229" s="415">
        <v>0</v>
      </c>
      <c r="H229" s="421">
        <v>345600</v>
      </c>
      <c r="I229" s="420"/>
      <c r="J229" s="420"/>
      <c r="K229" s="420"/>
      <c r="L229" s="420"/>
      <c r="M229" s="420"/>
      <c r="N229" s="420"/>
      <c r="O229" s="420"/>
      <c r="P229" s="421">
        <v>345600</v>
      </c>
      <c r="Q229" s="420"/>
      <c r="R229" s="420"/>
      <c r="S229" s="415">
        <v>0</v>
      </c>
      <c r="T229" s="420"/>
      <c r="U229" s="415">
        <v>0</v>
      </c>
      <c r="V229" s="421">
        <v>142900</v>
      </c>
      <c r="W229" s="420"/>
      <c r="X229" s="420"/>
      <c r="Y229" s="420"/>
      <c r="Z229" s="420"/>
      <c r="AA229" s="420"/>
      <c r="AB229" s="420"/>
      <c r="AC229" s="420"/>
      <c r="AD229" s="421">
        <v>142900</v>
      </c>
      <c r="AE229" s="420"/>
      <c r="AF229" s="420"/>
      <c r="AG229" s="414" t="s">
        <v>518</v>
      </c>
      <c r="AH229" s="416">
        <v>45572.711851851855</v>
      </c>
      <c r="AI229" s="414"/>
      <c r="AJ229" s="414"/>
      <c r="AK229" s="3"/>
      <c r="AL229" s="3"/>
    </row>
    <row r="230" spans="1:38" x14ac:dyDescent="0.25">
      <c r="A230" s="417" t="s">
        <v>184</v>
      </c>
      <c r="B230" s="417" t="s">
        <v>22</v>
      </c>
      <c r="C230" s="417" t="s">
        <v>519</v>
      </c>
      <c r="D230" s="417" t="s">
        <v>687</v>
      </c>
      <c r="E230" s="418">
        <v>155163400</v>
      </c>
      <c r="F230" s="417"/>
      <c r="G230" s="418">
        <v>155163400</v>
      </c>
      <c r="H230" s="417"/>
      <c r="I230" s="417"/>
      <c r="J230" s="417"/>
      <c r="K230" s="417"/>
      <c r="L230" s="417"/>
      <c r="M230" s="417"/>
      <c r="N230" s="417"/>
      <c r="O230" s="418">
        <v>17070000</v>
      </c>
      <c r="P230" s="418">
        <v>99824700</v>
      </c>
      <c r="Q230" s="418">
        <v>38268700</v>
      </c>
      <c r="R230" s="417"/>
      <c r="S230" s="418">
        <v>88308569.920000002</v>
      </c>
      <c r="T230" s="417"/>
      <c r="U230" s="418">
        <v>88308569.920000002</v>
      </c>
      <c r="V230" s="417"/>
      <c r="W230" s="417"/>
      <c r="X230" s="417"/>
      <c r="Y230" s="417"/>
      <c r="Z230" s="417"/>
      <c r="AA230" s="417"/>
      <c r="AB230" s="417"/>
      <c r="AC230" s="418">
        <v>6705217.0899999999</v>
      </c>
      <c r="AD230" s="418">
        <v>75788415.25</v>
      </c>
      <c r="AE230" s="418">
        <v>5814937.5800000001</v>
      </c>
      <c r="AF230" s="417"/>
      <c r="AG230" s="417" t="s">
        <v>518</v>
      </c>
      <c r="AH230" s="419">
        <v>45572.711851851855</v>
      </c>
      <c r="AI230" s="417"/>
      <c r="AJ230" s="417"/>
      <c r="AK230" s="3"/>
      <c r="AL230" s="3"/>
    </row>
    <row r="231" spans="1:38" x14ac:dyDescent="0.25">
      <c r="A231" s="414" t="s">
        <v>185</v>
      </c>
      <c r="B231" s="414" t="s">
        <v>22</v>
      </c>
      <c r="C231" s="414" t="s">
        <v>519</v>
      </c>
      <c r="D231" s="420" t="s">
        <v>688</v>
      </c>
      <c r="E231" s="415">
        <v>17070000</v>
      </c>
      <c r="F231" s="420"/>
      <c r="G231" s="415">
        <v>17070000</v>
      </c>
      <c r="H231" s="420"/>
      <c r="I231" s="420"/>
      <c r="J231" s="420"/>
      <c r="K231" s="420"/>
      <c r="L231" s="420"/>
      <c r="M231" s="420"/>
      <c r="N231" s="420"/>
      <c r="O231" s="421">
        <v>17070000</v>
      </c>
      <c r="P231" s="420"/>
      <c r="Q231" s="420"/>
      <c r="R231" s="420"/>
      <c r="S231" s="415">
        <v>6705217.0899999999</v>
      </c>
      <c r="T231" s="420"/>
      <c r="U231" s="415">
        <v>6705217.0899999999</v>
      </c>
      <c r="V231" s="420"/>
      <c r="W231" s="420"/>
      <c r="X231" s="420"/>
      <c r="Y231" s="420"/>
      <c r="Z231" s="420"/>
      <c r="AA231" s="420"/>
      <c r="AB231" s="420"/>
      <c r="AC231" s="421">
        <v>6705217.0899999999</v>
      </c>
      <c r="AD231" s="420"/>
      <c r="AE231" s="420"/>
      <c r="AF231" s="420"/>
      <c r="AG231" s="414" t="s">
        <v>518</v>
      </c>
      <c r="AH231" s="416">
        <v>45572.711840277778</v>
      </c>
      <c r="AI231" s="414"/>
      <c r="AJ231" s="414"/>
      <c r="AK231" s="3"/>
      <c r="AL231" s="3"/>
    </row>
    <row r="232" spans="1:38" x14ac:dyDescent="0.25">
      <c r="A232" s="414" t="s">
        <v>186</v>
      </c>
      <c r="B232" s="414" t="s">
        <v>22</v>
      </c>
      <c r="C232" s="414" t="s">
        <v>519</v>
      </c>
      <c r="D232" s="420" t="s">
        <v>689</v>
      </c>
      <c r="E232" s="415">
        <v>38268700</v>
      </c>
      <c r="F232" s="420"/>
      <c r="G232" s="415">
        <v>38268700</v>
      </c>
      <c r="H232" s="420"/>
      <c r="I232" s="420"/>
      <c r="J232" s="420"/>
      <c r="K232" s="420"/>
      <c r="L232" s="420"/>
      <c r="M232" s="420"/>
      <c r="N232" s="420"/>
      <c r="O232" s="420"/>
      <c r="P232" s="420"/>
      <c r="Q232" s="421">
        <v>38268700</v>
      </c>
      <c r="R232" s="420"/>
      <c r="S232" s="415">
        <v>5814937.5800000001</v>
      </c>
      <c r="T232" s="420"/>
      <c r="U232" s="415">
        <v>5814937.5800000001</v>
      </c>
      <c r="V232" s="420"/>
      <c r="W232" s="420"/>
      <c r="X232" s="420"/>
      <c r="Y232" s="420"/>
      <c r="Z232" s="420"/>
      <c r="AA232" s="420"/>
      <c r="AB232" s="420"/>
      <c r="AC232" s="420"/>
      <c r="AD232" s="420"/>
      <c r="AE232" s="421">
        <v>5814937.5800000001</v>
      </c>
      <c r="AF232" s="420"/>
      <c r="AG232" s="414" t="s">
        <v>518</v>
      </c>
      <c r="AH232" s="416">
        <v>45572.711851851855</v>
      </c>
      <c r="AI232" s="414"/>
      <c r="AJ232" s="414"/>
      <c r="AK232" s="3"/>
      <c r="AL232" s="3"/>
    </row>
    <row r="233" spans="1:38" x14ac:dyDescent="0.25">
      <c r="A233" s="414" t="s">
        <v>187</v>
      </c>
      <c r="B233" s="414" t="s">
        <v>22</v>
      </c>
      <c r="C233" s="414" t="s">
        <v>519</v>
      </c>
      <c r="D233" s="420" t="s">
        <v>690</v>
      </c>
      <c r="E233" s="415">
        <v>99824700</v>
      </c>
      <c r="F233" s="420"/>
      <c r="G233" s="415">
        <v>99824700</v>
      </c>
      <c r="H233" s="420"/>
      <c r="I233" s="420"/>
      <c r="J233" s="420"/>
      <c r="K233" s="420"/>
      <c r="L233" s="420"/>
      <c r="M233" s="420"/>
      <c r="N233" s="420"/>
      <c r="O233" s="420"/>
      <c r="P233" s="421">
        <v>99824700</v>
      </c>
      <c r="Q233" s="420"/>
      <c r="R233" s="420"/>
      <c r="S233" s="415">
        <v>75788415.25</v>
      </c>
      <c r="T233" s="420"/>
      <c r="U233" s="415">
        <v>75788415.25</v>
      </c>
      <c r="V233" s="420"/>
      <c r="W233" s="420"/>
      <c r="X233" s="420"/>
      <c r="Y233" s="420"/>
      <c r="Z233" s="420"/>
      <c r="AA233" s="420"/>
      <c r="AB233" s="420"/>
      <c r="AC233" s="420"/>
      <c r="AD233" s="421">
        <v>75788415.25</v>
      </c>
      <c r="AE233" s="420"/>
      <c r="AF233" s="420"/>
      <c r="AG233" s="414" t="s">
        <v>518</v>
      </c>
      <c r="AH233" s="416">
        <v>45572.711851851855</v>
      </c>
      <c r="AI233" s="414"/>
      <c r="AJ233" s="414"/>
      <c r="AK233" s="3"/>
      <c r="AL233" s="3"/>
    </row>
    <row r="234" spans="1:38" x14ac:dyDescent="0.25">
      <c r="A234" s="417" t="s">
        <v>188</v>
      </c>
      <c r="B234" s="417" t="s">
        <v>22</v>
      </c>
      <c r="C234" s="417" t="s">
        <v>519</v>
      </c>
      <c r="D234" s="417" t="s">
        <v>691</v>
      </c>
      <c r="E234" s="418">
        <v>1532729100</v>
      </c>
      <c r="F234" s="417"/>
      <c r="G234" s="418">
        <v>1532729100</v>
      </c>
      <c r="H234" s="417"/>
      <c r="I234" s="417"/>
      <c r="J234" s="417"/>
      <c r="K234" s="417"/>
      <c r="L234" s="417"/>
      <c r="M234" s="417"/>
      <c r="N234" s="417"/>
      <c r="O234" s="418">
        <v>1526865900</v>
      </c>
      <c r="P234" s="418">
        <v>2495100</v>
      </c>
      <c r="Q234" s="418">
        <v>3368100</v>
      </c>
      <c r="R234" s="417"/>
      <c r="S234" s="418">
        <v>1262491926.4400001</v>
      </c>
      <c r="T234" s="417"/>
      <c r="U234" s="418">
        <v>1262491926.4400001</v>
      </c>
      <c r="V234" s="417"/>
      <c r="W234" s="417"/>
      <c r="X234" s="417"/>
      <c r="Y234" s="417"/>
      <c r="Z234" s="417"/>
      <c r="AA234" s="417"/>
      <c r="AB234" s="417"/>
      <c r="AC234" s="418">
        <v>1258750460.46</v>
      </c>
      <c r="AD234" s="418">
        <v>1566858.19</v>
      </c>
      <c r="AE234" s="418">
        <v>2174607.79</v>
      </c>
      <c r="AF234" s="417"/>
      <c r="AG234" s="417" t="s">
        <v>518</v>
      </c>
      <c r="AH234" s="419">
        <v>45572.711851851855</v>
      </c>
      <c r="AI234" s="417"/>
      <c r="AJ234" s="417"/>
      <c r="AK234" s="3"/>
      <c r="AL234" s="3"/>
    </row>
    <row r="235" spans="1:38" x14ac:dyDescent="0.25">
      <c r="A235" s="417" t="s">
        <v>189</v>
      </c>
      <c r="B235" s="417" t="s">
        <v>22</v>
      </c>
      <c r="C235" s="417" t="s">
        <v>519</v>
      </c>
      <c r="D235" s="417" t="s">
        <v>692</v>
      </c>
      <c r="E235" s="418">
        <v>1343908600</v>
      </c>
      <c r="F235" s="417"/>
      <c r="G235" s="418">
        <v>1343908600</v>
      </c>
      <c r="H235" s="417"/>
      <c r="I235" s="417"/>
      <c r="J235" s="417"/>
      <c r="K235" s="417"/>
      <c r="L235" s="417"/>
      <c r="M235" s="417"/>
      <c r="N235" s="417"/>
      <c r="O235" s="418">
        <v>1343862000</v>
      </c>
      <c r="P235" s="418">
        <v>12400</v>
      </c>
      <c r="Q235" s="418">
        <v>34200</v>
      </c>
      <c r="R235" s="417"/>
      <c r="S235" s="418">
        <v>1120380231.8499999</v>
      </c>
      <c r="T235" s="417"/>
      <c r="U235" s="418">
        <v>1120380231.8499999</v>
      </c>
      <c r="V235" s="417"/>
      <c r="W235" s="417"/>
      <c r="X235" s="417"/>
      <c r="Y235" s="417"/>
      <c r="Z235" s="417"/>
      <c r="AA235" s="417"/>
      <c r="AB235" s="417"/>
      <c r="AC235" s="418">
        <v>1120345031.8499999</v>
      </c>
      <c r="AD235" s="418">
        <v>12400</v>
      </c>
      <c r="AE235" s="418">
        <v>22800</v>
      </c>
      <c r="AF235" s="417"/>
      <c r="AG235" s="417" t="s">
        <v>518</v>
      </c>
      <c r="AH235" s="419">
        <v>45572.711851851855</v>
      </c>
      <c r="AI235" s="417"/>
      <c r="AJ235" s="417"/>
      <c r="AK235" s="3"/>
      <c r="AL235" s="3"/>
    </row>
    <row r="236" spans="1:38" x14ac:dyDescent="0.25">
      <c r="A236" s="414" t="s">
        <v>190</v>
      </c>
      <c r="B236" s="414" t="s">
        <v>22</v>
      </c>
      <c r="C236" s="414" t="s">
        <v>519</v>
      </c>
      <c r="D236" s="420" t="s">
        <v>693</v>
      </c>
      <c r="E236" s="415">
        <v>1343862000</v>
      </c>
      <c r="F236" s="420"/>
      <c r="G236" s="415">
        <v>1343862000</v>
      </c>
      <c r="H236" s="420"/>
      <c r="I236" s="420"/>
      <c r="J236" s="420"/>
      <c r="K236" s="420"/>
      <c r="L236" s="420"/>
      <c r="M236" s="420"/>
      <c r="N236" s="420"/>
      <c r="O236" s="421">
        <v>1343862000</v>
      </c>
      <c r="P236" s="420"/>
      <c r="Q236" s="420"/>
      <c r="R236" s="420"/>
      <c r="S236" s="415">
        <v>1120345031.8499999</v>
      </c>
      <c r="T236" s="420"/>
      <c r="U236" s="415">
        <v>1120345031.8499999</v>
      </c>
      <c r="V236" s="420"/>
      <c r="W236" s="420"/>
      <c r="X236" s="420"/>
      <c r="Y236" s="420"/>
      <c r="Z236" s="420"/>
      <c r="AA236" s="420"/>
      <c r="AB236" s="420"/>
      <c r="AC236" s="421">
        <v>1120345031.8499999</v>
      </c>
      <c r="AD236" s="420"/>
      <c r="AE236" s="420"/>
      <c r="AF236" s="420"/>
      <c r="AG236" s="414" t="s">
        <v>518</v>
      </c>
      <c r="AH236" s="416">
        <v>45572.711840277778</v>
      </c>
      <c r="AI236" s="414"/>
      <c r="AJ236" s="414"/>
      <c r="AK236" s="3"/>
      <c r="AL236" s="3"/>
    </row>
    <row r="237" spans="1:38" x14ac:dyDescent="0.25">
      <c r="A237" s="414" t="s">
        <v>191</v>
      </c>
      <c r="B237" s="414" t="s">
        <v>22</v>
      </c>
      <c r="C237" s="414" t="s">
        <v>519</v>
      </c>
      <c r="D237" s="420" t="s">
        <v>694</v>
      </c>
      <c r="E237" s="415">
        <v>34200</v>
      </c>
      <c r="F237" s="420"/>
      <c r="G237" s="415">
        <v>34200</v>
      </c>
      <c r="H237" s="420"/>
      <c r="I237" s="420"/>
      <c r="J237" s="420"/>
      <c r="K237" s="420"/>
      <c r="L237" s="420"/>
      <c r="M237" s="420"/>
      <c r="N237" s="420"/>
      <c r="O237" s="420"/>
      <c r="P237" s="420"/>
      <c r="Q237" s="421">
        <v>34200</v>
      </c>
      <c r="R237" s="420"/>
      <c r="S237" s="415">
        <v>22800</v>
      </c>
      <c r="T237" s="420"/>
      <c r="U237" s="415">
        <v>22800</v>
      </c>
      <c r="V237" s="420"/>
      <c r="W237" s="420"/>
      <c r="X237" s="420"/>
      <c r="Y237" s="420"/>
      <c r="Z237" s="420"/>
      <c r="AA237" s="420"/>
      <c r="AB237" s="420"/>
      <c r="AC237" s="420"/>
      <c r="AD237" s="420"/>
      <c r="AE237" s="421">
        <v>22800</v>
      </c>
      <c r="AF237" s="420"/>
      <c r="AG237" s="414" t="s">
        <v>518</v>
      </c>
      <c r="AH237" s="416">
        <v>45572.711851851855</v>
      </c>
      <c r="AI237" s="414"/>
      <c r="AJ237" s="414"/>
      <c r="AK237" s="3"/>
      <c r="AL237" s="3"/>
    </row>
    <row r="238" spans="1:38" x14ac:dyDescent="0.25">
      <c r="A238" s="414" t="s">
        <v>192</v>
      </c>
      <c r="B238" s="414" t="s">
        <v>22</v>
      </c>
      <c r="C238" s="414" t="s">
        <v>519</v>
      </c>
      <c r="D238" s="420" t="s">
        <v>695</v>
      </c>
      <c r="E238" s="415">
        <v>12400</v>
      </c>
      <c r="F238" s="420"/>
      <c r="G238" s="415">
        <v>12400</v>
      </c>
      <c r="H238" s="420"/>
      <c r="I238" s="420"/>
      <c r="J238" s="420"/>
      <c r="K238" s="420"/>
      <c r="L238" s="420"/>
      <c r="M238" s="420"/>
      <c r="N238" s="420"/>
      <c r="O238" s="420"/>
      <c r="P238" s="421">
        <v>12400</v>
      </c>
      <c r="Q238" s="420"/>
      <c r="R238" s="420"/>
      <c r="S238" s="415">
        <v>12400</v>
      </c>
      <c r="T238" s="420"/>
      <c r="U238" s="415">
        <v>12400</v>
      </c>
      <c r="V238" s="420"/>
      <c r="W238" s="420"/>
      <c r="X238" s="420"/>
      <c r="Y238" s="420"/>
      <c r="Z238" s="420"/>
      <c r="AA238" s="420"/>
      <c r="AB238" s="420"/>
      <c r="AC238" s="420"/>
      <c r="AD238" s="421">
        <v>12400</v>
      </c>
      <c r="AE238" s="420"/>
      <c r="AF238" s="420"/>
      <c r="AG238" s="414" t="s">
        <v>518</v>
      </c>
      <c r="AH238" s="416">
        <v>45572.711851851855</v>
      </c>
      <c r="AI238" s="414"/>
      <c r="AJ238" s="414"/>
      <c r="AK238" s="3"/>
      <c r="AL238" s="3"/>
    </row>
    <row r="239" spans="1:38" x14ac:dyDescent="0.25">
      <c r="A239" s="417" t="s">
        <v>193</v>
      </c>
      <c r="B239" s="417" t="s">
        <v>22</v>
      </c>
      <c r="C239" s="417" t="s">
        <v>519</v>
      </c>
      <c r="D239" s="417" t="s">
        <v>696</v>
      </c>
      <c r="E239" s="418">
        <v>11408400</v>
      </c>
      <c r="F239" s="417"/>
      <c r="G239" s="418">
        <v>11408400</v>
      </c>
      <c r="H239" s="417"/>
      <c r="I239" s="417"/>
      <c r="J239" s="417"/>
      <c r="K239" s="417"/>
      <c r="L239" s="417"/>
      <c r="M239" s="417"/>
      <c r="N239" s="417"/>
      <c r="O239" s="418">
        <v>11408400</v>
      </c>
      <c r="P239" s="417"/>
      <c r="Q239" s="417"/>
      <c r="R239" s="417"/>
      <c r="S239" s="418">
        <v>4493780.3</v>
      </c>
      <c r="T239" s="417"/>
      <c r="U239" s="418">
        <v>4493780.3</v>
      </c>
      <c r="V239" s="417"/>
      <c r="W239" s="417"/>
      <c r="X239" s="417"/>
      <c r="Y239" s="417"/>
      <c r="Z239" s="417"/>
      <c r="AA239" s="417"/>
      <c r="AB239" s="417"/>
      <c r="AC239" s="418">
        <v>4493780.3</v>
      </c>
      <c r="AD239" s="417"/>
      <c r="AE239" s="417"/>
      <c r="AF239" s="417"/>
      <c r="AG239" s="417" t="s">
        <v>518</v>
      </c>
      <c r="AH239" s="419">
        <v>45572.711851851855</v>
      </c>
      <c r="AI239" s="417"/>
      <c r="AJ239" s="417"/>
      <c r="AK239" s="3"/>
      <c r="AL239" s="3"/>
    </row>
    <row r="240" spans="1:38" x14ac:dyDescent="0.25">
      <c r="A240" s="414" t="s">
        <v>194</v>
      </c>
      <c r="B240" s="414" t="s">
        <v>22</v>
      </c>
      <c r="C240" s="414" t="s">
        <v>519</v>
      </c>
      <c r="D240" s="420" t="s">
        <v>697</v>
      </c>
      <c r="E240" s="415">
        <v>11408400</v>
      </c>
      <c r="F240" s="420"/>
      <c r="G240" s="415">
        <v>11408400</v>
      </c>
      <c r="H240" s="420"/>
      <c r="I240" s="420"/>
      <c r="J240" s="420"/>
      <c r="K240" s="420"/>
      <c r="L240" s="420"/>
      <c r="M240" s="420"/>
      <c r="N240" s="420"/>
      <c r="O240" s="421">
        <v>11408400</v>
      </c>
      <c r="P240" s="420"/>
      <c r="Q240" s="420"/>
      <c r="R240" s="420"/>
      <c r="S240" s="415">
        <v>4493780.3</v>
      </c>
      <c r="T240" s="420"/>
      <c r="U240" s="415">
        <v>4493780.3</v>
      </c>
      <c r="V240" s="420"/>
      <c r="W240" s="420"/>
      <c r="X240" s="420"/>
      <c r="Y240" s="420"/>
      <c r="Z240" s="420"/>
      <c r="AA240" s="420"/>
      <c r="AB240" s="420"/>
      <c r="AC240" s="421">
        <v>4493780.3</v>
      </c>
      <c r="AD240" s="420"/>
      <c r="AE240" s="420"/>
      <c r="AF240" s="420"/>
      <c r="AG240" s="414" t="s">
        <v>518</v>
      </c>
      <c r="AH240" s="416">
        <v>45572.711840277778</v>
      </c>
      <c r="AI240" s="414"/>
      <c r="AJ240" s="414"/>
      <c r="AK240" s="3"/>
      <c r="AL240" s="3"/>
    </row>
    <row r="241" spans="1:38" x14ac:dyDescent="0.25">
      <c r="A241" s="417" t="s">
        <v>195</v>
      </c>
      <c r="B241" s="417" t="s">
        <v>22</v>
      </c>
      <c r="C241" s="417" t="s">
        <v>519</v>
      </c>
      <c r="D241" s="417" t="s">
        <v>698</v>
      </c>
      <c r="E241" s="418">
        <v>6191300</v>
      </c>
      <c r="F241" s="417"/>
      <c r="G241" s="418">
        <v>6191300</v>
      </c>
      <c r="H241" s="417"/>
      <c r="I241" s="417"/>
      <c r="J241" s="417"/>
      <c r="K241" s="417"/>
      <c r="L241" s="417"/>
      <c r="M241" s="417"/>
      <c r="N241" s="417"/>
      <c r="O241" s="418">
        <v>6191300</v>
      </c>
      <c r="P241" s="417"/>
      <c r="Q241" s="417"/>
      <c r="R241" s="417"/>
      <c r="S241" s="418">
        <v>6191229.0800000001</v>
      </c>
      <c r="T241" s="417"/>
      <c r="U241" s="418">
        <v>6191229.0800000001</v>
      </c>
      <c r="V241" s="417"/>
      <c r="W241" s="417"/>
      <c r="X241" s="417"/>
      <c r="Y241" s="417"/>
      <c r="Z241" s="417"/>
      <c r="AA241" s="417"/>
      <c r="AB241" s="417"/>
      <c r="AC241" s="418">
        <v>6191229.0800000001</v>
      </c>
      <c r="AD241" s="417"/>
      <c r="AE241" s="417"/>
      <c r="AF241" s="417"/>
      <c r="AG241" s="417" t="s">
        <v>518</v>
      </c>
      <c r="AH241" s="419">
        <v>45572.711851851855</v>
      </c>
      <c r="AI241" s="417"/>
      <c r="AJ241" s="417"/>
      <c r="AK241" s="3"/>
      <c r="AL241" s="3"/>
    </row>
    <row r="242" spans="1:38" x14ac:dyDescent="0.25">
      <c r="A242" s="414" t="s">
        <v>196</v>
      </c>
      <c r="B242" s="414" t="s">
        <v>22</v>
      </c>
      <c r="C242" s="414" t="s">
        <v>519</v>
      </c>
      <c r="D242" s="420" t="s">
        <v>699</v>
      </c>
      <c r="E242" s="415">
        <v>6191300</v>
      </c>
      <c r="F242" s="420"/>
      <c r="G242" s="415">
        <v>6191300</v>
      </c>
      <c r="H242" s="420"/>
      <c r="I242" s="420"/>
      <c r="J242" s="420"/>
      <c r="K242" s="420"/>
      <c r="L242" s="420"/>
      <c r="M242" s="420"/>
      <c r="N242" s="420"/>
      <c r="O242" s="421">
        <v>6191300</v>
      </c>
      <c r="P242" s="420"/>
      <c r="Q242" s="420"/>
      <c r="R242" s="420"/>
      <c r="S242" s="415">
        <v>6191229.0800000001</v>
      </c>
      <c r="T242" s="420"/>
      <c r="U242" s="415">
        <v>6191229.0800000001</v>
      </c>
      <c r="V242" s="420"/>
      <c r="W242" s="420"/>
      <c r="X242" s="420"/>
      <c r="Y242" s="420"/>
      <c r="Z242" s="420"/>
      <c r="AA242" s="420"/>
      <c r="AB242" s="420"/>
      <c r="AC242" s="421">
        <v>6191229.0800000001</v>
      </c>
      <c r="AD242" s="420"/>
      <c r="AE242" s="420"/>
      <c r="AF242" s="420"/>
      <c r="AG242" s="414" t="s">
        <v>518</v>
      </c>
      <c r="AH242" s="416">
        <v>45572.711840277778</v>
      </c>
      <c r="AI242" s="414"/>
      <c r="AJ242" s="414"/>
      <c r="AK242" s="3"/>
      <c r="AL242" s="3"/>
    </row>
    <row r="243" spans="1:38" x14ac:dyDescent="0.25">
      <c r="A243" s="417" t="s">
        <v>197</v>
      </c>
      <c r="B243" s="417" t="s">
        <v>22</v>
      </c>
      <c r="C243" s="417" t="s">
        <v>519</v>
      </c>
      <c r="D243" s="417" t="s">
        <v>700</v>
      </c>
      <c r="E243" s="418">
        <v>5816600</v>
      </c>
      <c r="F243" s="417"/>
      <c r="G243" s="418">
        <v>5816600</v>
      </c>
      <c r="H243" s="417"/>
      <c r="I243" s="417"/>
      <c r="J243" s="417"/>
      <c r="K243" s="417"/>
      <c r="L243" s="417"/>
      <c r="M243" s="417"/>
      <c r="N243" s="417"/>
      <c r="O243" s="417"/>
      <c r="P243" s="418">
        <v>2482700</v>
      </c>
      <c r="Q243" s="418">
        <v>3333900</v>
      </c>
      <c r="R243" s="417"/>
      <c r="S243" s="418">
        <v>3706265.98</v>
      </c>
      <c r="T243" s="417"/>
      <c r="U243" s="418">
        <v>3706265.98</v>
      </c>
      <c r="V243" s="417"/>
      <c r="W243" s="417"/>
      <c r="X243" s="417"/>
      <c r="Y243" s="417"/>
      <c r="Z243" s="417"/>
      <c r="AA243" s="417"/>
      <c r="AB243" s="417"/>
      <c r="AC243" s="417"/>
      <c r="AD243" s="418">
        <v>1554458.19</v>
      </c>
      <c r="AE243" s="418">
        <v>2151807.79</v>
      </c>
      <c r="AF243" s="417"/>
      <c r="AG243" s="417" t="s">
        <v>518</v>
      </c>
      <c r="AH243" s="419">
        <v>45572.711851851855</v>
      </c>
      <c r="AI243" s="417"/>
      <c r="AJ243" s="417"/>
      <c r="AK243" s="3"/>
      <c r="AL243" s="3"/>
    </row>
    <row r="244" spans="1:38" x14ac:dyDescent="0.25">
      <c r="A244" s="414" t="s">
        <v>198</v>
      </c>
      <c r="B244" s="414" t="s">
        <v>22</v>
      </c>
      <c r="C244" s="414" t="s">
        <v>519</v>
      </c>
      <c r="D244" s="420" t="s">
        <v>701</v>
      </c>
      <c r="E244" s="415">
        <v>3333900</v>
      </c>
      <c r="F244" s="420"/>
      <c r="G244" s="415">
        <v>3333900</v>
      </c>
      <c r="H244" s="420"/>
      <c r="I244" s="420"/>
      <c r="J244" s="420"/>
      <c r="K244" s="420"/>
      <c r="L244" s="420"/>
      <c r="M244" s="420"/>
      <c r="N244" s="420"/>
      <c r="O244" s="420"/>
      <c r="P244" s="420"/>
      <c r="Q244" s="421">
        <v>3333900</v>
      </c>
      <c r="R244" s="420"/>
      <c r="S244" s="415">
        <v>2151807.79</v>
      </c>
      <c r="T244" s="420"/>
      <c r="U244" s="415">
        <v>2151807.79</v>
      </c>
      <c r="V244" s="420"/>
      <c r="W244" s="420"/>
      <c r="X244" s="420"/>
      <c r="Y244" s="420"/>
      <c r="Z244" s="420"/>
      <c r="AA244" s="420"/>
      <c r="AB244" s="420"/>
      <c r="AC244" s="420"/>
      <c r="AD244" s="420"/>
      <c r="AE244" s="421">
        <v>2151807.79</v>
      </c>
      <c r="AF244" s="420"/>
      <c r="AG244" s="414" t="s">
        <v>518</v>
      </c>
      <c r="AH244" s="416">
        <v>45572.711851851855</v>
      </c>
      <c r="AI244" s="414"/>
      <c r="AJ244" s="414"/>
      <c r="AK244" s="3"/>
      <c r="AL244" s="3"/>
    </row>
    <row r="245" spans="1:38" x14ac:dyDescent="0.25">
      <c r="A245" s="414" t="s">
        <v>199</v>
      </c>
      <c r="B245" s="414" t="s">
        <v>22</v>
      </c>
      <c r="C245" s="414" t="s">
        <v>519</v>
      </c>
      <c r="D245" s="420" t="s">
        <v>702</v>
      </c>
      <c r="E245" s="415">
        <v>2482700</v>
      </c>
      <c r="F245" s="420"/>
      <c r="G245" s="415">
        <v>2482700</v>
      </c>
      <c r="H245" s="420"/>
      <c r="I245" s="420"/>
      <c r="J245" s="420"/>
      <c r="K245" s="420"/>
      <c r="L245" s="420"/>
      <c r="M245" s="420"/>
      <c r="N245" s="420"/>
      <c r="O245" s="420"/>
      <c r="P245" s="421">
        <v>2482700</v>
      </c>
      <c r="Q245" s="420"/>
      <c r="R245" s="420"/>
      <c r="S245" s="415">
        <v>1554458.19</v>
      </c>
      <c r="T245" s="420"/>
      <c r="U245" s="415">
        <v>1554458.19</v>
      </c>
      <c r="V245" s="420"/>
      <c r="W245" s="420"/>
      <c r="X245" s="420"/>
      <c r="Y245" s="420"/>
      <c r="Z245" s="420"/>
      <c r="AA245" s="420"/>
      <c r="AB245" s="420"/>
      <c r="AC245" s="420"/>
      <c r="AD245" s="421">
        <v>1554458.19</v>
      </c>
      <c r="AE245" s="420"/>
      <c r="AF245" s="420"/>
      <c r="AG245" s="414" t="s">
        <v>518</v>
      </c>
      <c r="AH245" s="416">
        <v>45572.711851851855</v>
      </c>
      <c r="AI245" s="414"/>
      <c r="AJ245" s="414"/>
      <c r="AK245" s="3"/>
      <c r="AL245" s="3"/>
    </row>
    <row r="246" spans="1:38" x14ac:dyDescent="0.25">
      <c r="A246" s="417" t="s">
        <v>200</v>
      </c>
      <c r="B246" s="417" t="s">
        <v>22</v>
      </c>
      <c r="C246" s="417" t="s">
        <v>519</v>
      </c>
      <c r="D246" s="417" t="s">
        <v>703</v>
      </c>
      <c r="E246" s="418">
        <v>8300</v>
      </c>
      <c r="F246" s="417"/>
      <c r="G246" s="418">
        <v>8300</v>
      </c>
      <c r="H246" s="417"/>
      <c r="I246" s="417"/>
      <c r="J246" s="417"/>
      <c r="K246" s="417"/>
      <c r="L246" s="417"/>
      <c r="M246" s="417"/>
      <c r="N246" s="417"/>
      <c r="O246" s="418">
        <v>8300</v>
      </c>
      <c r="P246" s="417"/>
      <c r="Q246" s="417"/>
      <c r="R246" s="417"/>
      <c r="S246" s="418">
        <v>8280</v>
      </c>
      <c r="T246" s="417"/>
      <c r="U246" s="418">
        <v>8280</v>
      </c>
      <c r="V246" s="417"/>
      <c r="W246" s="417"/>
      <c r="X246" s="417"/>
      <c r="Y246" s="417"/>
      <c r="Z246" s="417"/>
      <c r="AA246" s="417"/>
      <c r="AB246" s="417"/>
      <c r="AC246" s="418">
        <v>8280</v>
      </c>
      <c r="AD246" s="417"/>
      <c r="AE246" s="417"/>
      <c r="AF246" s="417"/>
      <c r="AG246" s="417" t="s">
        <v>518</v>
      </c>
      <c r="AH246" s="419">
        <v>45572.711851851855</v>
      </c>
      <c r="AI246" s="417"/>
      <c r="AJ246" s="417"/>
      <c r="AK246" s="3"/>
      <c r="AL246" s="3"/>
    </row>
    <row r="247" spans="1:38" x14ac:dyDescent="0.25">
      <c r="A247" s="414" t="s">
        <v>201</v>
      </c>
      <c r="B247" s="414" t="s">
        <v>22</v>
      </c>
      <c r="C247" s="414" t="s">
        <v>519</v>
      </c>
      <c r="D247" s="420" t="s">
        <v>704</v>
      </c>
      <c r="E247" s="415">
        <v>8300</v>
      </c>
      <c r="F247" s="420"/>
      <c r="G247" s="415">
        <v>8300</v>
      </c>
      <c r="H247" s="420"/>
      <c r="I247" s="420"/>
      <c r="J247" s="420"/>
      <c r="K247" s="420"/>
      <c r="L247" s="420"/>
      <c r="M247" s="420"/>
      <c r="N247" s="420"/>
      <c r="O247" s="421">
        <v>8300</v>
      </c>
      <c r="P247" s="420"/>
      <c r="Q247" s="420"/>
      <c r="R247" s="420"/>
      <c r="S247" s="415">
        <v>8280</v>
      </c>
      <c r="T247" s="420"/>
      <c r="U247" s="415">
        <v>8280</v>
      </c>
      <c r="V247" s="420"/>
      <c r="W247" s="420"/>
      <c r="X247" s="420"/>
      <c r="Y247" s="420"/>
      <c r="Z247" s="420"/>
      <c r="AA247" s="420"/>
      <c r="AB247" s="420"/>
      <c r="AC247" s="421">
        <v>8280</v>
      </c>
      <c r="AD247" s="420"/>
      <c r="AE247" s="420"/>
      <c r="AF247" s="420"/>
      <c r="AG247" s="414" t="s">
        <v>518</v>
      </c>
      <c r="AH247" s="416">
        <v>45572.711851851855</v>
      </c>
      <c r="AI247" s="414"/>
      <c r="AJ247" s="414"/>
      <c r="AK247" s="3"/>
      <c r="AL247" s="3"/>
    </row>
    <row r="248" spans="1:38" x14ac:dyDescent="0.25">
      <c r="A248" s="417" t="s">
        <v>202</v>
      </c>
      <c r="B248" s="417" t="s">
        <v>22</v>
      </c>
      <c r="C248" s="417" t="s">
        <v>519</v>
      </c>
      <c r="D248" s="417" t="s">
        <v>705</v>
      </c>
      <c r="E248" s="418">
        <v>6026100</v>
      </c>
      <c r="F248" s="417"/>
      <c r="G248" s="418">
        <v>6026100</v>
      </c>
      <c r="H248" s="417"/>
      <c r="I248" s="417"/>
      <c r="J248" s="417"/>
      <c r="K248" s="417"/>
      <c r="L248" s="417"/>
      <c r="M248" s="417"/>
      <c r="N248" s="417"/>
      <c r="O248" s="418">
        <v>6026100</v>
      </c>
      <c r="P248" s="417"/>
      <c r="Q248" s="417"/>
      <c r="R248" s="417"/>
      <c r="S248" s="418">
        <v>5228200</v>
      </c>
      <c r="T248" s="417"/>
      <c r="U248" s="418">
        <v>5228200</v>
      </c>
      <c r="V248" s="417"/>
      <c r="W248" s="417"/>
      <c r="X248" s="417"/>
      <c r="Y248" s="417"/>
      <c r="Z248" s="417"/>
      <c r="AA248" s="417"/>
      <c r="AB248" s="417"/>
      <c r="AC248" s="418">
        <v>5228200</v>
      </c>
      <c r="AD248" s="417"/>
      <c r="AE248" s="417"/>
      <c r="AF248" s="417"/>
      <c r="AG248" s="417" t="s">
        <v>518</v>
      </c>
      <c r="AH248" s="419">
        <v>45572.711851851855</v>
      </c>
      <c r="AI248" s="417"/>
      <c r="AJ248" s="417"/>
      <c r="AK248" s="3"/>
      <c r="AL248" s="3"/>
    </row>
    <row r="249" spans="1:38" x14ac:dyDescent="0.25">
      <c r="A249" s="414" t="s">
        <v>203</v>
      </c>
      <c r="B249" s="414" t="s">
        <v>22</v>
      </c>
      <c r="C249" s="414" t="s">
        <v>519</v>
      </c>
      <c r="D249" s="420" t="s">
        <v>706</v>
      </c>
      <c r="E249" s="415">
        <v>6026100</v>
      </c>
      <c r="F249" s="420"/>
      <c r="G249" s="415">
        <v>6026100</v>
      </c>
      <c r="H249" s="420"/>
      <c r="I249" s="420"/>
      <c r="J249" s="420"/>
      <c r="K249" s="420"/>
      <c r="L249" s="420"/>
      <c r="M249" s="420"/>
      <c r="N249" s="420"/>
      <c r="O249" s="421">
        <v>6026100</v>
      </c>
      <c r="P249" s="420"/>
      <c r="Q249" s="420"/>
      <c r="R249" s="420"/>
      <c r="S249" s="415">
        <v>5228200</v>
      </c>
      <c r="T249" s="420"/>
      <c r="U249" s="415">
        <v>5228200</v>
      </c>
      <c r="V249" s="420"/>
      <c r="W249" s="420"/>
      <c r="X249" s="420"/>
      <c r="Y249" s="420"/>
      <c r="Z249" s="420"/>
      <c r="AA249" s="420"/>
      <c r="AB249" s="420"/>
      <c r="AC249" s="421">
        <v>5228200</v>
      </c>
      <c r="AD249" s="420"/>
      <c r="AE249" s="420"/>
      <c r="AF249" s="420"/>
      <c r="AG249" s="414" t="s">
        <v>518</v>
      </c>
      <c r="AH249" s="416">
        <v>45572.711840277778</v>
      </c>
      <c r="AI249" s="414"/>
      <c r="AJ249" s="414"/>
      <c r="AK249" s="3"/>
      <c r="AL249" s="3"/>
    </row>
    <row r="250" spans="1:38" x14ac:dyDescent="0.25">
      <c r="A250" s="417" t="s">
        <v>204</v>
      </c>
      <c r="B250" s="417" t="s">
        <v>22</v>
      </c>
      <c r="C250" s="417" t="s">
        <v>519</v>
      </c>
      <c r="D250" s="417" t="s">
        <v>707</v>
      </c>
      <c r="E250" s="418">
        <v>44124800</v>
      </c>
      <c r="F250" s="417"/>
      <c r="G250" s="418">
        <v>44124800</v>
      </c>
      <c r="H250" s="417"/>
      <c r="I250" s="417"/>
      <c r="J250" s="417"/>
      <c r="K250" s="417"/>
      <c r="L250" s="417"/>
      <c r="M250" s="417"/>
      <c r="N250" s="417"/>
      <c r="O250" s="418">
        <v>44124800</v>
      </c>
      <c r="P250" s="417"/>
      <c r="Q250" s="417"/>
      <c r="R250" s="417"/>
      <c r="S250" s="418">
        <v>50752000</v>
      </c>
      <c r="T250" s="417"/>
      <c r="U250" s="418">
        <v>50752000</v>
      </c>
      <c r="V250" s="417"/>
      <c r="W250" s="417"/>
      <c r="X250" s="417"/>
      <c r="Y250" s="417"/>
      <c r="Z250" s="417"/>
      <c r="AA250" s="417"/>
      <c r="AB250" s="417"/>
      <c r="AC250" s="418">
        <v>50752000</v>
      </c>
      <c r="AD250" s="417"/>
      <c r="AE250" s="417"/>
      <c r="AF250" s="417"/>
      <c r="AG250" s="417" t="s">
        <v>518</v>
      </c>
      <c r="AH250" s="419">
        <v>45572.711851851855</v>
      </c>
      <c r="AI250" s="417"/>
      <c r="AJ250" s="417"/>
      <c r="AK250" s="3"/>
      <c r="AL250" s="3"/>
    </row>
    <row r="251" spans="1:38" x14ac:dyDescent="0.25">
      <c r="A251" s="414" t="s">
        <v>205</v>
      </c>
      <c r="B251" s="414" t="s">
        <v>22</v>
      </c>
      <c r="C251" s="414" t="s">
        <v>519</v>
      </c>
      <c r="D251" s="420" t="s">
        <v>708</v>
      </c>
      <c r="E251" s="415">
        <v>44124800</v>
      </c>
      <c r="F251" s="420"/>
      <c r="G251" s="415">
        <v>44124800</v>
      </c>
      <c r="H251" s="420"/>
      <c r="I251" s="420"/>
      <c r="J251" s="420"/>
      <c r="K251" s="420"/>
      <c r="L251" s="420"/>
      <c r="M251" s="420"/>
      <c r="N251" s="420"/>
      <c r="O251" s="421">
        <v>44124800</v>
      </c>
      <c r="P251" s="420"/>
      <c r="Q251" s="420"/>
      <c r="R251" s="420"/>
      <c r="S251" s="415">
        <v>50752000</v>
      </c>
      <c r="T251" s="420"/>
      <c r="U251" s="415">
        <v>50752000</v>
      </c>
      <c r="V251" s="420"/>
      <c r="W251" s="420"/>
      <c r="X251" s="420"/>
      <c r="Y251" s="420"/>
      <c r="Z251" s="420"/>
      <c r="AA251" s="420"/>
      <c r="AB251" s="420"/>
      <c r="AC251" s="421">
        <v>50752000</v>
      </c>
      <c r="AD251" s="420"/>
      <c r="AE251" s="420"/>
      <c r="AF251" s="420"/>
      <c r="AG251" s="414" t="s">
        <v>518</v>
      </c>
      <c r="AH251" s="416">
        <v>45572.711840277778</v>
      </c>
      <c r="AI251" s="414"/>
      <c r="AJ251" s="414"/>
      <c r="AK251" s="3"/>
      <c r="AL251" s="3"/>
    </row>
    <row r="252" spans="1:38" x14ac:dyDescent="0.25">
      <c r="A252" s="417" t="s">
        <v>206</v>
      </c>
      <c r="B252" s="417" t="s">
        <v>22</v>
      </c>
      <c r="C252" s="417" t="s">
        <v>519</v>
      </c>
      <c r="D252" s="417" t="s">
        <v>709</v>
      </c>
      <c r="E252" s="418">
        <v>115245000</v>
      </c>
      <c r="F252" s="417"/>
      <c r="G252" s="418">
        <v>115245000</v>
      </c>
      <c r="H252" s="417"/>
      <c r="I252" s="417"/>
      <c r="J252" s="417"/>
      <c r="K252" s="417"/>
      <c r="L252" s="417"/>
      <c r="M252" s="417"/>
      <c r="N252" s="417"/>
      <c r="O252" s="418">
        <v>115245000</v>
      </c>
      <c r="P252" s="417"/>
      <c r="Q252" s="417"/>
      <c r="R252" s="417"/>
      <c r="S252" s="418">
        <v>71731939.230000004</v>
      </c>
      <c r="T252" s="417"/>
      <c r="U252" s="418">
        <v>71731939.230000004</v>
      </c>
      <c r="V252" s="417"/>
      <c r="W252" s="417"/>
      <c r="X252" s="417"/>
      <c r="Y252" s="417"/>
      <c r="Z252" s="417"/>
      <c r="AA252" s="417"/>
      <c r="AB252" s="417"/>
      <c r="AC252" s="418">
        <v>71731939.230000004</v>
      </c>
      <c r="AD252" s="417"/>
      <c r="AE252" s="417"/>
      <c r="AF252" s="417"/>
      <c r="AG252" s="417" t="s">
        <v>518</v>
      </c>
      <c r="AH252" s="419">
        <v>45572.711851851855</v>
      </c>
      <c r="AI252" s="417"/>
      <c r="AJ252" s="417"/>
      <c r="AK252" s="3"/>
      <c r="AL252" s="3"/>
    </row>
    <row r="253" spans="1:38" x14ac:dyDescent="0.25">
      <c r="A253" s="414" t="s">
        <v>207</v>
      </c>
      <c r="B253" s="414" t="s">
        <v>22</v>
      </c>
      <c r="C253" s="414" t="s">
        <v>519</v>
      </c>
      <c r="D253" s="420" t="s">
        <v>710</v>
      </c>
      <c r="E253" s="415">
        <v>115245000</v>
      </c>
      <c r="F253" s="420"/>
      <c r="G253" s="415">
        <v>115245000</v>
      </c>
      <c r="H253" s="420"/>
      <c r="I253" s="420"/>
      <c r="J253" s="420"/>
      <c r="K253" s="420"/>
      <c r="L253" s="420"/>
      <c r="M253" s="420"/>
      <c r="N253" s="420"/>
      <c r="O253" s="421">
        <v>115245000</v>
      </c>
      <c r="P253" s="420"/>
      <c r="Q253" s="420"/>
      <c r="R253" s="420"/>
      <c r="S253" s="415">
        <v>71731939.230000004</v>
      </c>
      <c r="T253" s="420"/>
      <c r="U253" s="415">
        <v>71731939.230000004</v>
      </c>
      <c r="V253" s="420"/>
      <c r="W253" s="420"/>
      <c r="X253" s="420"/>
      <c r="Y253" s="420"/>
      <c r="Z253" s="420"/>
      <c r="AA253" s="420"/>
      <c r="AB253" s="420"/>
      <c r="AC253" s="421">
        <v>71731939.230000004</v>
      </c>
      <c r="AD253" s="420"/>
      <c r="AE253" s="420"/>
      <c r="AF253" s="420"/>
      <c r="AG253" s="414" t="s">
        <v>518</v>
      </c>
      <c r="AH253" s="416">
        <v>45572.711851851855</v>
      </c>
      <c r="AI253" s="414"/>
      <c r="AJ253" s="414"/>
      <c r="AK253" s="3"/>
      <c r="AL253" s="3"/>
    </row>
    <row r="254" spans="1:38" x14ac:dyDescent="0.25">
      <c r="A254" s="417" t="s">
        <v>208</v>
      </c>
      <c r="B254" s="417" t="s">
        <v>22</v>
      </c>
      <c r="C254" s="417" t="s">
        <v>519</v>
      </c>
      <c r="D254" s="417" t="s">
        <v>711</v>
      </c>
      <c r="E254" s="418">
        <v>27009400</v>
      </c>
      <c r="F254" s="417"/>
      <c r="G254" s="418">
        <v>27009400</v>
      </c>
      <c r="H254" s="418">
        <v>40475254.640000001</v>
      </c>
      <c r="I254" s="417"/>
      <c r="J254" s="417"/>
      <c r="K254" s="417"/>
      <c r="L254" s="417"/>
      <c r="M254" s="417"/>
      <c r="N254" s="417"/>
      <c r="O254" s="418">
        <v>23944254.640000001</v>
      </c>
      <c r="P254" s="418">
        <v>5620900</v>
      </c>
      <c r="Q254" s="418">
        <v>37919500</v>
      </c>
      <c r="R254" s="417"/>
      <c r="S254" s="418">
        <v>17870936.960000001</v>
      </c>
      <c r="T254" s="417"/>
      <c r="U254" s="418">
        <v>17870936.960000001</v>
      </c>
      <c r="V254" s="418">
        <v>38364684.609999999</v>
      </c>
      <c r="W254" s="417"/>
      <c r="X254" s="417"/>
      <c r="Y254" s="417"/>
      <c r="Z254" s="417"/>
      <c r="AA254" s="417"/>
      <c r="AB254" s="417"/>
      <c r="AC254" s="418">
        <v>21123684.609999999</v>
      </c>
      <c r="AD254" s="418">
        <v>5620827.5</v>
      </c>
      <c r="AE254" s="418">
        <v>29491109.460000001</v>
      </c>
      <c r="AF254" s="417"/>
      <c r="AG254" s="417" t="s">
        <v>518</v>
      </c>
      <c r="AH254" s="419">
        <v>45572.711851851855</v>
      </c>
      <c r="AI254" s="417"/>
      <c r="AJ254" s="417"/>
      <c r="AK254" s="3"/>
      <c r="AL254" s="3"/>
    </row>
    <row r="255" spans="1:38" x14ac:dyDescent="0.25">
      <c r="A255" s="417" t="s">
        <v>209</v>
      </c>
      <c r="B255" s="417" t="s">
        <v>22</v>
      </c>
      <c r="C255" s="417" t="s">
        <v>519</v>
      </c>
      <c r="D255" s="417" t="s">
        <v>712</v>
      </c>
      <c r="E255" s="418">
        <v>0</v>
      </c>
      <c r="F255" s="417"/>
      <c r="G255" s="418">
        <v>0</v>
      </c>
      <c r="H255" s="418">
        <v>17424254.640000001</v>
      </c>
      <c r="I255" s="417"/>
      <c r="J255" s="417"/>
      <c r="K255" s="417"/>
      <c r="L255" s="417"/>
      <c r="M255" s="417"/>
      <c r="N255" s="417"/>
      <c r="O255" s="418">
        <v>17424254.640000001</v>
      </c>
      <c r="P255" s="417"/>
      <c r="Q255" s="417"/>
      <c r="R255" s="417"/>
      <c r="S255" s="418">
        <v>0</v>
      </c>
      <c r="T255" s="417"/>
      <c r="U255" s="418">
        <v>0</v>
      </c>
      <c r="V255" s="418">
        <v>14460484.609999999</v>
      </c>
      <c r="W255" s="417"/>
      <c r="X255" s="417"/>
      <c r="Y255" s="417"/>
      <c r="Z255" s="417"/>
      <c r="AA255" s="417"/>
      <c r="AB255" s="417"/>
      <c r="AC255" s="418">
        <v>14460484.609999999</v>
      </c>
      <c r="AD255" s="417"/>
      <c r="AE255" s="417"/>
      <c r="AF255" s="417"/>
      <c r="AG255" s="417" t="s">
        <v>518</v>
      </c>
      <c r="AH255" s="419">
        <v>45572.711851851855</v>
      </c>
      <c r="AI255" s="417"/>
      <c r="AJ255" s="417"/>
      <c r="AK255" s="3"/>
      <c r="AL255" s="3"/>
    </row>
    <row r="256" spans="1:38" x14ac:dyDescent="0.25">
      <c r="A256" s="414" t="s">
        <v>210</v>
      </c>
      <c r="B256" s="414" t="s">
        <v>22</v>
      </c>
      <c r="C256" s="414" t="s">
        <v>519</v>
      </c>
      <c r="D256" s="420" t="s">
        <v>713</v>
      </c>
      <c r="E256" s="415">
        <v>0</v>
      </c>
      <c r="F256" s="420"/>
      <c r="G256" s="415">
        <v>0</v>
      </c>
      <c r="H256" s="421">
        <v>17424254.640000001</v>
      </c>
      <c r="I256" s="420"/>
      <c r="J256" s="420"/>
      <c r="K256" s="420"/>
      <c r="L256" s="420"/>
      <c r="M256" s="420"/>
      <c r="N256" s="420"/>
      <c r="O256" s="421">
        <v>17424254.640000001</v>
      </c>
      <c r="P256" s="420"/>
      <c r="Q256" s="420"/>
      <c r="R256" s="420"/>
      <c r="S256" s="415">
        <v>0</v>
      </c>
      <c r="T256" s="420"/>
      <c r="U256" s="415">
        <v>0</v>
      </c>
      <c r="V256" s="421">
        <v>14460484.609999999</v>
      </c>
      <c r="W256" s="420"/>
      <c r="X256" s="420"/>
      <c r="Y256" s="420"/>
      <c r="Z256" s="420"/>
      <c r="AA256" s="420"/>
      <c r="AB256" s="420"/>
      <c r="AC256" s="421">
        <v>14460484.609999999</v>
      </c>
      <c r="AD256" s="420"/>
      <c r="AE256" s="420"/>
      <c r="AF256" s="420"/>
      <c r="AG256" s="414" t="s">
        <v>518</v>
      </c>
      <c r="AH256" s="416">
        <v>45572.711840277778</v>
      </c>
      <c r="AI256" s="414"/>
      <c r="AJ256" s="414"/>
      <c r="AK256" s="3"/>
      <c r="AL256" s="3"/>
    </row>
    <row r="257" spans="1:38" x14ac:dyDescent="0.25">
      <c r="A257" s="417" t="s">
        <v>1113</v>
      </c>
      <c r="B257" s="417" t="s">
        <v>22</v>
      </c>
      <c r="C257" s="417" t="s">
        <v>519</v>
      </c>
      <c r="D257" s="417" t="s">
        <v>943</v>
      </c>
      <c r="E257" s="418">
        <v>0</v>
      </c>
      <c r="F257" s="417"/>
      <c r="G257" s="418">
        <v>0</v>
      </c>
      <c r="H257" s="417"/>
      <c r="I257" s="417"/>
      <c r="J257" s="417"/>
      <c r="K257" s="417"/>
      <c r="L257" s="417"/>
      <c r="M257" s="417"/>
      <c r="N257" s="417"/>
      <c r="O257" s="418">
        <v>0</v>
      </c>
      <c r="P257" s="417"/>
      <c r="Q257" s="417"/>
      <c r="R257" s="417"/>
      <c r="S257" s="418">
        <v>143200</v>
      </c>
      <c r="T257" s="417"/>
      <c r="U257" s="418">
        <v>143200</v>
      </c>
      <c r="V257" s="417"/>
      <c r="W257" s="417"/>
      <c r="X257" s="417"/>
      <c r="Y257" s="417"/>
      <c r="Z257" s="417"/>
      <c r="AA257" s="417"/>
      <c r="AB257" s="417"/>
      <c r="AC257" s="418">
        <v>143200</v>
      </c>
      <c r="AD257" s="417"/>
      <c r="AE257" s="417"/>
      <c r="AF257" s="417"/>
      <c r="AG257" s="417" t="s">
        <v>518</v>
      </c>
      <c r="AH257" s="419">
        <v>45572.711851851855</v>
      </c>
      <c r="AI257" s="417"/>
      <c r="AJ257" s="417"/>
      <c r="AK257" s="3"/>
      <c r="AL257" s="3"/>
    </row>
    <row r="258" spans="1:38" x14ac:dyDescent="0.25">
      <c r="A258" s="414" t="s">
        <v>1114</v>
      </c>
      <c r="B258" s="414" t="s">
        <v>22</v>
      </c>
      <c r="C258" s="414" t="s">
        <v>519</v>
      </c>
      <c r="D258" s="420" t="s">
        <v>945</v>
      </c>
      <c r="E258" s="415">
        <v>0</v>
      </c>
      <c r="F258" s="420"/>
      <c r="G258" s="415">
        <v>0</v>
      </c>
      <c r="H258" s="420"/>
      <c r="I258" s="420"/>
      <c r="J258" s="420"/>
      <c r="K258" s="420"/>
      <c r="L258" s="420"/>
      <c r="M258" s="420"/>
      <c r="N258" s="420"/>
      <c r="O258" s="421">
        <v>0</v>
      </c>
      <c r="P258" s="420"/>
      <c r="Q258" s="420"/>
      <c r="R258" s="420"/>
      <c r="S258" s="415">
        <v>143200</v>
      </c>
      <c r="T258" s="420"/>
      <c r="U258" s="415">
        <v>143200</v>
      </c>
      <c r="V258" s="420"/>
      <c r="W258" s="420"/>
      <c r="X258" s="420"/>
      <c r="Y258" s="420"/>
      <c r="Z258" s="420"/>
      <c r="AA258" s="420"/>
      <c r="AB258" s="420"/>
      <c r="AC258" s="421">
        <v>143200</v>
      </c>
      <c r="AD258" s="420"/>
      <c r="AE258" s="420"/>
      <c r="AF258" s="420"/>
      <c r="AG258" s="414" t="s">
        <v>518</v>
      </c>
      <c r="AH258" s="416">
        <v>45572.711840277778</v>
      </c>
      <c r="AI258" s="414"/>
      <c r="AJ258" s="414"/>
      <c r="AK258" s="3"/>
      <c r="AL258" s="3"/>
    </row>
    <row r="259" spans="1:38" x14ac:dyDescent="0.25">
      <c r="A259" s="417" t="s">
        <v>224</v>
      </c>
      <c r="B259" s="417" t="s">
        <v>22</v>
      </c>
      <c r="C259" s="417" t="s">
        <v>519</v>
      </c>
      <c r="D259" s="417" t="s">
        <v>763</v>
      </c>
      <c r="E259" s="418">
        <v>27009400</v>
      </c>
      <c r="F259" s="417"/>
      <c r="G259" s="418">
        <v>27009400</v>
      </c>
      <c r="H259" s="418">
        <v>23051000</v>
      </c>
      <c r="I259" s="417"/>
      <c r="J259" s="417"/>
      <c r="K259" s="417"/>
      <c r="L259" s="417"/>
      <c r="M259" s="417"/>
      <c r="N259" s="417"/>
      <c r="O259" s="418">
        <v>6520000</v>
      </c>
      <c r="P259" s="418">
        <v>5620900</v>
      </c>
      <c r="Q259" s="418">
        <v>37919500</v>
      </c>
      <c r="R259" s="417"/>
      <c r="S259" s="418">
        <v>17727736.960000001</v>
      </c>
      <c r="T259" s="417"/>
      <c r="U259" s="418">
        <v>17727736.960000001</v>
      </c>
      <c r="V259" s="418">
        <v>23904200</v>
      </c>
      <c r="W259" s="417"/>
      <c r="X259" s="417"/>
      <c r="Y259" s="417"/>
      <c r="Z259" s="417"/>
      <c r="AA259" s="417"/>
      <c r="AB259" s="417"/>
      <c r="AC259" s="418">
        <v>6520000</v>
      </c>
      <c r="AD259" s="418">
        <v>5620827.5</v>
      </c>
      <c r="AE259" s="418">
        <v>29491109.460000001</v>
      </c>
      <c r="AF259" s="417"/>
      <c r="AG259" s="417" t="s">
        <v>518</v>
      </c>
      <c r="AH259" s="419">
        <v>45572.711851851855</v>
      </c>
      <c r="AI259" s="417"/>
      <c r="AJ259" s="417"/>
      <c r="AK259" s="3"/>
      <c r="AL259" s="3"/>
    </row>
    <row r="260" spans="1:38" x14ac:dyDescent="0.25">
      <c r="A260" s="414" t="s">
        <v>963</v>
      </c>
      <c r="B260" s="414" t="s">
        <v>22</v>
      </c>
      <c r="C260" s="414" t="s">
        <v>519</v>
      </c>
      <c r="D260" s="420" t="s">
        <v>964</v>
      </c>
      <c r="E260" s="415">
        <v>6520000</v>
      </c>
      <c r="F260" s="420"/>
      <c r="G260" s="415">
        <v>6520000</v>
      </c>
      <c r="H260" s="420"/>
      <c r="I260" s="420"/>
      <c r="J260" s="420"/>
      <c r="K260" s="420"/>
      <c r="L260" s="420"/>
      <c r="M260" s="420"/>
      <c r="N260" s="420"/>
      <c r="O260" s="421">
        <v>6520000</v>
      </c>
      <c r="P260" s="420"/>
      <c r="Q260" s="420"/>
      <c r="R260" s="420"/>
      <c r="S260" s="415">
        <v>6520000</v>
      </c>
      <c r="T260" s="420"/>
      <c r="U260" s="415">
        <v>6520000</v>
      </c>
      <c r="V260" s="420"/>
      <c r="W260" s="420"/>
      <c r="X260" s="420"/>
      <c r="Y260" s="420"/>
      <c r="Z260" s="420"/>
      <c r="AA260" s="420"/>
      <c r="AB260" s="420"/>
      <c r="AC260" s="421">
        <v>6520000</v>
      </c>
      <c r="AD260" s="420"/>
      <c r="AE260" s="420"/>
      <c r="AF260" s="420"/>
      <c r="AG260" s="414" t="s">
        <v>518</v>
      </c>
      <c r="AH260" s="416">
        <v>45572.711840277778</v>
      </c>
      <c r="AI260" s="414"/>
      <c r="AJ260" s="414"/>
      <c r="AK260" s="3"/>
      <c r="AL260" s="3"/>
    </row>
    <row r="261" spans="1:38" x14ac:dyDescent="0.25">
      <c r="A261" s="414" t="s">
        <v>226</v>
      </c>
      <c r="B261" s="414" t="s">
        <v>22</v>
      </c>
      <c r="C261" s="414" t="s">
        <v>519</v>
      </c>
      <c r="D261" s="420" t="s">
        <v>764</v>
      </c>
      <c r="E261" s="415">
        <v>18720000</v>
      </c>
      <c r="F261" s="420"/>
      <c r="G261" s="415">
        <v>18720000</v>
      </c>
      <c r="H261" s="421">
        <v>19199500</v>
      </c>
      <c r="I261" s="420"/>
      <c r="J261" s="420"/>
      <c r="K261" s="420"/>
      <c r="L261" s="420"/>
      <c r="M261" s="420"/>
      <c r="N261" s="420"/>
      <c r="O261" s="420"/>
      <c r="P261" s="420"/>
      <c r="Q261" s="421">
        <v>37919500</v>
      </c>
      <c r="R261" s="420"/>
      <c r="S261" s="415">
        <v>9438409.4600000009</v>
      </c>
      <c r="T261" s="420"/>
      <c r="U261" s="415">
        <v>9438409.4600000009</v>
      </c>
      <c r="V261" s="421">
        <v>20052700</v>
      </c>
      <c r="W261" s="420"/>
      <c r="X261" s="420"/>
      <c r="Y261" s="420"/>
      <c r="Z261" s="420"/>
      <c r="AA261" s="420"/>
      <c r="AB261" s="420"/>
      <c r="AC261" s="420"/>
      <c r="AD261" s="420"/>
      <c r="AE261" s="421">
        <v>29491109.460000001</v>
      </c>
      <c r="AF261" s="420"/>
      <c r="AG261" s="414" t="s">
        <v>518</v>
      </c>
      <c r="AH261" s="416">
        <v>45572.711851851855</v>
      </c>
      <c r="AI261" s="414"/>
      <c r="AJ261" s="414"/>
      <c r="AK261" s="3"/>
      <c r="AL261" s="3"/>
    </row>
    <row r="262" spans="1:38" x14ac:dyDescent="0.25">
      <c r="A262" s="414" t="s">
        <v>1053</v>
      </c>
      <c r="B262" s="414" t="s">
        <v>22</v>
      </c>
      <c r="C262" s="414" t="s">
        <v>519</v>
      </c>
      <c r="D262" s="420" t="s">
        <v>1054</v>
      </c>
      <c r="E262" s="415">
        <v>1769400</v>
      </c>
      <c r="F262" s="420"/>
      <c r="G262" s="415">
        <v>1769400</v>
      </c>
      <c r="H262" s="421">
        <v>3851500</v>
      </c>
      <c r="I262" s="420"/>
      <c r="J262" s="420"/>
      <c r="K262" s="420"/>
      <c r="L262" s="420"/>
      <c r="M262" s="420"/>
      <c r="N262" s="420"/>
      <c r="O262" s="420"/>
      <c r="P262" s="421">
        <v>5620900</v>
      </c>
      <c r="Q262" s="420"/>
      <c r="R262" s="420"/>
      <c r="S262" s="415">
        <v>1769327.5</v>
      </c>
      <c r="T262" s="420"/>
      <c r="U262" s="415">
        <v>1769327.5</v>
      </c>
      <c r="V262" s="421">
        <v>3851500</v>
      </c>
      <c r="W262" s="420"/>
      <c r="X262" s="420"/>
      <c r="Y262" s="420"/>
      <c r="Z262" s="420"/>
      <c r="AA262" s="420"/>
      <c r="AB262" s="420"/>
      <c r="AC262" s="420"/>
      <c r="AD262" s="421">
        <v>5620827.5</v>
      </c>
      <c r="AE262" s="420"/>
      <c r="AF262" s="420"/>
      <c r="AG262" s="414" t="s">
        <v>518</v>
      </c>
      <c r="AH262" s="416">
        <v>45572.711851851855</v>
      </c>
      <c r="AI262" s="414"/>
      <c r="AJ262" s="414"/>
      <c r="AK262" s="3"/>
      <c r="AL262" s="3"/>
    </row>
    <row r="263" spans="1:38" x14ac:dyDescent="0.25">
      <c r="A263" s="417" t="s">
        <v>211</v>
      </c>
      <c r="B263" s="417" t="s">
        <v>22</v>
      </c>
      <c r="C263" s="417" t="s">
        <v>519</v>
      </c>
      <c r="D263" s="417" t="s">
        <v>714</v>
      </c>
      <c r="E263" s="418">
        <v>1075460</v>
      </c>
      <c r="F263" s="417"/>
      <c r="G263" s="418">
        <v>1075460</v>
      </c>
      <c r="H263" s="417"/>
      <c r="I263" s="417"/>
      <c r="J263" s="417"/>
      <c r="K263" s="417"/>
      <c r="L263" s="417"/>
      <c r="M263" s="417"/>
      <c r="N263" s="417"/>
      <c r="O263" s="418">
        <v>0</v>
      </c>
      <c r="P263" s="417"/>
      <c r="Q263" s="418">
        <v>1075460</v>
      </c>
      <c r="R263" s="417"/>
      <c r="S263" s="418">
        <v>1805543.88</v>
      </c>
      <c r="T263" s="417"/>
      <c r="U263" s="418">
        <v>1805543.88</v>
      </c>
      <c r="V263" s="417"/>
      <c r="W263" s="417"/>
      <c r="X263" s="417"/>
      <c r="Y263" s="417"/>
      <c r="Z263" s="417"/>
      <c r="AA263" s="417"/>
      <c r="AB263" s="417"/>
      <c r="AC263" s="418">
        <v>726579.01</v>
      </c>
      <c r="AD263" s="417"/>
      <c r="AE263" s="418">
        <v>1078964.8700000001</v>
      </c>
      <c r="AF263" s="417"/>
      <c r="AG263" s="417" t="s">
        <v>518</v>
      </c>
      <c r="AH263" s="419">
        <v>45572.711851851855</v>
      </c>
      <c r="AI263" s="417"/>
      <c r="AJ263" s="417"/>
      <c r="AK263" s="3"/>
      <c r="AL263" s="3"/>
    </row>
    <row r="264" spans="1:38" x14ac:dyDescent="0.25">
      <c r="A264" s="417" t="s">
        <v>1095</v>
      </c>
      <c r="B264" s="417" t="s">
        <v>22</v>
      </c>
      <c r="C264" s="417" t="s">
        <v>519</v>
      </c>
      <c r="D264" s="417" t="s">
        <v>1096</v>
      </c>
      <c r="E264" s="418">
        <v>0</v>
      </c>
      <c r="F264" s="417"/>
      <c r="G264" s="418">
        <v>0</v>
      </c>
      <c r="H264" s="417"/>
      <c r="I264" s="417"/>
      <c r="J264" s="417"/>
      <c r="K264" s="417"/>
      <c r="L264" s="417"/>
      <c r="M264" s="417"/>
      <c r="N264" s="417"/>
      <c r="O264" s="418">
        <v>0</v>
      </c>
      <c r="P264" s="417"/>
      <c r="Q264" s="417"/>
      <c r="R264" s="417"/>
      <c r="S264" s="418">
        <v>726579.01</v>
      </c>
      <c r="T264" s="417"/>
      <c r="U264" s="418">
        <v>726579.01</v>
      </c>
      <c r="V264" s="417"/>
      <c r="W264" s="417"/>
      <c r="X264" s="417"/>
      <c r="Y264" s="417"/>
      <c r="Z264" s="417"/>
      <c r="AA264" s="417"/>
      <c r="AB264" s="417"/>
      <c r="AC264" s="418">
        <v>726579.01</v>
      </c>
      <c r="AD264" s="417"/>
      <c r="AE264" s="417"/>
      <c r="AF264" s="417"/>
      <c r="AG264" s="417" t="s">
        <v>518</v>
      </c>
      <c r="AH264" s="419">
        <v>45572.711851851855</v>
      </c>
      <c r="AI264" s="417"/>
      <c r="AJ264" s="417"/>
      <c r="AK264" s="3"/>
      <c r="AL264" s="3"/>
    </row>
    <row r="265" spans="1:38" x14ac:dyDescent="0.25">
      <c r="A265" s="414" t="s">
        <v>1095</v>
      </c>
      <c r="B265" s="414" t="s">
        <v>22</v>
      </c>
      <c r="C265" s="414" t="s">
        <v>519</v>
      </c>
      <c r="D265" s="420" t="s">
        <v>1097</v>
      </c>
      <c r="E265" s="415">
        <v>0</v>
      </c>
      <c r="F265" s="420"/>
      <c r="G265" s="415">
        <v>0</v>
      </c>
      <c r="H265" s="420"/>
      <c r="I265" s="420"/>
      <c r="J265" s="420"/>
      <c r="K265" s="420"/>
      <c r="L265" s="420"/>
      <c r="M265" s="420"/>
      <c r="N265" s="420"/>
      <c r="O265" s="421">
        <v>0</v>
      </c>
      <c r="P265" s="420"/>
      <c r="Q265" s="420"/>
      <c r="R265" s="420"/>
      <c r="S265" s="415">
        <v>726579.01</v>
      </c>
      <c r="T265" s="420"/>
      <c r="U265" s="415">
        <v>726579.01</v>
      </c>
      <c r="V265" s="420"/>
      <c r="W265" s="420"/>
      <c r="X265" s="420"/>
      <c r="Y265" s="420"/>
      <c r="Z265" s="420"/>
      <c r="AA265" s="420"/>
      <c r="AB265" s="420"/>
      <c r="AC265" s="421">
        <v>726579.01</v>
      </c>
      <c r="AD265" s="420"/>
      <c r="AE265" s="420"/>
      <c r="AF265" s="420"/>
      <c r="AG265" s="414" t="s">
        <v>518</v>
      </c>
      <c r="AH265" s="416">
        <v>45572.711851851855</v>
      </c>
      <c r="AI265" s="414"/>
      <c r="AJ265" s="414"/>
      <c r="AK265" s="3"/>
      <c r="AL265" s="3"/>
    </row>
    <row r="266" spans="1:38" x14ac:dyDescent="0.25">
      <c r="A266" s="417" t="s">
        <v>227</v>
      </c>
      <c r="B266" s="417" t="s">
        <v>22</v>
      </c>
      <c r="C266" s="417" t="s">
        <v>519</v>
      </c>
      <c r="D266" s="417" t="s">
        <v>765</v>
      </c>
      <c r="E266" s="418">
        <v>1075460</v>
      </c>
      <c r="F266" s="417"/>
      <c r="G266" s="418">
        <v>1075460</v>
      </c>
      <c r="H266" s="417"/>
      <c r="I266" s="417"/>
      <c r="J266" s="417"/>
      <c r="K266" s="417"/>
      <c r="L266" s="417"/>
      <c r="M266" s="417"/>
      <c r="N266" s="417"/>
      <c r="O266" s="417"/>
      <c r="P266" s="417"/>
      <c r="Q266" s="418">
        <v>1075460</v>
      </c>
      <c r="R266" s="417"/>
      <c r="S266" s="418">
        <v>1078964.8700000001</v>
      </c>
      <c r="T266" s="417"/>
      <c r="U266" s="418">
        <v>1078964.8700000001</v>
      </c>
      <c r="V266" s="417"/>
      <c r="W266" s="417"/>
      <c r="X266" s="417"/>
      <c r="Y266" s="417"/>
      <c r="Z266" s="417"/>
      <c r="AA266" s="417"/>
      <c r="AB266" s="417"/>
      <c r="AC266" s="417"/>
      <c r="AD266" s="417"/>
      <c r="AE266" s="418">
        <v>1078964.8700000001</v>
      </c>
      <c r="AF266" s="417"/>
      <c r="AG266" s="417" t="s">
        <v>518</v>
      </c>
      <c r="AH266" s="419">
        <v>45572.711851851855</v>
      </c>
      <c r="AI266" s="417"/>
      <c r="AJ266" s="417"/>
      <c r="AK266" s="3"/>
      <c r="AL266" s="3"/>
    </row>
    <row r="267" spans="1:38" x14ac:dyDescent="0.25">
      <c r="A267" s="414" t="s">
        <v>227</v>
      </c>
      <c r="B267" s="414" t="s">
        <v>22</v>
      </c>
      <c r="C267" s="414" t="s">
        <v>519</v>
      </c>
      <c r="D267" s="420" t="s">
        <v>766</v>
      </c>
      <c r="E267" s="415">
        <v>1075460</v>
      </c>
      <c r="F267" s="420"/>
      <c r="G267" s="415">
        <v>1075460</v>
      </c>
      <c r="H267" s="420"/>
      <c r="I267" s="420"/>
      <c r="J267" s="420"/>
      <c r="K267" s="420"/>
      <c r="L267" s="420"/>
      <c r="M267" s="420"/>
      <c r="N267" s="420"/>
      <c r="O267" s="420"/>
      <c r="P267" s="420"/>
      <c r="Q267" s="421">
        <v>1075460</v>
      </c>
      <c r="R267" s="420"/>
      <c r="S267" s="415">
        <v>1078964.8700000001</v>
      </c>
      <c r="T267" s="420"/>
      <c r="U267" s="415">
        <v>1078964.8700000001</v>
      </c>
      <c r="V267" s="420"/>
      <c r="W267" s="420"/>
      <c r="X267" s="420"/>
      <c r="Y267" s="420"/>
      <c r="Z267" s="420"/>
      <c r="AA267" s="420"/>
      <c r="AB267" s="420"/>
      <c r="AC267" s="420"/>
      <c r="AD267" s="420"/>
      <c r="AE267" s="421">
        <v>1078964.8700000001</v>
      </c>
      <c r="AF267" s="420"/>
      <c r="AG267" s="414" t="s">
        <v>518</v>
      </c>
      <c r="AH267" s="416">
        <v>45572.711851851855</v>
      </c>
      <c r="AI267" s="414"/>
      <c r="AJ267" s="414"/>
      <c r="AK267" s="3"/>
      <c r="AL267" s="3"/>
    </row>
    <row r="268" spans="1:38" x14ac:dyDescent="0.25">
      <c r="A268" s="417" t="s">
        <v>212</v>
      </c>
      <c r="B268" s="417" t="s">
        <v>22</v>
      </c>
      <c r="C268" s="417" t="s">
        <v>519</v>
      </c>
      <c r="D268" s="417" t="s">
        <v>715</v>
      </c>
      <c r="E268" s="418">
        <v>27701400</v>
      </c>
      <c r="F268" s="417"/>
      <c r="G268" s="418">
        <v>27701400</v>
      </c>
      <c r="H268" s="417"/>
      <c r="I268" s="417"/>
      <c r="J268" s="417"/>
      <c r="K268" s="417"/>
      <c r="L268" s="417"/>
      <c r="M268" s="417"/>
      <c r="N268" s="417"/>
      <c r="O268" s="418">
        <v>27701400</v>
      </c>
      <c r="P268" s="417"/>
      <c r="Q268" s="418">
        <v>0</v>
      </c>
      <c r="R268" s="417"/>
      <c r="S268" s="418">
        <v>27716901.32</v>
      </c>
      <c r="T268" s="417"/>
      <c r="U268" s="418">
        <v>27716901.32</v>
      </c>
      <c r="V268" s="418">
        <v>1398.68</v>
      </c>
      <c r="W268" s="417"/>
      <c r="X268" s="417"/>
      <c r="Y268" s="417"/>
      <c r="Z268" s="417"/>
      <c r="AA268" s="417"/>
      <c r="AB268" s="417"/>
      <c r="AC268" s="418">
        <v>27716901.32</v>
      </c>
      <c r="AD268" s="417"/>
      <c r="AE268" s="418">
        <v>1398.68</v>
      </c>
      <c r="AF268" s="417"/>
      <c r="AG268" s="417" t="s">
        <v>518</v>
      </c>
      <c r="AH268" s="419">
        <v>45572.711851851855</v>
      </c>
      <c r="AI268" s="417"/>
      <c r="AJ268" s="417"/>
      <c r="AK268" s="3"/>
      <c r="AL268" s="3"/>
    </row>
    <row r="269" spans="1:38" x14ac:dyDescent="0.25">
      <c r="A269" s="417" t="s">
        <v>213</v>
      </c>
      <c r="B269" s="417" t="s">
        <v>22</v>
      </c>
      <c r="C269" s="417" t="s">
        <v>519</v>
      </c>
      <c r="D269" s="417" t="s">
        <v>716</v>
      </c>
      <c r="E269" s="418">
        <v>27701400</v>
      </c>
      <c r="F269" s="417"/>
      <c r="G269" s="418">
        <v>27701400</v>
      </c>
      <c r="H269" s="417"/>
      <c r="I269" s="417"/>
      <c r="J269" s="417"/>
      <c r="K269" s="417"/>
      <c r="L269" s="417"/>
      <c r="M269" s="417"/>
      <c r="N269" s="417"/>
      <c r="O269" s="418">
        <v>27701400</v>
      </c>
      <c r="P269" s="417"/>
      <c r="Q269" s="418">
        <v>0</v>
      </c>
      <c r="R269" s="417"/>
      <c r="S269" s="418">
        <v>27716901.32</v>
      </c>
      <c r="T269" s="417"/>
      <c r="U269" s="418">
        <v>27716901.32</v>
      </c>
      <c r="V269" s="418">
        <v>1398.68</v>
      </c>
      <c r="W269" s="417"/>
      <c r="X269" s="417"/>
      <c r="Y269" s="417"/>
      <c r="Z269" s="417"/>
      <c r="AA269" s="417"/>
      <c r="AB269" s="417"/>
      <c r="AC269" s="418">
        <v>27716901.32</v>
      </c>
      <c r="AD269" s="417"/>
      <c r="AE269" s="418">
        <v>1398.68</v>
      </c>
      <c r="AF269" s="417"/>
      <c r="AG269" s="417" t="s">
        <v>518</v>
      </c>
      <c r="AH269" s="419">
        <v>45572.711851851855</v>
      </c>
      <c r="AI269" s="417"/>
      <c r="AJ269" s="417"/>
      <c r="AK269" s="3"/>
      <c r="AL269" s="3"/>
    </row>
    <row r="270" spans="1:38" x14ac:dyDescent="0.25">
      <c r="A270" s="417" t="s">
        <v>214</v>
      </c>
      <c r="B270" s="417" t="s">
        <v>22</v>
      </c>
      <c r="C270" s="417" t="s">
        <v>519</v>
      </c>
      <c r="D270" s="417" t="s">
        <v>717</v>
      </c>
      <c r="E270" s="418">
        <v>27701400</v>
      </c>
      <c r="F270" s="417"/>
      <c r="G270" s="418">
        <v>27701400</v>
      </c>
      <c r="H270" s="417"/>
      <c r="I270" s="417"/>
      <c r="J270" s="417"/>
      <c r="K270" s="417"/>
      <c r="L270" s="417"/>
      <c r="M270" s="417"/>
      <c r="N270" s="417"/>
      <c r="O270" s="418">
        <v>27701400</v>
      </c>
      <c r="P270" s="417"/>
      <c r="Q270" s="417"/>
      <c r="R270" s="417"/>
      <c r="S270" s="418">
        <v>27716901.32</v>
      </c>
      <c r="T270" s="417"/>
      <c r="U270" s="418">
        <v>27716901.32</v>
      </c>
      <c r="V270" s="417"/>
      <c r="W270" s="417"/>
      <c r="X270" s="417"/>
      <c r="Y270" s="417"/>
      <c r="Z270" s="417"/>
      <c r="AA270" s="417"/>
      <c r="AB270" s="417"/>
      <c r="AC270" s="418">
        <v>27716901.32</v>
      </c>
      <c r="AD270" s="417"/>
      <c r="AE270" s="417"/>
      <c r="AF270" s="417"/>
      <c r="AG270" s="417" t="s">
        <v>518</v>
      </c>
      <c r="AH270" s="419">
        <v>45572.711851851855</v>
      </c>
      <c r="AI270" s="417"/>
      <c r="AJ270" s="417"/>
      <c r="AK270" s="3"/>
      <c r="AL270" s="3"/>
    </row>
    <row r="271" spans="1:38" x14ac:dyDescent="0.25">
      <c r="A271" s="417" t="s">
        <v>215</v>
      </c>
      <c r="B271" s="417" t="s">
        <v>22</v>
      </c>
      <c r="C271" s="417" t="s">
        <v>519</v>
      </c>
      <c r="D271" s="417" t="s">
        <v>718</v>
      </c>
      <c r="E271" s="418">
        <v>27701400</v>
      </c>
      <c r="F271" s="417"/>
      <c r="G271" s="418">
        <v>27701400</v>
      </c>
      <c r="H271" s="417"/>
      <c r="I271" s="417"/>
      <c r="J271" s="417"/>
      <c r="K271" s="417"/>
      <c r="L271" s="417"/>
      <c r="M271" s="417"/>
      <c r="N271" s="417"/>
      <c r="O271" s="418">
        <v>27701400</v>
      </c>
      <c r="P271" s="417"/>
      <c r="Q271" s="417"/>
      <c r="R271" s="417"/>
      <c r="S271" s="418">
        <v>27716901.32</v>
      </c>
      <c r="T271" s="417"/>
      <c r="U271" s="418">
        <v>27716901.32</v>
      </c>
      <c r="V271" s="417"/>
      <c r="W271" s="417"/>
      <c r="X271" s="417"/>
      <c r="Y271" s="417"/>
      <c r="Z271" s="417"/>
      <c r="AA271" s="417"/>
      <c r="AB271" s="417"/>
      <c r="AC271" s="418">
        <v>27716901.32</v>
      </c>
      <c r="AD271" s="417"/>
      <c r="AE271" s="417"/>
      <c r="AF271" s="417"/>
      <c r="AG271" s="417" t="s">
        <v>518</v>
      </c>
      <c r="AH271" s="419">
        <v>45572.711851851855</v>
      </c>
      <c r="AI271" s="417"/>
      <c r="AJ271" s="417"/>
      <c r="AK271" s="3"/>
      <c r="AL271" s="3"/>
    </row>
    <row r="272" spans="1:38" x14ac:dyDescent="0.25">
      <c r="A272" s="414" t="s">
        <v>216</v>
      </c>
      <c r="B272" s="414" t="s">
        <v>22</v>
      </c>
      <c r="C272" s="414" t="s">
        <v>519</v>
      </c>
      <c r="D272" s="420" t="s">
        <v>719</v>
      </c>
      <c r="E272" s="415">
        <v>19548900</v>
      </c>
      <c r="F272" s="420"/>
      <c r="G272" s="415">
        <v>19548900</v>
      </c>
      <c r="H272" s="420"/>
      <c r="I272" s="420"/>
      <c r="J272" s="420"/>
      <c r="K272" s="420"/>
      <c r="L272" s="420"/>
      <c r="M272" s="420"/>
      <c r="N272" s="420"/>
      <c r="O272" s="421">
        <v>19548900</v>
      </c>
      <c r="P272" s="420"/>
      <c r="Q272" s="420"/>
      <c r="R272" s="420"/>
      <c r="S272" s="415">
        <v>19564334.690000001</v>
      </c>
      <c r="T272" s="420"/>
      <c r="U272" s="415">
        <v>19564334.690000001</v>
      </c>
      <c r="V272" s="420"/>
      <c r="W272" s="420"/>
      <c r="X272" s="420"/>
      <c r="Y272" s="420"/>
      <c r="Z272" s="420"/>
      <c r="AA272" s="420"/>
      <c r="AB272" s="420"/>
      <c r="AC272" s="421">
        <v>19564334.690000001</v>
      </c>
      <c r="AD272" s="420"/>
      <c r="AE272" s="420"/>
      <c r="AF272" s="420"/>
      <c r="AG272" s="414" t="s">
        <v>518</v>
      </c>
      <c r="AH272" s="416">
        <v>45572.711840277778</v>
      </c>
      <c r="AI272" s="414"/>
      <c r="AJ272" s="414"/>
      <c r="AK272" s="3"/>
      <c r="AL272" s="3"/>
    </row>
    <row r="273" spans="1:38" x14ac:dyDescent="0.25">
      <c r="A273" s="414" t="s">
        <v>217</v>
      </c>
      <c r="B273" s="414" t="s">
        <v>22</v>
      </c>
      <c r="C273" s="414" t="s">
        <v>519</v>
      </c>
      <c r="D273" s="420" t="s">
        <v>720</v>
      </c>
      <c r="E273" s="415">
        <v>8152500</v>
      </c>
      <c r="F273" s="420"/>
      <c r="G273" s="415">
        <v>8152500</v>
      </c>
      <c r="H273" s="420"/>
      <c r="I273" s="420"/>
      <c r="J273" s="420"/>
      <c r="K273" s="420"/>
      <c r="L273" s="420"/>
      <c r="M273" s="420"/>
      <c r="N273" s="420"/>
      <c r="O273" s="421">
        <v>8152500</v>
      </c>
      <c r="P273" s="420"/>
      <c r="Q273" s="420"/>
      <c r="R273" s="420"/>
      <c r="S273" s="415">
        <v>8152566.6299999999</v>
      </c>
      <c r="T273" s="420"/>
      <c r="U273" s="415">
        <v>8152566.6299999999</v>
      </c>
      <c r="V273" s="420"/>
      <c r="W273" s="420"/>
      <c r="X273" s="420"/>
      <c r="Y273" s="420"/>
      <c r="Z273" s="420"/>
      <c r="AA273" s="420"/>
      <c r="AB273" s="420"/>
      <c r="AC273" s="421">
        <v>8152566.6299999999</v>
      </c>
      <c r="AD273" s="420"/>
      <c r="AE273" s="420"/>
      <c r="AF273" s="420"/>
      <c r="AG273" s="414" t="s">
        <v>518</v>
      </c>
      <c r="AH273" s="416">
        <v>45572.711840277778</v>
      </c>
      <c r="AI273" s="414"/>
      <c r="AJ273" s="414"/>
      <c r="AK273" s="3"/>
      <c r="AL273" s="3"/>
    </row>
    <row r="274" spans="1:38" x14ac:dyDescent="0.25">
      <c r="A274" s="417" t="s">
        <v>979</v>
      </c>
      <c r="B274" s="417" t="s">
        <v>22</v>
      </c>
      <c r="C274" s="417" t="s">
        <v>519</v>
      </c>
      <c r="D274" s="417" t="s">
        <v>980</v>
      </c>
      <c r="E274" s="418">
        <v>0</v>
      </c>
      <c r="F274" s="417"/>
      <c r="G274" s="418">
        <v>0</v>
      </c>
      <c r="H274" s="417"/>
      <c r="I274" s="417"/>
      <c r="J274" s="417"/>
      <c r="K274" s="417"/>
      <c r="L274" s="417"/>
      <c r="M274" s="417"/>
      <c r="N274" s="417"/>
      <c r="O274" s="417"/>
      <c r="P274" s="417"/>
      <c r="Q274" s="418">
        <v>0</v>
      </c>
      <c r="R274" s="417"/>
      <c r="S274" s="418">
        <v>0</v>
      </c>
      <c r="T274" s="417"/>
      <c r="U274" s="418">
        <v>0</v>
      </c>
      <c r="V274" s="418">
        <v>1398.68</v>
      </c>
      <c r="W274" s="417"/>
      <c r="X274" s="417"/>
      <c r="Y274" s="417"/>
      <c r="Z274" s="417"/>
      <c r="AA274" s="417"/>
      <c r="AB274" s="417"/>
      <c r="AC274" s="417"/>
      <c r="AD274" s="417"/>
      <c r="AE274" s="418">
        <v>1398.68</v>
      </c>
      <c r="AF274" s="417"/>
      <c r="AG274" s="417" t="s">
        <v>518</v>
      </c>
      <c r="AH274" s="419">
        <v>45572.711851851855</v>
      </c>
      <c r="AI274" s="417"/>
      <c r="AJ274" s="417"/>
      <c r="AK274" s="3"/>
      <c r="AL274" s="3"/>
    </row>
    <row r="275" spans="1:38" x14ac:dyDescent="0.25">
      <c r="A275" s="414" t="s">
        <v>981</v>
      </c>
      <c r="B275" s="414" t="s">
        <v>22</v>
      </c>
      <c r="C275" s="414" t="s">
        <v>519</v>
      </c>
      <c r="D275" s="420" t="s">
        <v>982</v>
      </c>
      <c r="E275" s="415">
        <v>0</v>
      </c>
      <c r="F275" s="420"/>
      <c r="G275" s="415">
        <v>0</v>
      </c>
      <c r="H275" s="420"/>
      <c r="I275" s="420"/>
      <c r="J275" s="420"/>
      <c r="K275" s="420"/>
      <c r="L275" s="420"/>
      <c r="M275" s="420"/>
      <c r="N275" s="420"/>
      <c r="O275" s="420"/>
      <c r="P275" s="420"/>
      <c r="Q275" s="421">
        <v>0</v>
      </c>
      <c r="R275" s="420"/>
      <c r="S275" s="415">
        <v>0</v>
      </c>
      <c r="T275" s="420"/>
      <c r="U275" s="415">
        <v>0</v>
      </c>
      <c r="V275" s="421">
        <v>1398.68</v>
      </c>
      <c r="W275" s="420"/>
      <c r="X275" s="420"/>
      <c r="Y275" s="420"/>
      <c r="Z275" s="420"/>
      <c r="AA275" s="420"/>
      <c r="AB275" s="420"/>
      <c r="AC275" s="420"/>
      <c r="AD275" s="420"/>
      <c r="AE275" s="421">
        <v>1398.68</v>
      </c>
      <c r="AF275" s="420"/>
      <c r="AG275" s="414" t="s">
        <v>518</v>
      </c>
      <c r="AH275" s="416">
        <v>45572.711851851855</v>
      </c>
      <c r="AI275" s="414"/>
      <c r="AJ275" s="414"/>
      <c r="AK275" s="3"/>
      <c r="AL275" s="3"/>
    </row>
    <row r="276" spans="1:38" x14ac:dyDescent="0.25">
      <c r="A276" s="417" t="s">
        <v>218</v>
      </c>
      <c r="B276" s="417" t="s">
        <v>22</v>
      </c>
      <c r="C276" s="417" t="s">
        <v>519</v>
      </c>
      <c r="D276" s="417" t="s">
        <v>721</v>
      </c>
      <c r="E276" s="418">
        <v>-28436998.920000002</v>
      </c>
      <c r="F276" s="417"/>
      <c r="G276" s="418">
        <v>-28436998.920000002</v>
      </c>
      <c r="H276" s="417"/>
      <c r="I276" s="417"/>
      <c r="J276" s="417"/>
      <c r="K276" s="417"/>
      <c r="L276" s="417"/>
      <c r="M276" s="417"/>
      <c r="N276" s="417"/>
      <c r="O276" s="418">
        <v>-17766600</v>
      </c>
      <c r="P276" s="418">
        <v>-10670398.92</v>
      </c>
      <c r="Q276" s="417"/>
      <c r="R276" s="417"/>
      <c r="S276" s="418">
        <v>-28435626.59</v>
      </c>
      <c r="T276" s="417"/>
      <c r="U276" s="418">
        <v>-28435626.59</v>
      </c>
      <c r="V276" s="418">
        <v>-1398.68</v>
      </c>
      <c r="W276" s="417"/>
      <c r="X276" s="417"/>
      <c r="Y276" s="417"/>
      <c r="Z276" s="417"/>
      <c r="AA276" s="417"/>
      <c r="AB276" s="417"/>
      <c r="AC276" s="418">
        <v>-17766626.350000001</v>
      </c>
      <c r="AD276" s="418">
        <v>-10670398.92</v>
      </c>
      <c r="AE276" s="417"/>
      <c r="AF276" s="417"/>
      <c r="AG276" s="417" t="s">
        <v>518</v>
      </c>
      <c r="AH276" s="419">
        <v>45572.711851851855</v>
      </c>
      <c r="AI276" s="417"/>
      <c r="AJ276" s="417"/>
      <c r="AK276" s="3"/>
      <c r="AL276" s="3"/>
    </row>
    <row r="277" spans="1:38" x14ac:dyDescent="0.25">
      <c r="A277" s="417" t="s">
        <v>219</v>
      </c>
      <c r="B277" s="417" t="s">
        <v>22</v>
      </c>
      <c r="C277" s="417" t="s">
        <v>519</v>
      </c>
      <c r="D277" s="417" t="s">
        <v>722</v>
      </c>
      <c r="E277" s="418">
        <v>-17766600</v>
      </c>
      <c r="F277" s="417"/>
      <c r="G277" s="418">
        <v>-17766600</v>
      </c>
      <c r="H277" s="417"/>
      <c r="I277" s="417"/>
      <c r="J277" s="417"/>
      <c r="K277" s="417"/>
      <c r="L277" s="417"/>
      <c r="M277" s="417"/>
      <c r="N277" s="417"/>
      <c r="O277" s="418">
        <v>-17766600</v>
      </c>
      <c r="P277" s="417"/>
      <c r="Q277" s="417"/>
      <c r="R277" s="417"/>
      <c r="S277" s="418">
        <v>-17765227.670000002</v>
      </c>
      <c r="T277" s="417"/>
      <c r="U277" s="418">
        <v>-17765227.670000002</v>
      </c>
      <c r="V277" s="418">
        <v>-1398.68</v>
      </c>
      <c r="W277" s="417"/>
      <c r="X277" s="417"/>
      <c r="Y277" s="417"/>
      <c r="Z277" s="417"/>
      <c r="AA277" s="417"/>
      <c r="AB277" s="417"/>
      <c r="AC277" s="418">
        <v>-17766626.350000001</v>
      </c>
      <c r="AD277" s="417"/>
      <c r="AE277" s="417"/>
      <c r="AF277" s="417"/>
      <c r="AG277" s="417" t="s">
        <v>518</v>
      </c>
      <c r="AH277" s="419">
        <v>45572.711851851855</v>
      </c>
      <c r="AI277" s="417"/>
      <c r="AJ277" s="417"/>
      <c r="AK277" s="3"/>
      <c r="AL277" s="3"/>
    </row>
    <row r="278" spans="1:38" x14ac:dyDescent="0.25">
      <c r="A278" s="414" t="s">
        <v>220</v>
      </c>
      <c r="B278" s="414" t="s">
        <v>22</v>
      </c>
      <c r="C278" s="414" t="s">
        <v>519</v>
      </c>
      <c r="D278" s="420" t="s">
        <v>723</v>
      </c>
      <c r="E278" s="415">
        <v>-9915296</v>
      </c>
      <c r="F278" s="420"/>
      <c r="G278" s="415">
        <v>-9915296</v>
      </c>
      <c r="H278" s="420"/>
      <c r="I278" s="420"/>
      <c r="J278" s="420"/>
      <c r="K278" s="420"/>
      <c r="L278" s="420"/>
      <c r="M278" s="420"/>
      <c r="N278" s="420"/>
      <c r="O278" s="421">
        <v>-9915296</v>
      </c>
      <c r="P278" s="420"/>
      <c r="Q278" s="420"/>
      <c r="R278" s="420"/>
      <c r="S278" s="415">
        <v>-9915296.4499999993</v>
      </c>
      <c r="T278" s="420"/>
      <c r="U278" s="415">
        <v>-9915296.4499999993</v>
      </c>
      <c r="V278" s="420"/>
      <c r="W278" s="420"/>
      <c r="X278" s="420"/>
      <c r="Y278" s="420"/>
      <c r="Z278" s="420"/>
      <c r="AA278" s="420"/>
      <c r="AB278" s="420"/>
      <c r="AC278" s="421">
        <v>-9915296.4499999993</v>
      </c>
      <c r="AD278" s="420"/>
      <c r="AE278" s="420"/>
      <c r="AF278" s="420"/>
      <c r="AG278" s="414" t="s">
        <v>518</v>
      </c>
      <c r="AH278" s="416">
        <v>45572.711840277778</v>
      </c>
      <c r="AI278" s="414"/>
      <c r="AJ278" s="414"/>
      <c r="AK278" s="3"/>
      <c r="AL278" s="3"/>
    </row>
    <row r="279" spans="1:38" x14ac:dyDescent="0.25">
      <c r="A279" s="414" t="s">
        <v>965</v>
      </c>
      <c r="B279" s="414" t="s">
        <v>22</v>
      </c>
      <c r="C279" s="414" t="s">
        <v>519</v>
      </c>
      <c r="D279" s="420" t="s">
        <v>966</v>
      </c>
      <c r="E279" s="415">
        <v>-69874</v>
      </c>
      <c r="F279" s="420"/>
      <c r="G279" s="415">
        <v>-69874</v>
      </c>
      <c r="H279" s="420"/>
      <c r="I279" s="420"/>
      <c r="J279" s="420"/>
      <c r="K279" s="420"/>
      <c r="L279" s="420"/>
      <c r="M279" s="420"/>
      <c r="N279" s="420"/>
      <c r="O279" s="421">
        <v>-69874</v>
      </c>
      <c r="P279" s="420"/>
      <c r="Q279" s="420"/>
      <c r="R279" s="420"/>
      <c r="S279" s="415">
        <v>-69879.820000000007</v>
      </c>
      <c r="T279" s="420"/>
      <c r="U279" s="415">
        <v>-69879.820000000007</v>
      </c>
      <c r="V279" s="420"/>
      <c r="W279" s="420"/>
      <c r="X279" s="420"/>
      <c r="Y279" s="420"/>
      <c r="Z279" s="420"/>
      <c r="AA279" s="420"/>
      <c r="AB279" s="420"/>
      <c r="AC279" s="421">
        <v>-69879.820000000007</v>
      </c>
      <c r="AD279" s="420"/>
      <c r="AE279" s="420"/>
      <c r="AF279" s="420"/>
      <c r="AG279" s="414" t="s">
        <v>518</v>
      </c>
      <c r="AH279" s="416">
        <v>45572.711840277778</v>
      </c>
      <c r="AI279" s="414"/>
      <c r="AJ279" s="414"/>
      <c r="AK279" s="3"/>
      <c r="AL279" s="3"/>
    </row>
    <row r="280" spans="1:38" x14ac:dyDescent="0.25">
      <c r="A280" s="414" t="s">
        <v>221</v>
      </c>
      <c r="B280" s="414" t="s">
        <v>22</v>
      </c>
      <c r="C280" s="414" t="s">
        <v>519</v>
      </c>
      <c r="D280" s="420" t="s">
        <v>724</v>
      </c>
      <c r="E280" s="415">
        <v>-1735430</v>
      </c>
      <c r="F280" s="420"/>
      <c r="G280" s="415">
        <v>-1735430</v>
      </c>
      <c r="H280" s="420"/>
      <c r="I280" s="420"/>
      <c r="J280" s="420"/>
      <c r="K280" s="420"/>
      <c r="L280" s="420"/>
      <c r="M280" s="420"/>
      <c r="N280" s="420"/>
      <c r="O280" s="421">
        <v>-1735430</v>
      </c>
      <c r="P280" s="420"/>
      <c r="Q280" s="420"/>
      <c r="R280" s="420"/>
      <c r="S280" s="415">
        <v>-1735431.16</v>
      </c>
      <c r="T280" s="420"/>
      <c r="U280" s="415">
        <v>-1735431.16</v>
      </c>
      <c r="V280" s="420"/>
      <c r="W280" s="420"/>
      <c r="X280" s="420"/>
      <c r="Y280" s="420"/>
      <c r="Z280" s="420"/>
      <c r="AA280" s="420"/>
      <c r="AB280" s="420"/>
      <c r="AC280" s="421">
        <v>-1735431.16</v>
      </c>
      <c r="AD280" s="420"/>
      <c r="AE280" s="420"/>
      <c r="AF280" s="420"/>
      <c r="AG280" s="414" t="s">
        <v>518</v>
      </c>
      <c r="AH280" s="416">
        <v>45572.711840277778</v>
      </c>
      <c r="AI280" s="414"/>
      <c r="AJ280" s="414"/>
      <c r="AK280" s="3"/>
      <c r="AL280" s="3"/>
    </row>
    <row r="281" spans="1:38" x14ac:dyDescent="0.25">
      <c r="A281" s="414" t="s">
        <v>222</v>
      </c>
      <c r="B281" s="414" t="s">
        <v>22</v>
      </c>
      <c r="C281" s="414" t="s">
        <v>519</v>
      </c>
      <c r="D281" s="420" t="s">
        <v>725</v>
      </c>
      <c r="E281" s="415">
        <v>-6046000</v>
      </c>
      <c r="F281" s="420"/>
      <c r="G281" s="415">
        <v>-6046000</v>
      </c>
      <c r="H281" s="420"/>
      <c r="I281" s="420"/>
      <c r="J281" s="420"/>
      <c r="K281" s="420"/>
      <c r="L281" s="420"/>
      <c r="M281" s="420"/>
      <c r="N281" s="420"/>
      <c r="O281" s="421">
        <v>-6046000</v>
      </c>
      <c r="P281" s="420"/>
      <c r="Q281" s="420"/>
      <c r="R281" s="420"/>
      <c r="S281" s="415">
        <v>-6044620.2400000002</v>
      </c>
      <c r="T281" s="420"/>
      <c r="U281" s="415">
        <v>-6044620.2400000002</v>
      </c>
      <c r="V281" s="421">
        <v>-1398.68</v>
      </c>
      <c r="W281" s="420"/>
      <c r="X281" s="420"/>
      <c r="Y281" s="420"/>
      <c r="Z281" s="420"/>
      <c r="AA281" s="420"/>
      <c r="AB281" s="420"/>
      <c r="AC281" s="421">
        <v>-6046018.9199999999</v>
      </c>
      <c r="AD281" s="420"/>
      <c r="AE281" s="420"/>
      <c r="AF281" s="420"/>
      <c r="AG281" s="414" t="s">
        <v>518</v>
      </c>
      <c r="AH281" s="416">
        <v>45572.711840277778</v>
      </c>
      <c r="AI281" s="414"/>
      <c r="AJ281" s="414"/>
      <c r="AK281" s="3"/>
      <c r="AL281" s="3"/>
    </row>
    <row r="282" spans="1:38" x14ac:dyDescent="0.25">
      <c r="A282" s="417" t="s">
        <v>228</v>
      </c>
      <c r="B282" s="417" t="s">
        <v>22</v>
      </c>
      <c r="C282" s="417" t="s">
        <v>519</v>
      </c>
      <c r="D282" s="417" t="s">
        <v>767</v>
      </c>
      <c r="E282" s="418">
        <v>-10670398.92</v>
      </c>
      <c r="F282" s="417"/>
      <c r="G282" s="418">
        <v>-10670398.92</v>
      </c>
      <c r="H282" s="417"/>
      <c r="I282" s="417"/>
      <c r="J282" s="417"/>
      <c r="K282" s="417"/>
      <c r="L282" s="417"/>
      <c r="M282" s="417"/>
      <c r="N282" s="417"/>
      <c r="O282" s="417"/>
      <c r="P282" s="418">
        <v>-10670398.92</v>
      </c>
      <c r="Q282" s="417"/>
      <c r="R282" s="417"/>
      <c r="S282" s="418">
        <v>-10670398.92</v>
      </c>
      <c r="T282" s="417"/>
      <c r="U282" s="418">
        <v>-10670398.92</v>
      </c>
      <c r="V282" s="417"/>
      <c r="W282" s="417"/>
      <c r="X282" s="417"/>
      <c r="Y282" s="417"/>
      <c r="Z282" s="417"/>
      <c r="AA282" s="417"/>
      <c r="AB282" s="417"/>
      <c r="AC282" s="417"/>
      <c r="AD282" s="418">
        <v>-10670398.92</v>
      </c>
      <c r="AE282" s="417"/>
      <c r="AF282" s="417"/>
      <c r="AG282" s="417" t="s">
        <v>518</v>
      </c>
      <c r="AH282" s="419">
        <v>45572.711851851855</v>
      </c>
      <c r="AI282" s="417"/>
      <c r="AJ282" s="417"/>
      <c r="AK282" s="3"/>
      <c r="AL282" s="3"/>
    </row>
    <row r="283" spans="1:38" x14ac:dyDescent="0.25">
      <c r="A283" s="414" t="s">
        <v>229</v>
      </c>
      <c r="B283" s="414" t="s">
        <v>22</v>
      </c>
      <c r="C283" s="414" t="s">
        <v>519</v>
      </c>
      <c r="D283" s="420" t="s">
        <v>768</v>
      </c>
      <c r="E283" s="415">
        <v>-10670398.92</v>
      </c>
      <c r="F283" s="420"/>
      <c r="G283" s="415">
        <v>-10670398.92</v>
      </c>
      <c r="H283" s="420"/>
      <c r="I283" s="420"/>
      <c r="J283" s="420"/>
      <c r="K283" s="420"/>
      <c r="L283" s="420"/>
      <c r="M283" s="420"/>
      <c r="N283" s="420"/>
      <c r="O283" s="420"/>
      <c r="P283" s="421">
        <v>-10670398.92</v>
      </c>
      <c r="Q283" s="420"/>
      <c r="R283" s="420"/>
      <c r="S283" s="415">
        <v>-10670398.92</v>
      </c>
      <c r="T283" s="420"/>
      <c r="U283" s="415">
        <v>-10670398.92</v>
      </c>
      <c r="V283" s="420"/>
      <c r="W283" s="420"/>
      <c r="X283" s="420"/>
      <c r="Y283" s="420"/>
      <c r="Z283" s="420"/>
      <c r="AA283" s="420"/>
      <c r="AB283" s="420"/>
      <c r="AC283" s="420"/>
      <c r="AD283" s="421">
        <v>-10670398.92</v>
      </c>
      <c r="AE283" s="420"/>
      <c r="AF283" s="420"/>
      <c r="AG283" s="414" t="s">
        <v>518</v>
      </c>
      <c r="AH283" s="416">
        <v>45572.711851851855</v>
      </c>
      <c r="AI283" s="414"/>
      <c r="AJ283" s="414"/>
      <c r="AK283" s="3"/>
      <c r="AL283" s="3"/>
    </row>
    <row r="284" spans="1:3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H284" s="3"/>
      <c r="AK284" s="3"/>
      <c r="AL284" s="3"/>
    </row>
    <row r="285" spans="1:3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H285" s="3"/>
      <c r="AK285" s="3"/>
      <c r="AL285" s="3"/>
    </row>
    <row r="286" spans="1:3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H286" s="3"/>
      <c r="AK286" s="3"/>
      <c r="AL286" s="3"/>
    </row>
    <row r="287" spans="1:3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H287" s="3"/>
      <c r="AK287" s="3"/>
      <c r="AL287" s="3"/>
    </row>
    <row r="288" spans="1:3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H288" s="3"/>
      <c r="AK288" s="3"/>
      <c r="AL288" s="3"/>
    </row>
    <row r="289" spans="1:3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H289" s="3"/>
      <c r="AK289" s="3"/>
      <c r="AL289" s="3"/>
    </row>
    <row r="290" spans="1:3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H290" s="3"/>
      <c r="AK290" s="3"/>
      <c r="AL290" s="3"/>
    </row>
    <row r="291" spans="1:3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H291" s="3"/>
      <c r="AK291" s="3"/>
      <c r="AL291" s="3"/>
    </row>
    <row r="292" spans="1:3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H292" s="3"/>
      <c r="AK292" s="3"/>
      <c r="AL292" s="3"/>
    </row>
    <row r="293" spans="1:3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H293" s="3"/>
      <c r="AK293" s="3"/>
      <c r="AL293" s="3"/>
    </row>
    <row r="294" spans="1:3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AH294" s="3"/>
      <c r="AK294" s="3"/>
      <c r="AL294" s="3"/>
    </row>
    <row r="295" spans="1:3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AH295" s="3"/>
      <c r="AK295" s="3"/>
      <c r="AL295" s="3"/>
    </row>
    <row r="296" spans="1:3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AH296" s="3"/>
      <c r="AK296" s="3"/>
      <c r="AL296" s="3"/>
    </row>
    <row r="297" spans="1:3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AH297" s="3"/>
      <c r="AK297" s="3"/>
      <c r="AL297" s="3"/>
    </row>
    <row r="298" spans="1:3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AH298" s="3"/>
      <c r="AK298" s="3"/>
      <c r="AL298" s="3"/>
    </row>
    <row r="299" spans="1:3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AH299" s="3"/>
      <c r="AK299" s="3"/>
      <c r="AL299" s="3"/>
    </row>
    <row r="300" spans="1:3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AH300" s="3"/>
      <c r="AK300" s="3"/>
      <c r="AL300" s="3"/>
    </row>
    <row r="301" spans="1:3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AH301" s="3"/>
      <c r="AK301" s="3"/>
      <c r="AL301" s="3"/>
    </row>
    <row r="302" spans="1:3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AH302" s="3"/>
      <c r="AK302" s="3"/>
      <c r="AL302" s="3"/>
    </row>
    <row r="303" spans="1:3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AH303" s="3"/>
      <c r="AK303" s="3"/>
      <c r="AL303" s="3"/>
    </row>
    <row r="304" spans="1:3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AH304" s="3"/>
      <c r="AK304" s="3"/>
      <c r="AL304" s="3"/>
    </row>
    <row r="305" spans="1:3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AH305" s="3"/>
      <c r="AK305" s="3"/>
      <c r="AL305" s="3"/>
    </row>
    <row r="306" spans="1:3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AH306" s="3"/>
      <c r="AK306" s="3"/>
      <c r="AL306" s="3"/>
    </row>
    <row r="307" spans="1:3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AH307" s="3"/>
      <c r="AK307" s="3"/>
      <c r="AL307" s="3"/>
    </row>
    <row r="308" spans="1:3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AH308" s="3"/>
      <c r="AK308" s="3"/>
      <c r="AL308" s="3"/>
    </row>
    <row r="309" spans="1:3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AH309" s="3"/>
      <c r="AK309" s="3"/>
      <c r="AL309" s="3"/>
    </row>
    <row r="310" spans="1:3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AH310" s="3"/>
      <c r="AK310" s="3"/>
      <c r="AL310" s="3"/>
    </row>
    <row r="311" spans="1:3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AH311" s="3"/>
      <c r="AK311" s="3"/>
      <c r="AL311" s="3"/>
    </row>
    <row r="312" spans="1:3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AH312" s="3"/>
      <c r="AK312" s="3"/>
      <c r="AL312" s="3"/>
    </row>
    <row r="313" spans="1:3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AH313" s="3"/>
      <c r="AK313" s="3"/>
      <c r="AL313" s="3"/>
    </row>
    <row r="314" spans="1:3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AH314" s="3"/>
      <c r="AK314" s="3"/>
      <c r="AL314" s="3"/>
    </row>
    <row r="315" spans="1:3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AH315" s="3"/>
      <c r="AK315" s="3"/>
      <c r="AL315" s="3"/>
    </row>
    <row r="316" spans="1:3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AH316" s="3"/>
      <c r="AK316" s="3"/>
      <c r="AL316" s="3"/>
    </row>
    <row r="317" spans="1:3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AH317" s="3"/>
      <c r="AK317" s="3"/>
      <c r="AL317" s="3"/>
    </row>
    <row r="318" spans="1:3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AH318" s="3"/>
      <c r="AK318" s="3"/>
      <c r="AL318" s="3"/>
    </row>
    <row r="319" spans="1:3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AH319" s="3"/>
      <c r="AK319" s="3"/>
      <c r="AL319" s="3"/>
    </row>
    <row r="320" spans="1:3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AH320" s="3"/>
      <c r="AK320" s="3"/>
      <c r="AL320" s="3"/>
    </row>
    <row r="321" spans="1:3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AH321" s="3"/>
      <c r="AK321" s="3"/>
      <c r="AL321" s="3"/>
    </row>
    <row r="322" spans="1:3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AH322" s="3"/>
      <c r="AK322" s="3"/>
      <c r="AL322" s="3"/>
    </row>
    <row r="323" spans="1:3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AH323" s="3"/>
      <c r="AK323" s="3"/>
      <c r="AL323" s="3"/>
    </row>
    <row r="324" spans="1:3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AH324" s="3"/>
      <c r="AK324" s="3"/>
      <c r="AL324" s="3"/>
    </row>
    <row r="325" spans="1:3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AH325" s="3"/>
      <c r="AK325" s="3"/>
      <c r="AL325" s="3"/>
    </row>
    <row r="326" spans="1:3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AH326" s="3"/>
      <c r="AK326" s="3"/>
      <c r="AL326" s="3"/>
    </row>
    <row r="327" spans="1:3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AH327" s="3"/>
      <c r="AK327" s="3"/>
      <c r="AL327" s="3"/>
    </row>
    <row r="328" spans="1:3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AH328" s="3"/>
      <c r="AK328" s="3"/>
      <c r="AL328" s="3"/>
    </row>
    <row r="329" spans="1:3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AH329" s="3"/>
      <c r="AK329" s="3"/>
      <c r="AL329" s="3"/>
    </row>
    <row r="330" spans="1:3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AH330" s="3"/>
      <c r="AK330" s="3"/>
      <c r="AL330" s="3"/>
    </row>
    <row r="331" spans="1:3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AH331" s="3"/>
      <c r="AK331" s="3"/>
      <c r="AL331" s="3"/>
    </row>
    <row r="332" spans="1:3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AH332" s="3"/>
      <c r="AK332" s="3"/>
      <c r="AL332" s="3"/>
    </row>
    <row r="333" spans="1:3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AH333" s="3"/>
      <c r="AK333" s="3"/>
      <c r="AL333" s="3"/>
    </row>
    <row r="334" spans="1:3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AH334" s="3"/>
      <c r="AK334" s="3"/>
      <c r="AL334" s="3"/>
    </row>
    <row r="335" spans="1:3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AH335" s="3"/>
      <c r="AK335" s="3"/>
      <c r="AL335" s="3"/>
    </row>
    <row r="336" spans="1:3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AH336" s="3"/>
      <c r="AK336" s="3"/>
      <c r="AL336" s="3"/>
    </row>
    <row r="337" spans="1:3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AH337" s="3"/>
      <c r="AK337" s="3"/>
      <c r="AL337" s="3"/>
    </row>
    <row r="338" spans="1:3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AH338" s="3"/>
      <c r="AK338" s="3"/>
      <c r="AL338" s="3"/>
    </row>
    <row r="339" spans="1:3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AH339" s="3"/>
      <c r="AK339" s="3"/>
      <c r="AL339" s="3"/>
    </row>
    <row r="340" spans="1:3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AH340" s="3"/>
      <c r="AK340" s="3"/>
      <c r="AL340" s="3"/>
    </row>
    <row r="341" spans="1:3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AH341" s="3"/>
      <c r="AK341" s="3"/>
      <c r="AL341" s="3"/>
    </row>
    <row r="342" spans="1:3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AH342" s="3"/>
      <c r="AK342" s="3"/>
      <c r="AL342" s="3"/>
    </row>
    <row r="343" spans="1:3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AH343" s="3"/>
      <c r="AK343" s="3"/>
      <c r="AL343" s="3"/>
    </row>
    <row r="344" spans="1:3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AH344" s="3"/>
      <c r="AK344" s="3"/>
      <c r="AL344" s="3"/>
    </row>
    <row r="345" spans="1:3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AH345" s="3"/>
      <c r="AK345" s="3"/>
      <c r="AL345" s="3"/>
    </row>
    <row r="346" spans="1:3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AH346" s="3"/>
      <c r="AK346" s="3"/>
      <c r="AL346" s="3"/>
    </row>
    <row r="347" spans="1:3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AH347" s="3"/>
      <c r="AK347" s="3"/>
      <c r="AL347" s="3"/>
    </row>
    <row r="348" spans="1:3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AH348" s="3"/>
      <c r="AK348" s="3"/>
      <c r="AL348" s="3"/>
    </row>
    <row r="349" spans="1:3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AH349" s="3"/>
      <c r="AK349" s="3"/>
      <c r="AL349" s="3"/>
    </row>
    <row r="350" spans="1:3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AH350" s="3"/>
      <c r="AK350" s="3"/>
      <c r="AL350" s="3"/>
    </row>
    <row r="351" spans="1:3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AH351" s="3"/>
      <c r="AK351" s="3"/>
      <c r="AL351" s="3"/>
    </row>
    <row r="352" spans="1:3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AH352" s="3"/>
      <c r="AK352" s="3"/>
      <c r="AL352" s="3"/>
    </row>
    <row r="353" spans="1:3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AH353" s="3"/>
      <c r="AK353" s="3"/>
      <c r="AL353" s="3"/>
    </row>
    <row r="354" spans="1:3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AH354" s="3"/>
      <c r="AK354" s="3"/>
      <c r="AL354" s="3"/>
    </row>
    <row r="355" spans="1:3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AH355" s="3"/>
      <c r="AK355" s="3"/>
      <c r="AL355" s="3"/>
    </row>
    <row r="356" spans="1:3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AH356" s="3"/>
      <c r="AK356" s="3"/>
      <c r="AL356" s="3"/>
    </row>
    <row r="357" spans="1:3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AH357" s="3"/>
      <c r="AK357" s="3"/>
      <c r="AL357" s="3"/>
    </row>
    <row r="358" spans="1:3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AH358" s="3"/>
      <c r="AK358" s="3"/>
      <c r="AL358" s="3"/>
    </row>
    <row r="359" spans="1:3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AH359" s="3"/>
      <c r="AK359" s="3"/>
      <c r="AL359" s="3"/>
    </row>
    <row r="360" spans="1:3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AH360" s="3"/>
      <c r="AK360" s="3"/>
      <c r="AL360" s="3"/>
    </row>
    <row r="361" spans="1:3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AH361" s="3"/>
      <c r="AK361" s="3"/>
      <c r="AL361" s="3"/>
    </row>
    <row r="362" spans="1:3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AH362" s="3"/>
      <c r="AK362" s="3"/>
      <c r="AL362" s="3"/>
    </row>
    <row r="363" spans="1:3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AH363" s="3"/>
      <c r="AK363" s="3"/>
      <c r="AL363" s="3"/>
    </row>
    <row r="364" spans="1:3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AH364" s="3"/>
      <c r="AK364" s="3"/>
      <c r="AL364" s="3"/>
    </row>
    <row r="365" spans="1:3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AH365" s="3"/>
      <c r="AK365" s="3"/>
      <c r="AL365" s="3"/>
    </row>
    <row r="366" spans="1:3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AH366" s="3"/>
      <c r="AK366" s="3"/>
      <c r="AL366" s="3"/>
    </row>
    <row r="367" spans="1:3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AH367" s="3"/>
      <c r="AK367" s="3"/>
      <c r="AL367" s="3"/>
    </row>
    <row r="368" spans="1:3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AH368" s="3"/>
      <c r="AK368" s="3"/>
      <c r="AL368" s="3"/>
    </row>
    <row r="369" spans="1:3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AH369" s="3"/>
      <c r="AK369" s="3"/>
      <c r="AL369" s="3"/>
    </row>
    <row r="370" spans="1:3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AH370" s="3"/>
      <c r="AK370" s="3"/>
      <c r="AL370" s="3"/>
    </row>
    <row r="371" spans="1:3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AH371" s="3"/>
      <c r="AK371" s="3"/>
      <c r="AL371" s="3"/>
    </row>
    <row r="372" spans="1:3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AH372" s="3"/>
      <c r="AK372" s="3"/>
      <c r="AL372" s="3"/>
    </row>
    <row r="373" spans="1:3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AH373" s="3"/>
      <c r="AK373" s="3"/>
      <c r="AL373" s="3"/>
    </row>
    <row r="374" spans="1:3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AH374" s="3"/>
      <c r="AK374" s="3"/>
      <c r="AL374" s="3"/>
    </row>
    <row r="375" spans="1:3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AH375" s="3"/>
      <c r="AK375" s="3"/>
      <c r="AL375" s="3"/>
    </row>
    <row r="376" spans="1:3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AH376" s="3"/>
      <c r="AK376" s="3"/>
      <c r="AL376" s="3"/>
    </row>
    <row r="377" spans="1:3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AH377" s="3"/>
      <c r="AK377" s="3"/>
      <c r="AL377" s="3"/>
    </row>
    <row r="378" spans="1:3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AH378" s="3"/>
      <c r="AK378" s="3"/>
      <c r="AL378" s="3"/>
    </row>
    <row r="379" spans="1:3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AH379" s="3"/>
      <c r="AK379" s="3"/>
      <c r="AL379" s="3"/>
    </row>
    <row r="380" spans="1:3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AH380" s="3"/>
      <c r="AK380" s="3"/>
      <c r="AL380" s="3"/>
    </row>
    <row r="381" spans="1:3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AH381" s="3"/>
      <c r="AK381" s="3"/>
      <c r="AL381" s="3"/>
    </row>
    <row r="382" spans="1:3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AH382" s="3"/>
      <c r="AK382" s="3"/>
      <c r="AL382" s="3"/>
    </row>
    <row r="383" spans="1:3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AH383" s="3"/>
    </row>
    <row r="384" spans="1:3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AH384" s="3"/>
    </row>
    <row r="385" spans="1:34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AH385" s="3"/>
    </row>
    <row r="386" spans="1:34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AH386" s="3"/>
    </row>
    <row r="387" spans="1:34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AH387" s="3"/>
    </row>
    <row r="388" spans="1:34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AH388" s="3"/>
    </row>
    <row r="389" spans="1:34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AH389" s="3"/>
    </row>
    <row r="390" spans="1:34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AH390" s="3"/>
    </row>
    <row r="391" spans="1:34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AH391" s="3"/>
    </row>
    <row r="392" spans="1:34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AH392" s="3"/>
    </row>
    <row r="393" spans="1:34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AH393" s="3"/>
    </row>
    <row r="394" spans="1:34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AH394" s="3"/>
    </row>
    <row r="395" spans="1:34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AH395" s="3"/>
    </row>
    <row r="396" spans="1:34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AH396" s="3"/>
    </row>
    <row r="397" spans="1:34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AH397" s="3"/>
    </row>
    <row r="398" spans="1:34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AH398" s="3"/>
    </row>
    <row r="399" spans="1:34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AH399" s="3"/>
    </row>
    <row r="400" spans="1:34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AH400" s="3"/>
    </row>
    <row r="401" spans="1:34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AH401" s="3"/>
    </row>
    <row r="402" spans="1:34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AH402" s="3"/>
    </row>
    <row r="403" spans="1:34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AH403" s="3"/>
    </row>
    <row r="404" spans="1:34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AH404" s="3"/>
    </row>
    <row r="405" spans="1:34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AH405" s="3"/>
    </row>
    <row r="406" spans="1:34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AH406" s="3"/>
    </row>
    <row r="407" spans="1:34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AH407" s="3"/>
    </row>
    <row r="408" spans="1:34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AH408" s="3"/>
    </row>
    <row r="409" spans="1:34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AH409" s="3"/>
    </row>
    <row r="410" spans="1:34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AH410" s="3"/>
    </row>
    <row r="411" spans="1:34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AH411" s="3"/>
    </row>
    <row r="412" spans="1:34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AH412" s="3"/>
    </row>
    <row r="413" spans="1:34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AH413" s="3"/>
    </row>
    <row r="414" spans="1:34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AH414" s="3"/>
    </row>
    <row r="415" spans="1:34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AH415" s="3"/>
    </row>
    <row r="416" spans="1:34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AH416" s="3"/>
    </row>
    <row r="417" spans="1:34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AH417" s="3"/>
    </row>
    <row r="418" spans="1:34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AH418" s="3"/>
    </row>
    <row r="419" spans="1:34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AH419" s="3"/>
    </row>
    <row r="420" spans="1:34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AH420" s="3"/>
    </row>
    <row r="421" spans="1:34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AH421" s="3"/>
    </row>
    <row r="422" spans="1:34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AH422" s="3"/>
    </row>
    <row r="423" spans="1:34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AH423" s="3"/>
    </row>
    <row r="424" spans="1:34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AH424" s="3"/>
    </row>
    <row r="425" spans="1:34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AH425" s="3"/>
    </row>
    <row r="426" spans="1:34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AH426" s="3"/>
    </row>
    <row r="427" spans="1:34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AH427" s="3"/>
    </row>
    <row r="428" spans="1:34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AH428" s="3"/>
    </row>
    <row r="429" spans="1:34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AH429" s="3"/>
    </row>
    <row r="430" spans="1:34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AH430" s="3"/>
    </row>
    <row r="431" spans="1:34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AH431" s="3"/>
    </row>
    <row r="432" spans="1:34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AH432" s="3"/>
    </row>
    <row r="433" spans="1:34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AH433" s="3"/>
    </row>
    <row r="434" spans="1:34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AH434" s="3"/>
    </row>
    <row r="435" spans="1:34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AH435" s="3"/>
    </row>
    <row r="436" spans="1:34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AH436" s="3"/>
    </row>
    <row r="437" spans="1:34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AH437" s="3"/>
    </row>
    <row r="438" spans="1:34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AH438" s="3"/>
    </row>
    <row r="439" spans="1:34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AH439" s="3"/>
    </row>
    <row r="440" spans="1:34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AH440" s="3"/>
    </row>
    <row r="441" spans="1:34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AH441" s="3"/>
    </row>
    <row r="442" spans="1:34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AH442" s="3"/>
    </row>
    <row r="443" spans="1:34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AH443" s="3"/>
    </row>
    <row r="444" spans="1:34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AH444" s="3"/>
    </row>
    <row r="445" spans="1:34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AH445" s="3"/>
    </row>
    <row r="446" spans="1:34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AH446" s="3"/>
    </row>
    <row r="447" spans="1:34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AH447" s="3"/>
    </row>
    <row r="448" spans="1:34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AH448" s="3"/>
    </row>
    <row r="449" spans="1:34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AH449" s="3"/>
    </row>
    <row r="450" spans="1:34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34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34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34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34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34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34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34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34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34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34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34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34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34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34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mergeCells count="6">
    <mergeCell ref="AG3:AJ3"/>
    <mergeCell ref="A3:A4"/>
    <mergeCell ref="B3:B4"/>
    <mergeCell ref="C3:D3"/>
    <mergeCell ref="E3:R3"/>
    <mergeCell ref="S3:AF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M604"/>
  <sheetViews>
    <sheetView zoomScale="70" zoomScaleNormal="70" workbookViewId="0">
      <pane xSplit="3" ySplit="5" topLeftCell="D387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5" x14ac:dyDescent="0.25"/>
  <cols>
    <col min="1" max="1" width="38.140625" style="200" customWidth="1"/>
    <col min="2" max="2" width="7.42578125" style="198" customWidth="1"/>
    <col min="3" max="3" width="6.28515625" style="197" customWidth="1"/>
    <col min="4" max="4" width="9.85546875" style="204" customWidth="1"/>
    <col min="5" max="5" width="16.140625" style="204" customWidth="1"/>
    <col min="6" max="6" width="10.85546875" style="204" customWidth="1"/>
    <col min="7" max="7" width="17.5703125" style="203" customWidth="1"/>
    <col min="8" max="9" width="1.140625" style="203" customWidth="1"/>
    <col min="10" max="10" width="16.140625" style="204" customWidth="1"/>
    <col min="11" max="12" width="1.28515625" style="204" customWidth="1"/>
    <col min="13" max="15" width="1.28515625" style="203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9" ht="19.5" thickBot="1" x14ac:dyDescent="0.3">
      <c r="A1" s="431" t="s">
        <v>253</v>
      </c>
      <c r="B1" s="433" t="s">
        <v>1122</v>
      </c>
      <c r="C1" s="432"/>
      <c r="D1" s="424"/>
    </row>
    <row r="2" spans="1:39" ht="15" customHeight="1" thickBot="1" x14ac:dyDescent="0.3">
      <c r="A2" s="331" t="s">
        <v>479</v>
      </c>
      <c r="B2" s="331" t="s">
        <v>1</v>
      </c>
      <c r="C2" s="333" t="s">
        <v>254</v>
      </c>
      <c r="D2" s="358"/>
      <c r="E2" s="358"/>
      <c r="F2" s="359"/>
      <c r="G2" s="333" t="s">
        <v>3</v>
      </c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9"/>
      <c r="U2" s="333" t="s">
        <v>4</v>
      </c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  <c r="AH2" s="359"/>
      <c r="AI2" s="333" t="s">
        <v>480</v>
      </c>
      <c r="AJ2" s="358"/>
      <c r="AK2" s="358"/>
      <c r="AL2" s="359"/>
    </row>
    <row r="3" spans="1:39" ht="87" customHeight="1" thickBot="1" x14ac:dyDescent="0.3">
      <c r="A3" s="357"/>
      <c r="B3" s="357"/>
      <c r="C3" s="328" t="s">
        <v>769</v>
      </c>
      <c r="D3" s="328" t="s">
        <v>770</v>
      </c>
      <c r="E3" s="328" t="s">
        <v>771</v>
      </c>
      <c r="F3" s="328" t="s">
        <v>772</v>
      </c>
      <c r="G3" s="328" t="s">
        <v>483</v>
      </c>
      <c r="H3" s="328" t="s">
        <v>773</v>
      </c>
      <c r="I3" s="328" t="s">
        <v>485</v>
      </c>
      <c r="J3" s="328" t="s">
        <v>774</v>
      </c>
      <c r="K3" s="328" t="s">
        <v>487</v>
      </c>
      <c r="L3" s="328" t="s">
        <v>488</v>
      </c>
      <c r="M3" s="328" t="s">
        <v>489</v>
      </c>
      <c r="N3" s="328" t="s">
        <v>490</v>
      </c>
      <c r="O3" s="328" t="s">
        <v>491</v>
      </c>
      <c r="P3" s="328" t="s">
        <v>492</v>
      </c>
      <c r="Q3" s="328" t="s">
        <v>493</v>
      </c>
      <c r="R3" s="328" t="s">
        <v>5</v>
      </c>
      <c r="S3" s="328" t="s">
        <v>6</v>
      </c>
      <c r="T3" s="328" t="s">
        <v>494</v>
      </c>
      <c r="U3" s="328" t="s">
        <v>483</v>
      </c>
      <c r="V3" s="328" t="s">
        <v>773</v>
      </c>
      <c r="W3" s="328" t="s">
        <v>485</v>
      </c>
      <c r="X3" s="328" t="s">
        <v>774</v>
      </c>
      <c r="Y3" s="328" t="s">
        <v>487</v>
      </c>
      <c r="Z3" s="328" t="s">
        <v>488</v>
      </c>
      <c r="AA3" s="328" t="s">
        <v>489</v>
      </c>
      <c r="AB3" s="328" t="s">
        <v>490</v>
      </c>
      <c r="AC3" s="328" t="s">
        <v>491</v>
      </c>
      <c r="AD3" s="328" t="s">
        <v>492</v>
      </c>
      <c r="AE3" s="328" t="s">
        <v>493</v>
      </c>
      <c r="AF3" s="328" t="s">
        <v>5</v>
      </c>
      <c r="AG3" s="328" t="s">
        <v>6</v>
      </c>
      <c r="AH3" s="328" t="s">
        <v>494</v>
      </c>
      <c r="AI3" s="328" t="s">
        <v>496</v>
      </c>
      <c r="AJ3" s="328" t="s">
        <v>497</v>
      </c>
      <c r="AK3" s="328" t="s">
        <v>498</v>
      </c>
      <c r="AL3" s="328" t="s">
        <v>499</v>
      </c>
    </row>
    <row r="4" spans="1:39" ht="26.25" thickBot="1" x14ac:dyDescent="0.3">
      <c r="A4" s="413" t="s">
        <v>7</v>
      </c>
      <c r="B4" s="413" t="s">
        <v>8</v>
      </c>
      <c r="C4" s="413" t="s">
        <v>500</v>
      </c>
      <c r="D4" s="413" t="s">
        <v>501</v>
      </c>
      <c r="E4" s="413" t="s">
        <v>775</v>
      </c>
      <c r="F4" s="413" t="s">
        <v>776</v>
      </c>
      <c r="G4" s="413" t="s">
        <v>9</v>
      </c>
      <c r="H4" s="413" t="s">
        <v>502</v>
      </c>
      <c r="I4" s="413" t="s">
        <v>10</v>
      </c>
      <c r="J4" s="413" t="s">
        <v>11</v>
      </c>
      <c r="K4" s="413" t="s">
        <v>503</v>
      </c>
      <c r="L4" s="413" t="s">
        <v>504</v>
      </c>
      <c r="M4" s="413" t="s">
        <v>505</v>
      </c>
      <c r="N4" s="413" t="s">
        <v>506</v>
      </c>
      <c r="O4" s="413" t="s">
        <v>507</v>
      </c>
      <c r="P4" s="413" t="s">
        <v>508</v>
      </c>
      <c r="Q4" s="413" t="s">
        <v>12</v>
      </c>
      <c r="R4" s="413" t="s">
        <v>13</v>
      </c>
      <c r="S4" s="413" t="s">
        <v>14</v>
      </c>
      <c r="T4" s="413" t="s">
        <v>509</v>
      </c>
      <c r="U4" s="413" t="s">
        <v>15</v>
      </c>
      <c r="V4" s="413" t="s">
        <v>510</v>
      </c>
      <c r="W4" s="413" t="s">
        <v>16</v>
      </c>
      <c r="X4" s="413" t="s">
        <v>17</v>
      </c>
      <c r="Y4" s="413" t="s">
        <v>511</v>
      </c>
      <c r="Z4" s="413" t="s">
        <v>512</v>
      </c>
      <c r="AA4" s="413" t="s">
        <v>513</v>
      </c>
      <c r="AB4" s="413" t="s">
        <v>514</v>
      </c>
      <c r="AC4" s="413" t="s">
        <v>515</v>
      </c>
      <c r="AD4" s="413" t="s">
        <v>516</v>
      </c>
      <c r="AE4" s="413" t="s">
        <v>18</v>
      </c>
      <c r="AF4" s="413" t="s">
        <v>19</v>
      </c>
      <c r="AG4" s="413" t="s">
        <v>20</v>
      </c>
      <c r="AH4" s="413" t="s">
        <v>517</v>
      </c>
      <c r="AI4" s="413"/>
      <c r="AJ4" s="413"/>
      <c r="AK4" s="413"/>
      <c r="AL4" s="413"/>
      <c r="AM4" s="3"/>
    </row>
    <row r="5" spans="1:39" s="4" customFormat="1" ht="12" customHeight="1" x14ac:dyDescent="0.25">
      <c r="A5" s="414" t="s">
        <v>255</v>
      </c>
      <c r="B5" s="414" t="s">
        <v>256</v>
      </c>
      <c r="C5" s="414"/>
      <c r="D5" s="414"/>
      <c r="E5" s="414"/>
      <c r="F5" s="414"/>
      <c r="G5" s="415">
        <v>4669242176.8400002</v>
      </c>
      <c r="H5" s="414"/>
      <c r="I5" s="415">
        <v>4669242176.8400002</v>
      </c>
      <c r="J5" s="415">
        <v>38309987.439999998</v>
      </c>
      <c r="K5" s="414"/>
      <c r="L5" s="414"/>
      <c r="M5" s="414"/>
      <c r="N5" s="414"/>
      <c r="O5" s="414"/>
      <c r="P5" s="414"/>
      <c r="Q5" s="415">
        <v>3661829697.0599999</v>
      </c>
      <c r="R5" s="415">
        <v>616214738.67999995</v>
      </c>
      <c r="S5" s="415">
        <v>429507728.54000002</v>
      </c>
      <c r="T5" s="414"/>
      <c r="U5" s="415">
        <v>3263370015.1599998</v>
      </c>
      <c r="V5" s="414"/>
      <c r="W5" s="415">
        <v>3263370015.1599998</v>
      </c>
      <c r="X5" s="415">
        <v>32890207.289999999</v>
      </c>
      <c r="Y5" s="414"/>
      <c r="Z5" s="414"/>
      <c r="AA5" s="414"/>
      <c r="AB5" s="414"/>
      <c r="AC5" s="414"/>
      <c r="AD5" s="414"/>
      <c r="AE5" s="415">
        <v>2657797708.98</v>
      </c>
      <c r="AF5" s="415">
        <v>345908732.87</v>
      </c>
      <c r="AG5" s="415">
        <v>292553780.60000002</v>
      </c>
      <c r="AH5" s="414"/>
      <c r="AI5" s="414" t="s">
        <v>518</v>
      </c>
      <c r="AJ5" s="416">
        <v>45938.422152777777</v>
      </c>
      <c r="AK5" s="414" t="s">
        <v>518</v>
      </c>
      <c r="AL5" s="416">
        <v>45938.460543981484</v>
      </c>
      <c r="AM5" s="3"/>
    </row>
    <row r="6" spans="1:39" s="4" customFormat="1" ht="12.75" customHeight="1" x14ac:dyDescent="0.25">
      <c r="A6" s="417" t="s">
        <v>257</v>
      </c>
      <c r="B6" s="417" t="s">
        <v>256</v>
      </c>
      <c r="C6" s="417" t="s">
        <v>519</v>
      </c>
      <c r="D6" s="417" t="s">
        <v>777</v>
      </c>
      <c r="E6" s="417" t="s">
        <v>778</v>
      </c>
      <c r="F6" s="417" t="s">
        <v>519</v>
      </c>
      <c r="G6" s="418">
        <v>464035688.73000002</v>
      </c>
      <c r="H6" s="417"/>
      <c r="I6" s="418">
        <v>464035688.73000002</v>
      </c>
      <c r="J6" s="418">
        <v>1794700</v>
      </c>
      <c r="K6" s="417"/>
      <c r="L6" s="417"/>
      <c r="M6" s="417"/>
      <c r="N6" s="417"/>
      <c r="O6" s="417"/>
      <c r="P6" s="417"/>
      <c r="Q6" s="418">
        <v>292305300</v>
      </c>
      <c r="R6" s="418">
        <v>42277495.829999998</v>
      </c>
      <c r="S6" s="418">
        <v>131247592.90000001</v>
      </c>
      <c r="T6" s="417"/>
      <c r="U6" s="418">
        <v>308066982.07999998</v>
      </c>
      <c r="V6" s="417"/>
      <c r="W6" s="418">
        <v>308066982.07999998</v>
      </c>
      <c r="X6" s="418">
        <v>1569612</v>
      </c>
      <c r="Y6" s="417"/>
      <c r="Z6" s="417"/>
      <c r="AA6" s="417"/>
      <c r="AB6" s="417"/>
      <c r="AC6" s="417"/>
      <c r="AD6" s="417"/>
      <c r="AE6" s="418">
        <v>187900583.84</v>
      </c>
      <c r="AF6" s="418">
        <v>30360911.989999998</v>
      </c>
      <c r="AG6" s="418">
        <v>91375098.25</v>
      </c>
      <c r="AH6" s="417"/>
      <c r="AI6" s="417" t="s">
        <v>518</v>
      </c>
      <c r="AJ6" s="419">
        <v>45938.460543981484</v>
      </c>
      <c r="AK6" s="417"/>
      <c r="AL6" s="417"/>
      <c r="AM6" s="3"/>
    </row>
    <row r="7" spans="1:39" s="4" customFormat="1" ht="12.75" customHeight="1" x14ac:dyDescent="0.25">
      <c r="A7" s="417" t="s">
        <v>258</v>
      </c>
      <c r="B7" s="417" t="s">
        <v>256</v>
      </c>
      <c r="C7" s="417" t="s">
        <v>519</v>
      </c>
      <c r="D7" s="417" t="s">
        <v>779</v>
      </c>
      <c r="E7" s="417" t="s">
        <v>778</v>
      </c>
      <c r="F7" s="417" t="s">
        <v>519</v>
      </c>
      <c r="G7" s="418">
        <v>15534300</v>
      </c>
      <c r="H7" s="417"/>
      <c r="I7" s="418">
        <v>15534300</v>
      </c>
      <c r="J7" s="417"/>
      <c r="K7" s="417"/>
      <c r="L7" s="417"/>
      <c r="M7" s="417"/>
      <c r="N7" s="417"/>
      <c r="O7" s="417"/>
      <c r="P7" s="417"/>
      <c r="Q7" s="418">
        <v>4451000</v>
      </c>
      <c r="R7" s="418">
        <v>2531100</v>
      </c>
      <c r="S7" s="418">
        <v>8552200</v>
      </c>
      <c r="T7" s="417"/>
      <c r="U7" s="418">
        <v>9874008.6699999999</v>
      </c>
      <c r="V7" s="417"/>
      <c r="W7" s="418">
        <v>9874008.6699999999</v>
      </c>
      <c r="X7" s="417"/>
      <c r="Y7" s="417"/>
      <c r="Z7" s="417"/>
      <c r="AA7" s="417"/>
      <c r="AB7" s="417"/>
      <c r="AC7" s="417"/>
      <c r="AD7" s="417"/>
      <c r="AE7" s="418">
        <v>2532317.7400000002</v>
      </c>
      <c r="AF7" s="418">
        <v>1777026.71</v>
      </c>
      <c r="AG7" s="418">
        <v>5564664.2199999997</v>
      </c>
      <c r="AH7" s="417"/>
      <c r="AI7" s="417" t="s">
        <v>518</v>
      </c>
      <c r="AJ7" s="419">
        <v>45938.460543981484</v>
      </c>
      <c r="AK7" s="417"/>
      <c r="AL7" s="417"/>
      <c r="AM7" s="3"/>
    </row>
    <row r="8" spans="1:39" s="4" customFormat="1" ht="12.75" customHeight="1" x14ac:dyDescent="0.25">
      <c r="A8" s="417" t="s">
        <v>259</v>
      </c>
      <c r="B8" s="417" t="s">
        <v>256</v>
      </c>
      <c r="C8" s="417" t="s">
        <v>519</v>
      </c>
      <c r="D8" s="417" t="s">
        <v>779</v>
      </c>
      <c r="E8" s="417" t="s">
        <v>778</v>
      </c>
      <c r="F8" s="417" t="s">
        <v>780</v>
      </c>
      <c r="G8" s="418">
        <v>15534300</v>
      </c>
      <c r="H8" s="417"/>
      <c r="I8" s="418">
        <v>15534300</v>
      </c>
      <c r="J8" s="417"/>
      <c r="K8" s="417"/>
      <c r="L8" s="417"/>
      <c r="M8" s="417"/>
      <c r="N8" s="417"/>
      <c r="O8" s="417"/>
      <c r="P8" s="417"/>
      <c r="Q8" s="418">
        <v>4451000</v>
      </c>
      <c r="R8" s="418">
        <v>2531100</v>
      </c>
      <c r="S8" s="418">
        <v>8552200</v>
      </c>
      <c r="T8" s="417"/>
      <c r="U8" s="418">
        <v>9874008.6699999999</v>
      </c>
      <c r="V8" s="417"/>
      <c r="W8" s="418">
        <v>9874008.6699999999</v>
      </c>
      <c r="X8" s="417"/>
      <c r="Y8" s="417"/>
      <c r="Z8" s="417"/>
      <c r="AA8" s="417"/>
      <c r="AB8" s="417"/>
      <c r="AC8" s="417"/>
      <c r="AD8" s="417"/>
      <c r="AE8" s="418">
        <v>2532317.7400000002</v>
      </c>
      <c r="AF8" s="418">
        <v>1777026.71</v>
      </c>
      <c r="AG8" s="418">
        <v>5564664.2199999997</v>
      </c>
      <c r="AH8" s="417"/>
      <c r="AI8" s="417" t="s">
        <v>518</v>
      </c>
      <c r="AJ8" s="419">
        <v>45938.460543981484</v>
      </c>
      <c r="AK8" s="417"/>
      <c r="AL8" s="417"/>
      <c r="AM8" s="3"/>
    </row>
    <row r="9" spans="1:39" s="4" customFormat="1" ht="12.75" customHeight="1" x14ac:dyDescent="0.25">
      <c r="A9" s="417" t="s">
        <v>260</v>
      </c>
      <c r="B9" s="417" t="s">
        <v>256</v>
      </c>
      <c r="C9" s="417" t="s">
        <v>519</v>
      </c>
      <c r="D9" s="417" t="s">
        <v>779</v>
      </c>
      <c r="E9" s="417" t="s">
        <v>778</v>
      </c>
      <c r="F9" s="417" t="s">
        <v>781</v>
      </c>
      <c r="G9" s="418">
        <v>15534300</v>
      </c>
      <c r="H9" s="417"/>
      <c r="I9" s="418">
        <v>15534300</v>
      </c>
      <c r="J9" s="417"/>
      <c r="K9" s="417"/>
      <c r="L9" s="417"/>
      <c r="M9" s="417"/>
      <c r="N9" s="417"/>
      <c r="O9" s="417"/>
      <c r="P9" s="417"/>
      <c r="Q9" s="418">
        <v>4451000</v>
      </c>
      <c r="R9" s="418">
        <v>2531100</v>
      </c>
      <c r="S9" s="418">
        <v>8552200</v>
      </c>
      <c r="T9" s="417"/>
      <c r="U9" s="418">
        <v>9874008.6699999999</v>
      </c>
      <c r="V9" s="417"/>
      <c r="W9" s="418">
        <v>9874008.6699999999</v>
      </c>
      <c r="X9" s="417"/>
      <c r="Y9" s="417"/>
      <c r="Z9" s="417"/>
      <c r="AA9" s="417"/>
      <c r="AB9" s="417"/>
      <c r="AC9" s="417"/>
      <c r="AD9" s="417"/>
      <c r="AE9" s="418">
        <v>2532317.7400000002</v>
      </c>
      <c r="AF9" s="418">
        <v>1777026.71</v>
      </c>
      <c r="AG9" s="418">
        <v>5564664.2199999997</v>
      </c>
      <c r="AH9" s="417"/>
      <c r="AI9" s="417" t="s">
        <v>518</v>
      </c>
      <c r="AJ9" s="419">
        <v>45938.460543981484</v>
      </c>
      <c r="AK9" s="417"/>
      <c r="AL9" s="417"/>
      <c r="AM9" s="3"/>
    </row>
    <row r="10" spans="1:39" s="4" customFormat="1" ht="12.75" customHeight="1" x14ac:dyDescent="0.25">
      <c r="A10" s="414" t="s">
        <v>261</v>
      </c>
      <c r="B10" s="414" t="s">
        <v>256</v>
      </c>
      <c r="C10" s="414" t="s">
        <v>519</v>
      </c>
      <c r="D10" s="420" t="s">
        <v>779</v>
      </c>
      <c r="E10" s="414" t="s">
        <v>778</v>
      </c>
      <c r="F10" s="420" t="s">
        <v>782</v>
      </c>
      <c r="G10" s="415">
        <v>11940642.76</v>
      </c>
      <c r="H10" s="420"/>
      <c r="I10" s="415">
        <v>11940642.76</v>
      </c>
      <c r="J10" s="420"/>
      <c r="K10" s="420"/>
      <c r="L10" s="420"/>
      <c r="M10" s="420"/>
      <c r="N10" s="420"/>
      <c r="O10" s="420"/>
      <c r="P10" s="420"/>
      <c r="Q10" s="421">
        <v>3420598</v>
      </c>
      <c r="R10" s="421">
        <v>1953288</v>
      </c>
      <c r="S10" s="421">
        <v>6566756.7599999998</v>
      </c>
      <c r="T10" s="420"/>
      <c r="U10" s="415">
        <v>7702514.7300000004</v>
      </c>
      <c r="V10" s="420"/>
      <c r="W10" s="415">
        <v>7702514.7300000004</v>
      </c>
      <c r="X10" s="420"/>
      <c r="Y10" s="420"/>
      <c r="Z10" s="420"/>
      <c r="AA10" s="420"/>
      <c r="AB10" s="420"/>
      <c r="AC10" s="420"/>
      <c r="AD10" s="420"/>
      <c r="AE10" s="421">
        <v>1957206.01</v>
      </c>
      <c r="AF10" s="421">
        <v>1393215.12</v>
      </c>
      <c r="AG10" s="421">
        <v>4352093.5999999996</v>
      </c>
      <c r="AH10" s="420"/>
      <c r="AI10" s="414" t="s">
        <v>518</v>
      </c>
      <c r="AJ10" s="416">
        <v>45938.460532407407</v>
      </c>
      <c r="AK10" s="414"/>
      <c r="AL10" s="414"/>
      <c r="AM10" s="3"/>
    </row>
    <row r="11" spans="1:39" s="4" customFormat="1" ht="12.75" customHeight="1" x14ac:dyDescent="0.25">
      <c r="A11" s="414" t="s">
        <v>262</v>
      </c>
      <c r="B11" s="414" t="s">
        <v>256</v>
      </c>
      <c r="C11" s="414" t="s">
        <v>519</v>
      </c>
      <c r="D11" s="420" t="s">
        <v>779</v>
      </c>
      <c r="E11" s="414" t="s">
        <v>778</v>
      </c>
      <c r="F11" s="420" t="s">
        <v>784</v>
      </c>
      <c r="G11" s="415">
        <v>3593657.24</v>
      </c>
      <c r="H11" s="420"/>
      <c r="I11" s="415">
        <v>3593657.24</v>
      </c>
      <c r="J11" s="420"/>
      <c r="K11" s="420"/>
      <c r="L11" s="420"/>
      <c r="M11" s="420"/>
      <c r="N11" s="420"/>
      <c r="O11" s="420"/>
      <c r="P11" s="420"/>
      <c r="Q11" s="421">
        <v>1030402</v>
      </c>
      <c r="R11" s="421">
        <v>577812</v>
      </c>
      <c r="S11" s="421">
        <v>1985443.24</v>
      </c>
      <c r="T11" s="420"/>
      <c r="U11" s="415">
        <v>2171493.94</v>
      </c>
      <c r="V11" s="420"/>
      <c r="W11" s="415">
        <v>2171493.94</v>
      </c>
      <c r="X11" s="420"/>
      <c r="Y11" s="420"/>
      <c r="Z11" s="420"/>
      <c r="AA11" s="420"/>
      <c r="AB11" s="420"/>
      <c r="AC11" s="420"/>
      <c r="AD11" s="420"/>
      <c r="AE11" s="421">
        <v>575111.73</v>
      </c>
      <c r="AF11" s="421">
        <v>383811.59</v>
      </c>
      <c r="AG11" s="421">
        <v>1212570.6200000001</v>
      </c>
      <c r="AH11" s="420"/>
      <c r="AI11" s="414" t="s">
        <v>518</v>
      </c>
      <c r="AJ11" s="416">
        <v>45938.460532407407</v>
      </c>
      <c r="AK11" s="414"/>
      <c r="AL11" s="414"/>
      <c r="AM11" s="3"/>
    </row>
    <row r="12" spans="1:39" s="4" customFormat="1" ht="12.75" customHeight="1" x14ac:dyDescent="0.25">
      <c r="A12" s="417" t="s">
        <v>263</v>
      </c>
      <c r="B12" s="417" t="s">
        <v>256</v>
      </c>
      <c r="C12" s="417" t="s">
        <v>519</v>
      </c>
      <c r="D12" s="417" t="s">
        <v>785</v>
      </c>
      <c r="E12" s="417" t="s">
        <v>778</v>
      </c>
      <c r="F12" s="417" t="s">
        <v>519</v>
      </c>
      <c r="G12" s="418">
        <v>5472500</v>
      </c>
      <c r="H12" s="417"/>
      <c r="I12" s="418">
        <v>5472500</v>
      </c>
      <c r="J12" s="417"/>
      <c r="K12" s="417"/>
      <c r="L12" s="417"/>
      <c r="M12" s="417"/>
      <c r="N12" s="417"/>
      <c r="O12" s="417"/>
      <c r="P12" s="417"/>
      <c r="Q12" s="418">
        <v>5472500</v>
      </c>
      <c r="R12" s="417"/>
      <c r="S12" s="417"/>
      <c r="T12" s="417"/>
      <c r="U12" s="418">
        <v>3608676.69</v>
      </c>
      <c r="V12" s="417"/>
      <c r="W12" s="418">
        <v>3608676.69</v>
      </c>
      <c r="X12" s="417"/>
      <c r="Y12" s="417"/>
      <c r="Z12" s="417"/>
      <c r="AA12" s="417"/>
      <c r="AB12" s="417"/>
      <c r="AC12" s="417"/>
      <c r="AD12" s="417"/>
      <c r="AE12" s="418">
        <v>3608676.69</v>
      </c>
      <c r="AF12" s="417"/>
      <c r="AG12" s="417"/>
      <c r="AH12" s="417"/>
      <c r="AI12" s="417" t="s">
        <v>518</v>
      </c>
      <c r="AJ12" s="419">
        <v>45938.460543981484</v>
      </c>
      <c r="AK12" s="417"/>
      <c r="AL12" s="417"/>
      <c r="AM12" s="3"/>
    </row>
    <row r="13" spans="1:39" s="4" customFormat="1" ht="12.75" customHeight="1" x14ac:dyDescent="0.25">
      <c r="A13" s="417" t="s">
        <v>259</v>
      </c>
      <c r="B13" s="417" t="s">
        <v>256</v>
      </c>
      <c r="C13" s="417" t="s">
        <v>519</v>
      </c>
      <c r="D13" s="417" t="s">
        <v>785</v>
      </c>
      <c r="E13" s="417" t="s">
        <v>778</v>
      </c>
      <c r="F13" s="417" t="s">
        <v>780</v>
      </c>
      <c r="G13" s="418">
        <v>5297300</v>
      </c>
      <c r="H13" s="417"/>
      <c r="I13" s="418">
        <v>5297300</v>
      </c>
      <c r="J13" s="417"/>
      <c r="K13" s="417"/>
      <c r="L13" s="417"/>
      <c r="M13" s="417"/>
      <c r="N13" s="417"/>
      <c r="O13" s="417"/>
      <c r="P13" s="417"/>
      <c r="Q13" s="418">
        <v>5297300</v>
      </c>
      <c r="R13" s="417"/>
      <c r="S13" s="417"/>
      <c r="T13" s="417"/>
      <c r="U13" s="418">
        <v>3557396.69</v>
      </c>
      <c r="V13" s="417"/>
      <c r="W13" s="418">
        <v>3557396.69</v>
      </c>
      <c r="X13" s="417"/>
      <c r="Y13" s="417"/>
      <c r="Z13" s="417"/>
      <c r="AA13" s="417"/>
      <c r="AB13" s="417"/>
      <c r="AC13" s="417"/>
      <c r="AD13" s="417"/>
      <c r="AE13" s="418">
        <v>3557396.69</v>
      </c>
      <c r="AF13" s="417"/>
      <c r="AG13" s="417"/>
      <c r="AH13" s="417"/>
      <c r="AI13" s="417" t="s">
        <v>518</v>
      </c>
      <c r="AJ13" s="419">
        <v>45938.460543981484</v>
      </c>
      <c r="AK13" s="417"/>
      <c r="AL13" s="417"/>
      <c r="AM13" s="3"/>
    </row>
    <row r="14" spans="1:39" s="4" customFormat="1" ht="12.75" customHeight="1" x14ac:dyDescent="0.25">
      <c r="A14" s="417" t="s">
        <v>260</v>
      </c>
      <c r="B14" s="417" t="s">
        <v>256</v>
      </c>
      <c r="C14" s="417" t="s">
        <v>519</v>
      </c>
      <c r="D14" s="417" t="s">
        <v>785</v>
      </c>
      <c r="E14" s="417" t="s">
        <v>778</v>
      </c>
      <c r="F14" s="417" t="s">
        <v>781</v>
      </c>
      <c r="G14" s="418">
        <v>5297300</v>
      </c>
      <c r="H14" s="417"/>
      <c r="I14" s="418">
        <v>5297300</v>
      </c>
      <c r="J14" s="417"/>
      <c r="K14" s="417"/>
      <c r="L14" s="417"/>
      <c r="M14" s="417"/>
      <c r="N14" s="417"/>
      <c r="O14" s="417"/>
      <c r="P14" s="417"/>
      <c r="Q14" s="418">
        <v>5297300</v>
      </c>
      <c r="R14" s="417"/>
      <c r="S14" s="417"/>
      <c r="T14" s="417"/>
      <c r="U14" s="418">
        <v>3557396.69</v>
      </c>
      <c r="V14" s="417"/>
      <c r="W14" s="418">
        <v>3557396.69</v>
      </c>
      <c r="X14" s="417"/>
      <c r="Y14" s="417"/>
      <c r="Z14" s="417"/>
      <c r="AA14" s="417"/>
      <c r="AB14" s="417"/>
      <c r="AC14" s="417"/>
      <c r="AD14" s="417"/>
      <c r="AE14" s="418">
        <v>3557396.69</v>
      </c>
      <c r="AF14" s="417"/>
      <c r="AG14" s="417"/>
      <c r="AH14" s="417"/>
      <c r="AI14" s="417" t="s">
        <v>518</v>
      </c>
      <c r="AJ14" s="419">
        <v>45938.460543981484</v>
      </c>
      <c r="AK14" s="417"/>
      <c r="AL14" s="417"/>
      <c r="AM14" s="3"/>
    </row>
    <row r="15" spans="1:39" s="4" customFormat="1" ht="12.75" customHeight="1" x14ac:dyDescent="0.25">
      <c r="A15" s="414" t="s">
        <v>261</v>
      </c>
      <c r="B15" s="414" t="s">
        <v>256</v>
      </c>
      <c r="C15" s="414" t="s">
        <v>519</v>
      </c>
      <c r="D15" s="420" t="s">
        <v>785</v>
      </c>
      <c r="E15" s="414" t="s">
        <v>778</v>
      </c>
      <c r="F15" s="420" t="s">
        <v>782</v>
      </c>
      <c r="G15" s="415">
        <v>4043600</v>
      </c>
      <c r="H15" s="420"/>
      <c r="I15" s="415">
        <v>4043600</v>
      </c>
      <c r="J15" s="420"/>
      <c r="K15" s="420"/>
      <c r="L15" s="420"/>
      <c r="M15" s="420"/>
      <c r="N15" s="420"/>
      <c r="O15" s="420"/>
      <c r="P15" s="420"/>
      <c r="Q15" s="421">
        <v>4043600</v>
      </c>
      <c r="R15" s="420"/>
      <c r="S15" s="420"/>
      <c r="T15" s="420"/>
      <c r="U15" s="415">
        <v>2725714.39</v>
      </c>
      <c r="V15" s="420"/>
      <c r="W15" s="415">
        <v>2725714.39</v>
      </c>
      <c r="X15" s="420"/>
      <c r="Y15" s="420"/>
      <c r="Z15" s="420"/>
      <c r="AA15" s="420"/>
      <c r="AB15" s="420"/>
      <c r="AC15" s="420"/>
      <c r="AD15" s="420"/>
      <c r="AE15" s="421">
        <v>2725714.39</v>
      </c>
      <c r="AF15" s="420"/>
      <c r="AG15" s="420"/>
      <c r="AH15" s="420"/>
      <c r="AI15" s="414" t="s">
        <v>518</v>
      </c>
      <c r="AJ15" s="416">
        <v>45938.460532407407</v>
      </c>
      <c r="AK15" s="414"/>
      <c r="AL15" s="414"/>
      <c r="AM15" s="3"/>
    </row>
    <row r="16" spans="1:39" s="4" customFormat="1" ht="12.75" customHeight="1" x14ac:dyDescent="0.25">
      <c r="A16" s="414" t="s">
        <v>262</v>
      </c>
      <c r="B16" s="414" t="s">
        <v>256</v>
      </c>
      <c r="C16" s="414" t="s">
        <v>519</v>
      </c>
      <c r="D16" s="420" t="s">
        <v>785</v>
      </c>
      <c r="E16" s="414" t="s">
        <v>778</v>
      </c>
      <c r="F16" s="420" t="s">
        <v>784</v>
      </c>
      <c r="G16" s="415">
        <v>1253700</v>
      </c>
      <c r="H16" s="420"/>
      <c r="I16" s="415">
        <v>1253700</v>
      </c>
      <c r="J16" s="420"/>
      <c r="K16" s="420"/>
      <c r="L16" s="420"/>
      <c r="M16" s="420"/>
      <c r="N16" s="420"/>
      <c r="O16" s="420"/>
      <c r="P16" s="420"/>
      <c r="Q16" s="421">
        <v>1253700</v>
      </c>
      <c r="R16" s="420"/>
      <c r="S16" s="420"/>
      <c r="T16" s="420"/>
      <c r="U16" s="415">
        <v>831682.3</v>
      </c>
      <c r="V16" s="420"/>
      <c r="W16" s="415">
        <v>831682.3</v>
      </c>
      <c r="X16" s="420"/>
      <c r="Y16" s="420"/>
      <c r="Z16" s="420"/>
      <c r="AA16" s="420"/>
      <c r="AB16" s="420"/>
      <c r="AC16" s="420"/>
      <c r="AD16" s="420"/>
      <c r="AE16" s="421">
        <v>831682.3</v>
      </c>
      <c r="AF16" s="420"/>
      <c r="AG16" s="420"/>
      <c r="AH16" s="420"/>
      <c r="AI16" s="414" t="s">
        <v>518</v>
      </c>
      <c r="AJ16" s="416">
        <v>45938.460532407407</v>
      </c>
      <c r="AK16" s="414"/>
      <c r="AL16" s="414"/>
      <c r="AM16" s="3"/>
    </row>
    <row r="17" spans="1:39" s="4" customFormat="1" ht="12.75" customHeight="1" x14ac:dyDescent="0.25">
      <c r="A17" s="417" t="s">
        <v>264</v>
      </c>
      <c r="B17" s="417" t="s">
        <v>256</v>
      </c>
      <c r="C17" s="417" t="s">
        <v>519</v>
      </c>
      <c r="D17" s="417" t="s">
        <v>785</v>
      </c>
      <c r="E17" s="417" t="s">
        <v>778</v>
      </c>
      <c r="F17" s="417" t="s">
        <v>256</v>
      </c>
      <c r="G17" s="418">
        <v>175000</v>
      </c>
      <c r="H17" s="417"/>
      <c r="I17" s="418">
        <v>175000</v>
      </c>
      <c r="J17" s="417"/>
      <c r="K17" s="417"/>
      <c r="L17" s="417"/>
      <c r="M17" s="417"/>
      <c r="N17" s="417"/>
      <c r="O17" s="417"/>
      <c r="P17" s="417"/>
      <c r="Q17" s="418">
        <v>175000</v>
      </c>
      <c r="R17" s="417"/>
      <c r="S17" s="417"/>
      <c r="T17" s="417"/>
      <c r="U17" s="418">
        <v>51280</v>
      </c>
      <c r="V17" s="417"/>
      <c r="W17" s="418">
        <v>51280</v>
      </c>
      <c r="X17" s="417"/>
      <c r="Y17" s="417"/>
      <c r="Z17" s="417"/>
      <c r="AA17" s="417"/>
      <c r="AB17" s="417"/>
      <c r="AC17" s="417"/>
      <c r="AD17" s="417"/>
      <c r="AE17" s="418">
        <v>51280</v>
      </c>
      <c r="AF17" s="417"/>
      <c r="AG17" s="417"/>
      <c r="AH17" s="417"/>
      <c r="AI17" s="417" t="s">
        <v>518</v>
      </c>
      <c r="AJ17" s="419">
        <v>45938.460543981484</v>
      </c>
      <c r="AK17" s="417"/>
      <c r="AL17" s="417"/>
      <c r="AM17" s="3"/>
    </row>
    <row r="18" spans="1:39" s="4" customFormat="1" ht="12.75" customHeight="1" x14ac:dyDescent="0.25">
      <c r="A18" s="417" t="s">
        <v>265</v>
      </c>
      <c r="B18" s="417" t="s">
        <v>256</v>
      </c>
      <c r="C18" s="417" t="s">
        <v>519</v>
      </c>
      <c r="D18" s="417" t="s">
        <v>785</v>
      </c>
      <c r="E18" s="417" t="s">
        <v>778</v>
      </c>
      <c r="F18" s="417" t="s">
        <v>786</v>
      </c>
      <c r="G18" s="418">
        <v>175000</v>
      </c>
      <c r="H18" s="417"/>
      <c r="I18" s="418">
        <v>175000</v>
      </c>
      <c r="J18" s="417"/>
      <c r="K18" s="417"/>
      <c r="L18" s="417"/>
      <c r="M18" s="417"/>
      <c r="N18" s="417"/>
      <c r="O18" s="417"/>
      <c r="P18" s="417"/>
      <c r="Q18" s="418">
        <v>175000</v>
      </c>
      <c r="R18" s="417"/>
      <c r="S18" s="417"/>
      <c r="T18" s="417"/>
      <c r="U18" s="418">
        <v>51280</v>
      </c>
      <c r="V18" s="417"/>
      <c r="W18" s="418">
        <v>51280</v>
      </c>
      <c r="X18" s="417"/>
      <c r="Y18" s="417"/>
      <c r="Z18" s="417"/>
      <c r="AA18" s="417"/>
      <c r="AB18" s="417"/>
      <c r="AC18" s="417"/>
      <c r="AD18" s="417"/>
      <c r="AE18" s="418">
        <v>51280</v>
      </c>
      <c r="AF18" s="417"/>
      <c r="AG18" s="417"/>
      <c r="AH18" s="417"/>
      <c r="AI18" s="417" t="s">
        <v>518</v>
      </c>
      <c r="AJ18" s="419">
        <v>45938.460543981484</v>
      </c>
      <c r="AK18" s="417"/>
      <c r="AL18" s="417"/>
      <c r="AM18" s="3"/>
    </row>
    <row r="19" spans="1:39" s="4" customFormat="1" ht="12.75" customHeight="1" x14ac:dyDescent="0.25">
      <c r="A19" s="414" t="s">
        <v>266</v>
      </c>
      <c r="B19" s="414" t="s">
        <v>256</v>
      </c>
      <c r="C19" s="414" t="s">
        <v>519</v>
      </c>
      <c r="D19" s="420" t="s">
        <v>785</v>
      </c>
      <c r="E19" s="414" t="s">
        <v>778</v>
      </c>
      <c r="F19" s="420" t="s">
        <v>787</v>
      </c>
      <c r="G19" s="415">
        <v>175000</v>
      </c>
      <c r="H19" s="420"/>
      <c r="I19" s="415">
        <v>175000</v>
      </c>
      <c r="J19" s="420"/>
      <c r="K19" s="420"/>
      <c r="L19" s="420"/>
      <c r="M19" s="420"/>
      <c r="N19" s="420"/>
      <c r="O19" s="420"/>
      <c r="P19" s="420"/>
      <c r="Q19" s="421">
        <v>175000</v>
      </c>
      <c r="R19" s="420"/>
      <c r="S19" s="420"/>
      <c r="T19" s="420"/>
      <c r="U19" s="415">
        <v>51280</v>
      </c>
      <c r="V19" s="420"/>
      <c r="W19" s="415">
        <v>51280</v>
      </c>
      <c r="X19" s="420"/>
      <c r="Y19" s="420"/>
      <c r="Z19" s="420"/>
      <c r="AA19" s="420"/>
      <c r="AB19" s="420"/>
      <c r="AC19" s="420"/>
      <c r="AD19" s="420"/>
      <c r="AE19" s="421">
        <v>51280</v>
      </c>
      <c r="AF19" s="420"/>
      <c r="AG19" s="420"/>
      <c r="AH19" s="420"/>
      <c r="AI19" s="414" t="s">
        <v>518</v>
      </c>
      <c r="AJ19" s="416">
        <v>45938.460532407407</v>
      </c>
      <c r="AK19" s="414"/>
      <c r="AL19" s="414"/>
      <c r="AM19" s="3"/>
    </row>
    <row r="20" spans="1:39" s="4" customFormat="1" ht="12.75" customHeight="1" x14ac:dyDescent="0.25">
      <c r="A20" s="417" t="s">
        <v>267</v>
      </c>
      <c r="B20" s="417" t="s">
        <v>256</v>
      </c>
      <c r="C20" s="417" t="s">
        <v>519</v>
      </c>
      <c r="D20" s="417" t="s">
        <v>785</v>
      </c>
      <c r="E20" s="417" t="s">
        <v>778</v>
      </c>
      <c r="F20" s="417" t="s">
        <v>788</v>
      </c>
      <c r="G20" s="418">
        <v>200</v>
      </c>
      <c r="H20" s="417"/>
      <c r="I20" s="418">
        <v>200</v>
      </c>
      <c r="J20" s="417"/>
      <c r="K20" s="417"/>
      <c r="L20" s="417"/>
      <c r="M20" s="417"/>
      <c r="N20" s="417"/>
      <c r="O20" s="417"/>
      <c r="P20" s="417"/>
      <c r="Q20" s="418">
        <v>200</v>
      </c>
      <c r="R20" s="417"/>
      <c r="S20" s="417"/>
      <c r="T20" s="417"/>
      <c r="U20" s="418">
        <v>0</v>
      </c>
      <c r="V20" s="417"/>
      <c r="W20" s="418">
        <v>0</v>
      </c>
      <c r="X20" s="417"/>
      <c r="Y20" s="417"/>
      <c r="Z20" s="417"/>
      <c r="AA20" s="417"/>
      <c r="AB20" s="417"/>
      <c r="AC20" s="417"/>
      <c r="AD20" s="417"/>
      <c r="AE20" s="418">
        <v>0</v>
      </c>
      <c r="AF20" s="417"/>
      <c r="AG20" s="417"/>
      <c r="AH20" s="417"/>
      <c r="AI20" s="417" t="s">
        <v>518</v>
      </c>
      <c r="AJ20" s="419">
        <v>45938.460543981484</v>
      </c>
      <c r="AK20" s="417"/>
      <c r="AL20" s="417"/>
      <c r="AM20" s="3"/>
    </row>
    <row r="21" spans="1:39" s="4" customFormat="1" ht="12.75" customHeight="1" x14ac:dyDescent="0.25">
      <c r="A21" s="417" t="s">
        <v>268</v>
      </c>
      <c r="B21" s="417" t="s">
        <v>256</v>
      </c>
      <c r="C21" s="417" t="s">
        <v>519</v>
      </c>
      <c r="D21" s="417" t="s">
        <v>785</v>
      </c>
      <c r="E21" s="417" t="s">
        <v>778</v>
      </c>
      <c r="F21" s="417" t="s">
        <v>789</v>
      </c>
      <c r="G21" s="418">
        <v>200</v>
      </c>
      <c r="H21" s="417"/>
      <c r="I21" s="418">
        <v>200</v>
      </c>
      <c r="J21" s="417"/>
      <c r="K21" s="417"/>
      <c r="L21" s="417"/>
      <c r="M21" s="417"/>
      <c r="N21" s="417"/>
      <c r="O21" s="417"/>
      <c r="P21" s="417"/>
      <c r="Q21" s="418">
        <v>200</v>
      </c>
      <c r="R21" s="417"/>
      <c r="S21" s="417"/>
      <c r="T21" s="417"/>
      <c r="U21" s="418">
        <v>0</v>
      </c>
      <c r="V21" s="417"/>
      <c r="W21" s="418">
        <v>0</v>
      </c>
      <c r="X21" s="417"/>
      <c r="Y21" s="417"/>
      <c r="Z21" s="417"/>
      <c r="AA21" s="417"/>
      <c r="AB21" s="417"/>
      <c r="AC21" s="417"/>
      <c r="AD21" s="417"/>
      <c r="AE21" s="418">
        <v>0</v>
      </c>
      <c r="AF21" s="417"/>
      <c r="AG21" s="417"/>
      <c r="AH21" s="417"/>
      <c r="AI21" s="417" t="s">
        <v>518</v>
      </c>
      <c r="AJ21" s="419">
        <v>45938.460543981484</v>
      </c>
      <c r="AK21" s="417"/>
      <c r="AL21" s="417"/>
      <c r="AM21" s="3"/>
    </row>
    <row r="22" spans="1:39" s="4" customFormat="1" ht="12.75" customHeight="1" x14ac:dyDescent="0.25">
      <c r="A22" s="414" t="s">
        <v>269</v>
      </c>
      <c r="B22" s="414" t="s">
        <v>256</v>
      </c>
      <c r="C22" s="414" t="s">
        <v>519</v>
      </c>
      <c r="D22" s="420" t="s">
        <v>785</v>
      </c>
      <c r="E22" s="414" t="s">
        <v>778</v>
      </c>
      <c r="F22" s="420" t="s">
        <v>790</v>
      </c>
      <c r="G22" s="415">
        <v>200</v>
      </c>
      <c r="H22" s="420"/>
      <c r="I22" s="415">
        <v>200</v>
      </c>
      <c r="J22" s="420"/>
      <c r="K22" s="420"/>
      <c r="L22" s="420"/>
      <c r="M22" s="420"/>
      <c r="N22" s="420"/>
      <c r="O22" s="420"/>
      <c r="P22" s="420"/>
      <c r="Q22" s="421">
        <v>200</v>
      </c>
      <c r="R22" s="420"/>
      <c r="S22" s="420"/>
      <c r="T22" s="420"/>
      <c r="U22" s="415">
        <v>0</v>
      </c>
      <c r="V22" s="420"/>
      <c r="W22" s="415">
        <v>0</v>
      </c>
      <c r="X22" s="420"/>
      <c r="Y22" s="420"/>
      <c r="Z22" s="420"/>
      <c r="AA22" s="420"/>
      <c r="AB22" s="420"/>
      <c r="AC22" s="420"/>
      <c r="AD22" s="420"/>
      <c r="AE22" s="421">
        <v>0</v>
      </c>
      <c r="AF22" s="420"/>
      <c r="AG22" s="420"/>
      <c r="AH22" s="420"/>
      <c r="AI22" s="414" t="s">
        <v>518</v>
      </c>
      <c r="AJ22" s="416">
        <v>45938.460532407407</v>
      </c>
      <c r="AK22" s="414"/>
      <c r="AL22" s="414"/>
      <c r="AM22" s="3"/>
    </row>
    <row r="23" spans="1:39" s="4" customFormat="1" ht="12.75" customHeight="1" x14ac:dyDescent="0.25">
      <c r="A23" s="417" t="s">
        <v>270</v>
      </c>
      <c r="B23" s="417" t="s">
        <v>256</v>
      </c>
      <c r="C23" s="417" t="s">
        <v>519</v>
      </c>
      <c r="D23" s="417" t="s">
        <v>791</v>
      </c>
      <c r="E23" s="417" t="s">
        <v>778</v>
      </c>
      <c r="F23" s="417" t="s">
        <v>519</v>
      </c>
      <c r="G23" s="418">
        <v>185552400</v>
      </c>
      <c r="H23" s="417"/>
      <c r="I23" s="418">
        <v>185552400</v>
      </c>
      <c r="J23" s="418">
        <v>834000</v>
      </c>
      <c r="K23" s="417"/>
      <c r="L23" s="417"/>
      <c r="M23" s="417"/>
      <c r="N23" s="417"/>
      <c r="O23" s="417"/>
      <c r="P23" s="417"/>
      <c r="Q23" s="418">
        <v>99921900</v>
      </c>
      <c r="R23" s="418">
        <v>26477300</v>
      </c>
      <c r="S23" s="418">
        <v>59987200</v>
      </c>
      <c r="T23" s="417"/>
      <c r="U23" s="418">
        <v>135861538.44</v>
      </c>
      <c r="V23" s="417"/>
      <c r="W23" s="418">
        <v>135861538.44</v>
      </c>
      <c r="X23" s="418">
        <v>608912</v>
      </c>
      <c r="Y23" s="417"/>
      <c r="Z23" s="417"/>
      <c r="AA23" s="417"/>
      <c r="AB23" s="417"/>
      <c r="AC23" s="417"/>
      <c r="AD23" s="417"/>
      <c r="AE23" s="418">
        <v>72690855.159999996</v>
      </c>
      <c r="AF23" s="418">
        <v>22170435.82</v>
      </c>
      <c r="AG23" s="418">
        <v>41609159.460000001</v>
      </c>
      <c r="AH23" s="417"/>
      <c r="AI23" s="417" t="s">
        <v>518</v>
      </c>
      <c r="AJ23" s="419">
        <v>45938.460543981484</v>
      </c>
      <c r="AK23" s="417"/>
      <c r="AL23" s="417"/>
      <c r="AM23" s="3"/>
    </row>
    <row r="24" spans="1:39" s="4" customFormat="1" ht="12.75" customHeight="1" x14ac:dyDescent="0.25">
      <c r="A24" s="417" t="s">
        <v>259</v>
      </c>
      <c r="B24" s="417" t="s">
        <v>256</v>
      </c>
      <c r="C24" s="417" t="s">
        <v>519</v>
      </c>
      <c r="D24" s="417" t="s">
        <v>791</v>
      </c>
      <c r="E24" s="417" t="s">
        <v>778</v>
      </c>
      <c r="F24" s="417" t="s">
        <v>780</v>
      </c>
      <c r="G24" s="418">
        <v>174342900</v>
      </c>
      <c r="H24" s="417"/>
      <c r="I24" s="418">
        <v>174342900</v>
      </c>
      <c r="J24" s="417"/>
      <c r="K24" s="417"/>
      <c r="L24" s="417"/>
      <c r="M24" s="417"/>
      <c r="N24" s="417"/>
      <c r="O24" s="417"/>
      <c r="P24" s="417"/>
      <c r="Q24" s="418">
        <v>93257200</v>
      </c>
      <c r="R24" s="418">
        <v>25642000</v>
      </c>
      <c r="S24" s="418">
        <v>55443700</v>
      </c>
      <c r="T24" s="417"/>
      <c r="U24" s="418">
        <v>128886821.09999999</v>
      </c>
      <c r="V24" s="417"/>
      <c r="W24" s="418">
        <v>128886821.09999999</v>
      </c>
      <c r="X24" s="417"/>
      <c r="Y24" s="417"/>
      <c r="Z24" s="417"/>
      <c r="AA24" s="417"/>
      <c r="AB24" s="417"/>
      <c r="AC24" s="417"/>
      <c r="AD24" s="417"/>
      <c r="AE24" s="418">
        <v>68278032.010000005</v>
      </c>
      <c r="AF24" s="418">
        <v>21519124.199999999</v>
      </c>
      <c r="AG24" s="418">
        <v>39089664.890000001</v>
      </c>
      <c r="AH24" s="417"/>
      <c r="AI24" s="417" t="s">
        <v>518</v>
      </c>
      <c r="AJ24" s="419">
        <v>45938.460543981484</v>
      </c>
      <c r="AK24" s="417"/>
      <c r="AL24" s="417"/>
      <c r="AM24" s="3"/>
    </row>
    <row r="25" spans="1:39" s="4" customFormat="1" ht="12.75" customHeight="1" x14ac:dyDescent="0.25">
      <c r="A25" s="417" t="s">
        <v>260</v>
      </c>
      <c r="B25" s="417" t="s">
        <v>256</v>
      </c>
      <c r="C25" s="417" t="s">
        <v>519</v>
      </c>
      <c r="D25" s="417" t="s">
        <v>791</v>
      </c>
      <c r="E25" s="417" t="s">
        <v>778</v>
      </c>
      <c r="F25" s="417" t="s">
        <v>781</v>
      </c>
      <c r="G25" s="418">
        <v>174342900</v>
      </c>
      <c r="H25" s="417"/>
      <c r="I25" s="418">
        <v>174342900</v>
      </c>
      <c r="J25" s="417"/>
      <c r="K25" s="417"/>
      <c r="L25" s="417"/>
      <c r="M25" s="417"/>
      <c r="N25" s="417"/>
      <c r="O25" s="417"/>
      <c r="P25" s="417"/>
      <c r="Q25" s="418">
        <v>93257200</v>
      </c>
      <c r="R25" s="418">
        <v>25642000</v>
      </c>
      <c r="S25" s="418">
        <v>55443700</v>
      </c>
      <c r="T25" s="417"/>
      <c r="U25" s="418">
        <v>128886821.09999999</v>
      </c>
      <c r="V25" s="417"/>
      <c r="W25" s="418">
        <v>128886821.09999999</v>
      </c>
      <c r="X25" s="417"/>
      <c r="Y25" s="417"/>
      <c r="Z25" s="417"/>
      <c r="AA25" s="417"/>
      <c r="AB25" s="417"/>
      <c r="AC25" s="417"/>
      <c r="AD25" s="417"/>
      <c r="AE25" s="418">
        <v>68278032.010000005</v>
      </c>
      <c r="AF25" s="418">
        <v>21519124.199999999</v>
      </c>
      <c r="AG25" s="418">
        <v>39089664.890000001</v>
      </c>
      <c r="AH25" s="417"/>
      <c r="AI25" s="417" t="s">
        <v>518</v>
      </c>
      <c r="AJ25" s="419">
        <v>45938.460543981484</v>
      </c>
      <c r="AK25" s="417"/>
      <c r="AL25" s="417"/>
      <c r="AM25" s="3"/>
    </row>
    <row r="26" spans="1:39" s="4" customFormat="1" ht="12.75" customHeight="1" x14ac:dyDescent="0.25">
      <c r="A26" s="414" t="s">
        <v>261</v>
      </c>
      <c r="B26" s="414" t="s">
        <v>256</v>
      </c>
      <c r="C26" s="414" t="s">
        <v>519</v>
      </c>
      <c r="D26" s="420" t="s">
        <v>791</v>
      </c>
      <c r="E26" s="414" t="s">
        <v>778</v>
      </c>
      <c r="F26" s="420" t="s">
        <v>782</v>
      </c>
      <c r="G26" s="415">
        <v>133486822.73999999</v>
      </c>
      <c r="H26" s="420"/>
      <c r="I26" s="415">
        <v>133486822.73999999</v>
      </c>
      <c r="J26" s="420"/>
      <c r="K26" s="420"/>
      <c r="L26" s="420"/>
      <c r="M26" s="420"/>
      <c r="N26" s="420"/>
      <c r="O26" s="420"/>
      <c r="P26" s="420"/>
      <c r="Q26" s="421">
        <v>71193393</v>
      </c>
      <c r="R26" s="421">
        <v>19435263</v>
      </c>
      <c r="S26" s="421">
        <v>42858166.740000002</v>
      </c>
      <c r="T26" s="420"/>
      <c r="U26" s="415">
        <v>98484516.719999999</v>
      </c>
      <c r="V26" s="420"/>
      <c r="W26" s="415">
        <v>98484516.719999999</v>
      </c>
      <c r="X26" s="420"/>
      <c r="Y26" s="420"/>
      <c r="Z26" s="420"/>
      <c r="AA26" s="420"/>
      <c r="AB26" s="420"/>
      <c r="AC26" s="420"/>
      <c r="AD26" s="420"/>
      <c r="AE26" s="421">
        <v>51917165.990000002</v>
      </c>
      <c r="AF26" s="421">
        <v>16475335.529999999</v>
      </c>
      <c r="AG26" s="421">
        <v>30092015.199999999</v>
      </c>
      <c r="AH26" s="420"/>
      <c r="AI26" s="414" t="s">
        <v>518</v>
      </c>
      <c r="AJ26" s="416">
        <v>45938.460532407407</v>
      </c>
      <c r="AK26" s="414"/>
      <c r="AL26" s="414"/>
      <c r="AM26" s="3"/>
    </row>
    <row r="27" spans="1:39" s="4" customFormat="1" ht="12.75" customHeight="1" x14ac:dyDescent="0.25">
      <c r="A27" s="414" t="s">
        <v>271</v>
      </c>
      <c r="B27" s="414" t="s">
        <v>256</v>
      </c>
      <c r="C27" s="414" t="s">
        <v>519</v>
      </c>
      <c r="D27" s="420" t="s">
        <v>791</v>
      </c>
      <c r="E27" s="414" t="s">
        <v>778</v>
      </c>
      <c r="F27" s="420" t="s">
        <v>783</v>
      </c>
      <c r="G27" s="415">
        <v>964871</v>
      </c>
      <c r="H27" s="420"/>
      <c r="I27" s="415">
        <v>964871</v>
      </c>
      <c r="J27" s="420"/>
      <c r="K27" s="420"/>
      <c r="L27" s="420"/>
      <c r="M27" s="420"/>
      <c r="N27" s="420"/>
      <c r="O27" s="420"/>
      <c r="P27" s="420"/>
      <c r="Q27" s="421">
        <v>581871</v>
      </c>
      <c r="R27" s="421">
        <v>313500</v>
      </c>
      <c r="S27" s="421">
        <v>69500</v>
      </c>
      <c r="T27" s="420"/>
      <c r="U27" s="415">
        <v>718393.47</v>
      </c>
      <c r="V27" s="420"/>
      <c r="W27" s="415">
        <v>718393.47</v>
      </c>
      <c r="X27" s="420"/>
      <c r="Y27" s="420"/>
      <c r="Z27" s="420"/>
      <c r="AA27" s="420"/>
      <c r="AB27" s="420"/>
      <c r="AC27" s="420"/>
      <c r="AD27" s="420"/>
      <c r="AE27" s="421">
        <v>371994.87</v>
      </c>
      <c r="AF27" s="421">
        <v>311823.59999999998</v>
      </c>
      <c r="AG27" s="421">
        <v>34575</v>
      </c>
      <c r="AH27" s="420"/>
      <c r="AI27" s="414" t="s">
        <v>518</v>
      </c>
      <c r="AJ27" s="416">
        <v>45938.460532407407</v>
      </c>
      <c r="AK27" s="414"/>
      <c r="AL27" s="414"/>
      <c r="AM27" s="3"/>
    </row>
    <row r="28" spans="1:39" s="4" customFormat="1" ht="12.75" customHeight="1" x14ac:dyDescent="0.25">
      <c r="A28" s="414" t="s">
        <v>262</v>
      </c>
      <c r="B28" s="414" t="s">
        <v>256</v>
      </c>
      <c r="C28" s="414" t="s">
        <v>519</v>
      </c>
      <c r="D28" s="420" t="s">
        <v>791</v>
      </c>
      <c r="E28" s="414" t="s">
        <v>778</v>
      </c>
      <c r="F28" s="420" t="s">
        <v>784</v>
      </c>
      <c r="G28" s="415">
        <v>39891206.259999998</v>
      </c>
      <c r="H28" s="420"/>
      <c r="I28" s="415">
        <v>39891206.259999998</v>
      </c>
      <c r="J28" s="420"/>
      <c r="K28" s="420"/>
      <c r="L28" s="420"/>
      <c r="M28" s="420"/>
      <c r="N28" s="420"/>
      <c r="O28" s="420"/>
      <c r="P28" s="420"/>
      <c r="Q28" s="421">
        <v>21481936</v>
      </c>
      <c r="R28" s="421">
        <v>5893237</v>
      </c>
      <c r="S28" s="421">
        <v>12516033.26</v>
      </c>
      <c r="T28" s="420"/>
      <c r="U28" s="415">
        <v>29683910.91</v>
      </c>
      <c r="V28" s="420"/>
      <c r="W28" s="415">
        <v>29683910.91</v>
      </c>
      <c r="X28" s="420"/>
      <c r="Y28" s="420"/>
      <c r="Z28" s="420"/>
      <c r="AA28" s="420"/>
      <c r="AB28" s="420"/>
      <c r="AC28" s="420"/>
      <c r="AD28" s="420"/>
      <c r="AE28" s="421">
        <v>15988871.15</v>
      </c>
      <c r="AF28" s="421">
        <v>4731965.07</v>
      </c>
      <c r="AG28" s="421">
        <v>8963074.6899999995</v>
      </c>
      <c r="AH28" s="420"/>
      <c r="AI28" s="414" t="s">
        <v>518</v>
      </c>
      <c r="AJ28" s="416">
        <v>45938.460532407407</v>
      </c>
      <c r="AK28" s="414"/>
      <c r="AL28" s="414"/>
      <c r="AM28" s="3"/>
    </row>
    <row r="29" spans="1:39" s="4" customFormat="1" ht="12.75" customHeight="1" x14ac:dyDescent="0.25">
      <c r="A29" s="417" t="s">
        <v>264</v>
      </c>
      <c r="B29" s="417" t="s">
        <v>256</v>
      </c>
      <c r="C29" s="417" t="s">
        <v>519</v>
      </c>
      <c r="D29" s="417" t="s">
        <v>791</v>
      </c>
      <c r="E29" s="417" t="s">
        <v>778</v>
      </c>
      <c r="F29" s="417" t="s">
        <v>256</v>
      </c>
      <c r="G29" s="418">
        <v>10365995.970000001</v>
      </c>
      <c r="H29" s="417"/>
      <c r="I29" s="418">
        <v>10365995.970000001</v>
      </c>
      <c r="J29" s="417"/>
      <c r="K29" s="417"/>
      <c r="L29" s="417"/>
      <c r="M29" s="417"/>
      <c r="N29" s="417"/>
      <c r="O29" s="417"/>
      <c r="P29" s="417"/>
      <c r="Q29" s="418">
        <v>6380700</v>
      </c>
      <c r="R29" s="418">
        <v>416200</v>
      </c>
      <c r="S29" s="418">
        <v>3569095.97</v>
      </c>
      <c r="T29" s="417"/>
      <c r="U29" s="418">
        <v>6355201.6900000004</v>
      </c>
      <c r="V29" s="417"/>
      <c r="W29" s="418">
        <v>6355201.6900000004</v>
      </c>
      <c r="X29" s="417"/>
      <c r="Y29" s="417"/>
      <c r="Z29" s="417"/>
      <c r="AA29" s="417"/>
      <c r="AB29" s="417"/>
      <c r="AC29" s="417"/>
      <c r="AD29" s="417"/>
      <c r="AE29" s="418">
        <v>4177096.16</v>
      </c>
      <c r="AF29" s="418">
        <v>402507.96</v>
      </c>
      <c r="AG29" s="418">
        <v>1775597.57</v>
      </c>
      <c r="AH29" s="417"/>
      <c r="AI29" s="417" t="s">
        <v>518</v>
      </c>
      <c r="AJ29" s="419">
        <v>45938.460543981484</v>
      </c>
      <c r="AK29" s="417"/>
      <c r="AL29" s="417"/>
      <c r="AM29" s="3"/>
    </row>
    <row r="30" spans="1:39" s="4" customFormat="1" ht="12.75" customHeight="1" x14ac:dyDescent="0.25">
      <c r="A30" s="417" t="s">
        <v>265</v>
      </c>
      <c r="B30" s="417" t="s">
        <v>256</v>
      </c>
      <c r="C30" s="417" t="s">
        <v>519</v>
      </c>
      <c r="D30" s="417" t="s">
        <v>791</v>
      </c>
      <c r="E30" s="417" t="s">
        <v>778</v>
      </c>
      <c r="F30" s="417" t="s">
        <v>786</v>
      </c>
      <c r="G30" s="418">
        <v>10365995.970000001</v>
      </c>
      <c r="H30" s="417"/>
      <c r="I30" s="418">
        <v>10365995.970000001</v>
      </c>
      <c r="J30" s="417"/>
      <c r="K30" s="417"/>
      <c r="L30" s="417"/>
      <c r="M30" s="417"/>
      <c r="N30" s="417"/>
      <c r="O30" s="417"/>
      <c r="P30" s="417"/>
      <c r="Q30" s="418">
        <v>6380700</v>
      </c>
      <c r="R30" s="418">
        <v>416200</v>
      </c>
      <c r="S30" s="418">
        <v>3569095.97</v>
      </c>
      <c r="T30" s="417"/>
      <c r="U30" s="418">
        <v>6355201.6900000004</v>
      </c>
      <c r="V30" s="417"/>
      <c r="W30" s="418">
        <v>6355201.6900000004</v>
      </c>
      <c r="X30" s="417"/>
      <c r="Y30" s="417"/>
      <c r="Z30" s="417"/>
      <c r="AA30" s="417"/>
      <c r="AB30" s="417"/>
      <c r="AC30" s="417"/>
      <c r="AD30" s="417"/>
      <c r="AE30" s="418">
        <v>4177096.16</v>
      </c>
      <c r="AF30" s="418">
        <v>402507.96</v>
      </c>
      <c r="AG30" s="418">
        <v>1775597.57</v>
      </c>
      <c r="AH30" s="417"/>
      <c r="AI30" s="417" t="s">
        <v>518</v>
      </c>
      <c r="AJ30" s="419">
        <v>45938.460543981484</v>
      </c>
      <c r="AK30" s="417"/>
      <c r="AL30" s="417"/>
      <c r="AM30" s="3"/>
    </row>
    <row r="31" spans="1:39" s="4" customFormat="1" ht="12.75" customHeight="1" x14ac:dyDescent="0.25">
      <c r="A31" s="414" t="s">
        <v>266</v>
      </c>
      <c r="B31" s="414" t="s">
        <v>256</v>
      </c>
      <c r="C31" s="414" t="s">
        <v>519</v>
      </c>
      <c r="D31" s="420" t="s">
        <v>791</v>
      </c>
      <c r="E31" s="414" t="s">
        <v>778</v>
      </c>
      <c r="F31" s="420" t="s">
        <v>787</v>
      </c>
      <c r="G31" s="415">
        <v>5219352.7699999996</v>
      </c>
      <c r="H31" s="420"/>
      <c r="I31" s="415">
        <v>5219352.7699999996</v>
      </c>
      <c r="J31" s="420"/>
      <c r="K31" s="420"/>
      <c r="L31" s="420"/>
      <c r="M31" s="420"/>
      <c r="N31" s="420"/>
      <c r="O31" s="420"/>
      <c r="P31" s="420"/>
      <c r="Q31" s="421">
        <v>2455800</v>
      </c>
      <c r="R31" s="421">
        <v>416200</v>
      </c>
      <c r="S31" s="421">
        <v>2347352.77</v>
      </c>
      <c r="T31" s="420"/>
      <c r="U31" s="415">
        <v>2663869.1800000002</v>
      </c>
      <c r="V31" s="420"/>
      <c r="W31" s="415">
        <v>2663869.1800000002</v>
      </c>
      <c r="X31" s="420"/>
      <c r="Y31" s="420"/>
      <c r="Z31" s="420"/>
      <c r="AA31" s="420"/>
      <c r="AB31" s="420"/>
      <c r="AC31" s="420"/>
      <c r="AD31" s="420"/>
      <c r="AE31" s="421">
        <v>1273100.08</v>
      </c>
      <c r="AF31" s="421">
        <v>402507.96</v>
      </c>
      <c r="AG31" s="421">
        <v>988261.14</v>
      </c>
      <c r="AH31" s="420"/>
      <c r="AI31" s="414" t="s">
        <v>518</v>
      </c>
      <c r="AJ31" s="416">
        <v>45938.460532407407</v>
      </c>
      <c r="AK31" s="414"/>
      <c r="AL31" s="414"/>
      <c r="AM31" s="3"/>
    </row>
    <row r="32" spans="1:39" s="4" customFormat="1" ht="12.75" customHeight="1" x14ac:dyDescent="0.25">
      <c r="A32" s="414" t="s">
        <v>272</v>
      </c>
      <c r="B32" s="414" t="s">
        <v>256</v>
      </c>
      <c r="C32" s="414" t="s">
        <v>519</v>
      </c>
      <c r="D32" s="420" t="s">
        <v>791</v>
      </c>
      <c r="E32" s="414" t="s">
        <v>778</v>
      </c>
      <c r="F32" s="420" t="s">
        <v>792</v>
      </c>
      <c r="G32" s="415">
        <v>5146643.2</v>
      </c>
      <c r="H32" s="420"/>
      <c r="I32" s="415">
        <v>5146643.2</v>
      </c>
      <c r="J32" s="420"/>
      <c r="K32" s="420"/>
      <c r="L32" s="420"/>
      <c r="M32" s="420"/>
      <c r="N32" s="420"/>
      <c r="O32" s="420"/>
      <c r="P32" s="420"/>
      <c r="Q32" s="421">
        <v>3924900</v>
      </c>
      <c r="R32" s="420"/>
      <c r="S32" s="421">
        <v>1221743.2</v>
      </c>
      <c r="T32" s="420"/>
      <c r="U32" s="415">
        <v>3691332.51</v>
      </c>
      <c r="V32" s="420"/>
      <c r="W32" s="415">
        <v>3691332.51</v>
      </c>
      <c r="X32" s="420"/>
      <c r="Y32" s="420"/>
      <c r="Z32" s="420"/>
      <c r="AA32" s="420"/>
      <c r="AB32" s="420"/>
      <c r="AC32" s="420"/>
      <c r="AD32" s="420"/>
      <c r="AE32" s="421">
        <v>2903996.08</v>
      </c>
      <c r="AF32" s="420"/>
      <c r="AG32" s="421">
        <v>787336.43</v>
      </c>
      <c r="AH32" s="420"/>
      <c r="AI32" s="414" t="s">
        <v>518</v>
      </c>
      <c r="AJ32" s="416">
        <v>45938.460532407407</v>
      </c>
      <c r="AK32" s="414"/>
      <c r="AL32" s="414"/>
      <c r="AM32" s="3"/>
    </row>
    <row r="33" spans="1:39" s="4" customFormat="1" ht="12.75" customHeight="1" x14ac:dyDescent="0.25">
      <c r="A33" s="417" t="s">
        <v>288</v>
      </c>
      <c r="B33" s="417" t="s">
        <v>256</v>
      </c>
      <c r="C33" s="417" t="s">
        <v>519</v>
      </c>
      <c r="D33" s="417" t="s">
        <v>791</v>
      </c>
      <c r="E33" s="417" t="s">
        <v>778</v>
      </c>
      <c r="F33" s="417" t="s">
        <v>808</v>
      </c>
      <c r="G33" s="418">
        <v>30000</v>
      </c>
      <c r="H33" s="417"/>
      <c r="I33" s="418">
        <v>30000</v>
      </c>
      <c r="J33" s="417"/>
      <c r="K33" s="417"/>
      <c r="L33" s="417"/>
      <c r="M33" s="417"/>
      <c r="N33" s="417"/>
      <c r="O33" s="417"/>
      <c r="P33" s="417"/>
      <c r="Q33" s="417"/>
      <c r="R33" s="418">
        <v>30000</v>
      </c>
      <c r="S33" s="417"/>
      <c r="T33" s="417"/>
      <c r="U33" s="418">
        <v>21819.24</v>
      </c>
      <c r="V33" s="417"/>
      <c r="W33" s="418">
        <v>21819.24</v>
      </c>
      <c r="X33" s="417"/>
      <c r="Y33" s="417"/>
      <c r="Z33" s="417"/>
      <c r="AA33" s="417"/>
      <c r="AB33" s="417"/>
      <c r="AC33" s="417"/>
      <c r="AD33" s="417"/>
      <c r="AE33" s="417"/>
      <c r="AF33" s="418">
        <v>21819.24</v>
      </c>
      <c r="AG33" s="417"/>
      <c r="AH33" s="417"/>
      <c r="AI33" s="417" t="s">
        <v>518</v>
      </c>
      <c r="AJ33" s="419">
        <v>45938.460543981484</v>
      </c>
      <c r="AK33" s="417"/>
      <c r="AL33" s="417"/>
      <c r="AM33" s="3"/>
    </row>
    <row r="34" spans="1:39" s="4" customFormat="1" ht="12.75" customHeight="1" x14ac:dyDescent="0.25">
      <c r="A34" s="417" t="s">
        <v>337</v>
      </c>
      <c r="B34" s="417" t="s">
        <v>256</v>
      </c>
      <c r="C34" s="417" t="s">
        <v>519</v>
      </c>
      <c r="D34" s="417" t="s">
        <v>791</v>
      </c>
      <c r="E34" s="417" t="s">
        <v>778</v>
      </c>
      <c r="F34" s="417" t="s">
        <v>857</v>
      </c>
      <c r="G34" s="418">
        <v>30000</v>
      </c>
      <c r="H34" s="417"/>
      <c r="I34" s="418">
        <v>30000</v>
      </c>
      <c r="J34" s="417"/>
      <c r="K34" s="417"/>
      <c r="L34" s="417"/>
      <c r="M34" s="417"/>
      <c r="N34" s="417"/>
      <c r="O34" s="417"/>
      <c r="P34" s="417"/>
      <c r="Q34" s="417"/>
      <c r="R34" s="418">
        <v>30000</v>
      </c>
      <c r="S34" s="417"/>
      <c r="T34" s="417"/>
      <c r="U34" s="418">
        <v>21819.24</v>
      </c>
      <c r="V34" s="417"/>
      <c r="W34" s="418">
        <v>21819.24</v>
      </c>
      <c r="X34" s="417"/>
      <c r="Y34" s="417"/>
      <c r="Z34" s="417"/>
      <c r="AA34" s="417"/>
      <c r="AB34" s="417"/>
      <c r="AC34" s="417"/>
      <c r="AD34" s="417"/>
      <c r="AE34" s="417"/>
      <c r="AF34" s="418">
        <v>21819.24</v>
      </c>
      <c r="AG34" s="417"/>
      <c r="AH34" s="417"/>
      <c r="AI34" s="417" t="s">
        <v>518</v>
      </c>
      <c r="AJ34" s="419">
        <v>45938.460543981484</v>
      </c>
      <c r="AK34" s="417"/>
      <c r="AL34" s="417"/>
      <c r="AM34" s="3"/>
    </row>
    <row r="35" spans="1:39" s="4" customFormat="1" ht="12.75" customHeight="1" x14ac:dyDescent="0.25">
      <c r="A35" s="414" t="s">
        <v>338</v>
      </c>
      <c r="B35" s="414" t="s">
        <v>256</v>
      </c>
      <c r="C35" s="414" t="s">
        <v>519</v>
      </c>
      <c r="D35" s="420" t="s">
        <v>791</v>
      </c>
      <c r="E35" s="414" t="s">
        <v>778</v>
      </c>
      <c r="F35" s="420" t="s">
        <v>858</v>
      </c>
      <c r="G35" s="415">
        <v>30000</v>
      </c>
      <c r="H35" s="420"/>
      <c r="I35" s="415">
        <v>30000</v>
      </c>
      <c r="J35" s="420"/>
      <c r="K35" s="420"/>
      <c r="L35" s="420"/>
      <c r="M35" s="420"/>
      <c r="N35" s="420"/>
      <c r="O35" s="420"/>
      <c r="P35" s="420"/>
      <c r="Q35" s="420"/>
      <c r="R35" s="421">
        <v>30000</v>
      </c>
      <c r="S35" s="420"/>
      <c r="T35" s="420"/>
      <c r="U35" s="415">
        <v>21819.24</v>
      </c>
      <c r="V35" s="420"/>
      <c r="W35" s="415">
        <v>21819.24</v>
      </c>
      <c r="X35" s="420"/>
      <c r="Y35" s="420"/>
      <c r="Z35" s="420"/>
      <c r="AA35" s="420"/>
      <c r="AB35" s="420"/>
      <c r="AC35" s="420"/>
      <c r="AD35" s="420"/>
      <c r="AE35" s="420"/>
      <c r="AF35" s="421">
        <v>21819.24</v>
      </c>
      <c r="AG35" s="420"/>
      <c r="AH35" s="420"/>
      <c r="AI35" s="414" t="s">
        <v>518</v>
      </c>
      <c r="AJ35" s="416">
        <v>45938.460532407407</v>
      </c>
      <c r="AK35" s="414"/>
      <c r="AL35" s="414"/>
      <c r="AM35" s="3"/>
    </row>
    <row r="36" spans="1:39" s="4" customFormat="1" ht="12.75" customHeight="1" x14ac:dyDescent="0.25">
      <c r="A36" s="417" t="s">
        <v>273</v>
      </c>
      <c r="B36" s="417" t="s">
        <v>256</v>
      </c>
      <c r="C36" s="417" t="s">
        <v>519</v>
      </c>
      <c r="D36" s="417" t="s">
        <v>791</v>
      </c>
      <c r="E36" s="417" t="s">
        <v>778</v>
      </c>
      <c r="F36" s="417" t="s">
        <v>407</v>
      </c>
      <c r="G36" s="418">
        <v>0</v>
      </c>
      <c r="H36" s="417"/>
      <c r="I36" s="418">
        <v>0</v>
      </c>
      <c r="J36" s="418">
        <v>834000</v>
      </c>
      <c r="K36" s="417"/>
      <c r="L36" s="417"/>
      <c r="M36" s="417"/>
      <c r="N36" s="417"/>
      <c r="O36" s="417"/>
      <c r="P36" s="417"/>
      <c r="Q36" s="417"/>
      <c r="R36" s="418">
        <v>389000</v>
      </c>
      <c r="S36" s="418">
        <v>445000</v>
      </c>
      <c r="T36" s="417"/>
      <c r="U36" s="418">
        <v>0</v>
      </c>
      <c r="V36" s="417"/>
      <c r="W36" s="418">
        <v>0</v>
      </c>
      <c r="X36" s="418">
        <v>608912</v>
      </c>
      <c r="Y36" s="417"/>
      <c r="Z36" s="417"/>
      <c r="AA36" s="417"/>
      <c r="AB36" s="417"/>
      <c r="AC36" s="417"/>
      <c r="AD36" s="417"/>
      <c r="AE36" s="417"/>
      <c r="AF36" s="418">
        <v>226912</v>
      </c>
      <c r="AG36" s="418">
        <v>382000</v>
      </c>
      <c r="AH36" s="417"/>
      <c r="AI36" s="417" t="s">
        <v>518</v>
      </c>
      <c r="AJ36" s="419">
        <v>45938.460543981484</v>
      </c>
      <c r="AK36" s="417"/>
      <c r="AL36" s="417"/>
      <c r="AM36" s="3"/>
    </row>
    <row r="37" spans="1:39" s="4" customFormat="1" ht="12.75" customHeight="1" x14ac:dyDescent="0.25">
      <c r="A37" s="414" t="s">
        <v>208</v>
      </c>
      <c r="B37" s="414" t="s">
        <v>256</v>
      </c>
      <c r="C37" s="414" t="s">
        <v>519</v>
      </c>
      <c r="D37" s="420" t="s">
        <v>791</v>
      </c>
      <c r="E37" s="414" t="s">
        <v>778</v>
      </c>
      <c r="F37" s="420" t="s">
        <v>793</v>
      </c>
      <c r="G37" s="415">
        <v>0</v>
      </c>
      <c r="H37" s="420"/>
      <c r="I37" s="415">
        <v>0</v>
      </c>
      <c r="J37" s="421">
        <v>834000</v>
      </c>
      <c r="K37" s="420"/>
      <c r="L37" s="420"/>
      <c r="M37" s="420"/>
      <c r="N37" s="420"/>
      <c r="O37" s="420"/>
      <c r="P37" s="420"/>
      <c r="Q37" s="420"/>
      <c r="R37" s="421">
        <v>389000</v>
      </c>
      <c r="S37" s="421">
        <v>445000</v>
      </c>
      <c r="T37" s="420"/>
      <c r="U37" s="415">
        <v>0</v>
      </c>
      <c r="V37" s="420"/>
      <c r="W37" s="415">
        <v>0</v>
      </c>
      <c r="X37" s="421">
        <v>608912</v>
      </c>
      <c r="Y37" s="420"/>
      <c r="Z37" s="420"/>
      <c r="AA37" s="420"/>
      <c r="AB37" s="420"/>
      <c r="AC37" s="420"/>
      <c r="AD37" s="420"/>
      <c r="AE37" s="420"/>
      <c r="AF37" s="421">
        <v>226912</v>
      </c>
      <c r="AG37" s="421">
        <v>382000</v>
      </c>
      <c r="AH37" s="420"/>
      <c r="AI37" s="414" t="s">
        <v>518</v>
      </c>
      <c r="AJ37" s="416">
        <v>45938.460532407407</v>
      </c>
      <c r="AK37" s="414"/>
      <c r="AL37" s="414"/>
      <c r="AM37" s="3"/>
    </row>
    <row r="38" spans="1:39" s="4" customFormat="1" ht="12.75" customHeight="1" x14ac:dyDescent="0.25">
      <c r="A38" s="417" t="s">
        <v>267</v>
      </c>
      <c r="B38" s="417" t="s">
        <v>256</v>
      </c>
      <c r="C38" s="417" t="s">
        <v>519</v>
      </c>
      <c r="D38" s="417" t="s">
        <v>791</v>
      </c>
      <c r="E38" s="417" t="s">
        <v>778</v>
      </c>
      <c r="F38" s="417" t="s">
        <v>788</v>
      </c>
      <c r="G38" s="418">
        <v>813504.03</v>
      </c>
      <c r="H38" s="417"/>
      <c r="I38" s="418">
        <v>813504.03</v>
      </c>
      <c r="J38" s="417"/>
      <c r="K38" s="417"/>
      <c r="L38" s="417"/>
      <c r="M38" s="417"/>
      <c r="N38" s="417"/>
      <c r="O38" s="417"/>
      <c r="P38" s="417"/>
      <c r="Q38" s="418">
        <v>284000</v>
      </c>
      <c r="R38" s="418">
        <v>100</v>
      </c>
      <c r="S38" s="418">
        <v>529404.03</v>
      </c>
      <c r="T38" s="417"/>
      <c r="U38" s="418">
        <v>597696.41</v>
      </c>
      <c r="V38" s="417"/>
      <c r="W38" s="418">
        <v>597696.41</v>
      </c>
      <c r="X38" s="417"/>
      <c r="Y38" s="417"/>
      <c r="Z38" s="417"/>
      <c r="AA38" s="417"/>
      <c r="AB38" s="417"/>
      <c r="AC38" s="417"/>
      <c r="AD38" s="417"/>
      <c r="AE38" s="418">
        <v>235726.99</v>
      </c>
      <c r="AF38" s="418">
        <v>72.42</v>
      </c>
      <c r="AG38" s="418">
        <v>361897</v>
      </c>
      <c r="AH38" s="417"/>
      <c r="AI38" s="417" t="s">
        <v>518</v>
      </c>
      <c r="AJ38" s="419">
        <v>45938.460543981484</v>
      </c>
      <c r="AK38" s="417"/>
      <c r="AL38" s="417"/>
      <c r="AM38" s="3"/>
    </row>
    <row r="39" spans="1:39" s="4" customFormat="1" ht="12.75" customHeight="1" x14ac:dyDescent="0.25">
      <c r="A39" s="417" t="s">
        <v>268</v>
      </c>
      <c r="B39" s="417" t="s">
        <v>256</v>
      </c>
      <c r="C39" s="417" t="s">
        <v>519</v>
      </c>
      <c r="D39" s="417" t="s">
        <v>791</v>
      </c>
      <c r="E39" s="417" t="s">
        <v>778</v>
      </c>
      <c r="F39" s="417" t="s">
        <v>789</v>
      </c>
      <c r="G39" s="418">
        <v>813504.03</v>
      </c>
      <c r="H39" s="417"/>
      <c r="I39" s="418">
        <v>813504.03</v>
      </c>
      <c r="J39" s="417"/>
      <c r="K39" s="417"/>
      <c r="L39" s="417"/>
      <c r="M39" s="417"/>
      <c r="N39" s="417"/>
      <c r="O39" s="417"/>
      <c r="P39" s="417"/>
      <c r="Q39" s="418">
        <v>284000</v>
      </c>
      <c r="R39" s="418">
        <v>100</v>
      </c>
      <c r="S39" s="418">
        <v>529404.03</v>
      </c>
      <c r="T39" s="417"/>
      <c r="U39" s="418">
        <v>597696.41</v>
      </c>
      <c r="V39" s="417"/>
      <c r="W39" s="418">
        <v>597696.41</v>
      </c>
      <c r="X39" s="417"/>
      <c r="Y39" s="417"/>
      <c r="Z39" s="417"/>
      <c r="AA39" s="417"/>
      <c r="AB39" s="417"/>
      <c r="AC39" s="417"/>
      <c r="AD39" s="417"/>
      <c r="AE39" s="418">
        <v>235726.99</v>
      </c>
      <c r="AF39" s="418">
        <v>72.42</v>
      </c>
      <c r="AG39" s="418">
        <v>361897</v>
      </c>
      <c r="AH39" s="417"/>
      <c r="AI39" s="417" t="s">
        <v>518</v>
      </c>
      <c r="AJ39" s="419">
        <v>45938.460543981484</v>
      </c>
      <c r="AK39" s="417"/>
      <c r="AL39" s="417"/>
      <c r="AM39" s="3"/>
    </row>
    <row r="40" spans="1:39" s="4" customFormat="1" ht="12.75" customHeight="1" x14ac:dyDescent="0.25">
      <c r="A40" s="414" t="s">
        <v>274</v>
      </c>
      <c r="B40" s="414" t="s">
        <v>256</v>
      </c>
      <c r="C40" s="414" t="s">
        <v>519</v>
      </c>
      <c r="D40" s="420" t="s">
        <v>791</v>
      </c>
      <c r="E40" s="414" t="s">
        <v>778</v>
      </c>
      <c r="F40" s="420" t="s">
        <v>794</v>
      </c>
      <c r="G40" s="415">
        <v>587697.96</v>
      </c>
      <c r="H40" s="420"/>
      <c r="I40" s="415">
        <v>587697.96</v>
      </c>
      <c r="J40" s="420"/>
      <c r="K40" s="420"/>
      <c r="L40" s="420"/>
      <c r="M40" s="420"/>
      <c r="N40" s="420"/>
      <c r="O40" s="420"/>
      <c r="P40" s="420"/>
      <c r="Q40" s="421">
        <v>275422.96000000002</v>
      </c>
      <c r="R40" s="420"/>
      <c r="S40" s="421">
        <v>312275</v>
      </c>
      <c r="T40" s="420"/>
      <c r="U40" s="415">
        <v>421655</v>
      </c>
      <c r="V40" s="420"/>
      <c r="W40" s="415">
        <v>421655</v>
      </c>
      <c r="X40" s="420"/>
      <c r="Y40" s="420"/>
      <c r="Z40" s="420"/>
      <c r="AA40" s="420"/>
      <c r="AB40" s="420"/>
      <c r="AC40" s="420"/>
      <c r="AD40" s="420"/>
      <c r="AE40" s="421">
        <v>229119</v>
      </c>
      <c r="AF40" s="420"/>
      <c r="AG40" s="421">
        <v>192536</v>
      </c>
      <c r="AH40" s="420"/>
      <c r="AI40" s="414" t="s">
        <v>518</v>
      </c>
      <c r="AJ40" s="416">
        <v>45938.460532407407</v>
      </c>
      <c r="AK40" s="414"/>
      <c r="AL40" s="414"/>
      <c r="AM40" s="3"/>
    </row>
    <row r="41" spans="1:39" s="4" customFormat="1" ht="12.75" customHeight="1" x14ac:dyDescent="0.25">
      <c r="A41" s="414" t="s">
        <v>275</v>
      </c>
      <c r="B41" s="414" t="s">
        <v>256</v>
      </c>
      <c r="C41" s="414" t="s">
        <v>519</v>
      </c>
      <c r="D41" s="420" t="s">
        <v>791</v>
      </c>
      <c r="E41" s="414" t="s">
        <v>778</v>
      </c>
      <c r="F41" s="420" t="s">
        <v>795</v>
      </c>
      <c r="G41" s="415">
        <v>38935</v>
      </c>
      <c r="H41" s="420"/>
      <c r="I41" s="415">
        <v>38935</v>
      </c>
      <c r="J41" s="420"/>
      <c r="K41" s="420"/>
      <c r="L41" s="420"/>
      <c r="M41" s="420"/>
      <c r="N41" s="420"/>
      <c r="O41" s="420"/>
      <c r="P41" s="420"/>
      <c r="Q41" s="421">
        <v>7600</v>
      </c>
      <c r="R41" s="420"/>
      <c r="S41" s="421">
        <v>31335</v>
      </c>
      <c r="T41" s="420"/>
      <c r="U41" s="415">
        <v>20625.2</v>
      </c>
      <c r="V41" s="420"/>
      <c r="W41" s="415">
        <v>20625.2</v>
      </c>
      <c r="X41" s="420"/>
      <c r="Y41" s="420"/>
      <c r="Z41" s="420"/>
      <c r="AA41" s="420"/>
      <c r="AB41" s="420"/>
      <c r="AC41" s="420"/>
      <c r="AD41" s="420"/>
      <c r="AE41" s="421">
        <v>5737</v>
      </c>
      <c r="AF41" s="420"/>
      <c r="AG41" s="421">
        <v>14888.2</v>
      </c>
      <c r="AH41" s="420"/>
      <c r="AI41" s="414" t="s">
        <v>518</v>
      </c>
      <c r="AJ41" s="416">
        <v>45938.460532407407</v>
      </c>
      <c r="AK41" s="414"/>
      <c r="AL41" s="414"/>
      <c r="AM41" s="3"/>
    </row>
    <row r="42" spans="1:39" s="4" customFormat="1" ht="12.75" customHeight="1" x14ac:dyDescent="0.25">
      <c r="A42" s="414" t="s">
        <v>269</v>
      </c>
      <c r="B42" s="414" t="s">
        <v>256</v>
      </c>
      <c r="C42" s="414" t="s">
        <v>519</v>
      </c>
      <c r="D42" s="420" t="s">
        <v>791</v>
      </c>
      <c r="E42" s="414" t="s">
        <v>778</v>
      </c>
      <c r="F42" s="420" t="s">
        <v>790</v>
      </c>
      <c r="G42" s="415">
        <v>186871.07</v>
      </c>
      <c r="H42" s="420"/>
      <c r="I42" s="415">
        <v>186871.07</v>
      </c>
      <c r="J42" s="420"/>
      <c r="K42" s="420"/>
      <c r="L42" s="420"/>
      <c r="M42" s="420"/>
      <c r="N42" s="420"/>
      <c r="O42" s="420"/>
      <c r="P42" s="420"/>
      <c r="Q42" s="421">
        <v>977.04</v>
      </c>
      <c r="R42" s="421">
        <v>100</v>
      </c>
      <c r="S42" s="421">
        <v>185794.03</v>
      </c>
      <c r="T42" s="420"/>
      <c r="U42" s="415">
        <v>155416.21</v>
      </c>
      <c r="V42" s="420"/>
      <c r="W42" s="415">
        <v>155416.21</v>
      </c>
      <c r="X42" s="420"/>
      <c r="Y42" s="420"/>
      <c r="Z42" s="420"/>
      <c r="AA42" s="420"/>
      <c r="AB42" s="420"/>
      <c r="AC42" s="420"/>
      <c r="AD42" s="420"/>
      <c r="AE42" s="421">
        <v>870.99</v>
      </c>
      <c r="AF42" s="421">
        <v>72.42</v>
      </c>
      <c r="AG42" s="421">
        <v>154472.79999999999</v>
      </c>
      <c r="AH42" s="420"/>
      <c r="AI42" s="414" t="s">
        <v>518</v>
      </c>
      <c r="AJ42" s="416">
        <v>45938.460532407407</v>
      </c>
      <c r="AK42" s="414"/>
      <c r="AL42" s="414"/>
      <c r="AM42" s="3"/>
    </row>
    <row r="43" spans="1:39" s="4" customFormat="1" ht="12.75" customHeight="1" x14ac:dyDescent="0.25">
      <c r="A43" s="417" t="s">
        <v>276</v>
      </c>
      <c r="B43" s="417" t="s">
        <v>256</v>
      </c>
      <c r="C43" s="417" t="s">
        <v>519</v>
      </c>
      <c r="D43" s="417" t="s">
        <v>796</v>
      </c>
      <c r="E43" s="417" t="s">
        <v>778</v>
      </c>
      <c r="F43" s="417" t="s">
        <v>519</v>
      </c>
      <c r="G43" s="418">
        <v>7800</v>
      </c>
      <c r="H43" s="417"/>
      <c r="I43" s="418">
        <v>7800</v>
      </c>
      <c r="J43" s="417"/>
      <c r="K43" s="417"/>
      <c r="L43" s="417"/>
      <c r="M43" s="417"/>
      <c r="N43" s="417"/>
      <c r="O43" s="417"/>
      <c r="P43" s="417"/>
      <c r="Q43" s="418">
        <v>7800</v>
      </c>
      <c r="R43" s="417"/>
      <c r="S43" s="417"/>
      <c r="T43" s="417"/>
      <c r="U43" s="418">
        <v>0</v>
      </c>
      <c r="V43" s="417"/>
      <c r="W43" s="418">
        <v>0</v>
      </c>
      <c r="X43" s="417"/>
      <c r="Y43" s="417"/>
      <c r="Z43" s="417"/>
      <c r="AA43" s="417"/>
      <c r="AB43" s="417"/>
      <c r="AC43" s="417"/>
      <c r="AD43" s="417"/>
      <c r="AE43" s="418">
        <v>0</v>
      </c>
      <c r="AF43" s="417"/>
      <c r="AG43" s="417"/>
      <c r="AH43" s="417"/>
      <c r="AI43" s="417" t="s">
        <v>518</v>
      </c>
      <c r="AJ43" s="419">
        <v>45938.460543981484</v>
      </c>
      <c r="AK43" s="417"/>
      <c r="AL43" s="417"/>
      <c r="AM43" s="3"/>
    </row>
    <row r="44" spans="1:39" s="4" customFormat="1" ht="12.75" customHeight="1" x14ac:dyDescent="0.25">
      <c r="A44" s="417" t="s">
        <v>264</v>
      </c>
      <c r="B44" s="417" t="s">
        <v>256</v>
      </c>
      <c r="C44" s="417" t="s">
        <v>519</v>
      </c>
      <c r="D44" s="417" t="s">
        <v>796</v>
      </c>
      <c r="E44" s="417" t="s">
        <v>778</v>
      </c>
      <c r="F44" s="417" t="s">
        <v>256</v>
      </c>
      <c r="G44" s="418">
        <v>7800</v>
      </c>
      <c r="H44" s="417"/>
      <c r="I44" s="418">
        <v>7800</v>
      </c>
      <c r="J44" s="417"/>
      <c r="K44" s="417"/>
      <c r="L44" s="417"/>
      <c r="M44" s="417"/>
      <c r="N44" s="417"/>
      <c r="O44" s="417"/>
      <c r="P44" s="417"/>
      <c r="Q44" s="418">
        <v>7800</v>
      </c>
      <c r="R44" s="417"/>
      <c r="S44" s="417"/>
      <c r="T44" s="417"/>
      <c r="U44" s="418">
        <v>0</v>
      </c>
      <c r="V44" s="417"/>
      <c r="W44" s="418">
        <v>0</v>
      </c>
      <c r="X44" s="417"/>
      <c r="Y44" s="417"/>
      <c r="Z44" s="417"/>
      <c r="AA44" s="417"/>
      <c r="AB44" s="417"/>
      <c r="AC44" s="417"/>
      <c r="AD44" s="417"/>
      <c r="AE44" s="418">
        <v>0</v>
      </c>
      <c r="AF44" s="417"/>
      <c r="AG44" s="417"/>
      <c r="AH44" s="417"/>
      <c r="AI44" s="417" t="s">
        <v>518</v>
      </c>
      <c r="AJ44" s="419">
        <v>45938.460543981484</v>
      </c>
      <c r="AK44" s="417"/>
      <c r="AL44" s="417"/>
      <c r="AM44" s="3"/>
    </row>
    <row r="45" spans="1:39" s="4" customFormat="1" ht="12.75" customHeight="1" x14ac:dyDescent="0.25">
      <c r="A45" s="417" t="s">
        <v>265</v>
      </c>
      <c r="B45" s="417" t="s">
        <v>256</v>
      </c>
      <c r="C45" s="417" t="s">
        <v>519</v>
      </c>
      <c r="D45" s="417" t="s">
        <v>796</v>
      </c>
      <c r="E45" s="417" t="s">
        <v>778</v>
      </c>
      <c r="F45" s="417" t="s">
        <v>786</v>
      </c>
      <c r="G45" s="418">
        <v>7800</v>
      </c>
      <c r="H45" s="417"/>
      <c r="I45" s="418">
        <v>7800</v>
      </c>
      <c r="J45" s="417"/>
      <c r="K45" s="417"/>
      <c r="L45" s="417"/>
      <c r="M45" s="417"/>
      <c r="N45" s="417"/>
      <c r="O45" s="417"/>
      <c r="P45" s="417"/>
      <c r="Q45" s="418">
        <v>7800</v>
      </c>
      <c r="R45" s="417"/>
      <c r="S45" s="417"/>
      <c r="T45" s="417"/>
      <c r="U45" s="418">
        <v>0</v>
      </c>
      <c r="V45" s="417"/>
      <c r="W45" s="418">
        <v>0</v>
      </c>
      <c r="X45" s="417"/>
      <c r="Y45" s="417"/>
      <c r="Z45" s="417"/>
      <c r="AA45" s="417"/>
      <c r="AB45" s="417"/>
      <c r="AC45" s="417"/>
      <c r="AD45" s="417"/>
      <c r="AE45" s="418">
        <v>0</v>
      </c>
      <c r="AF45" s="417"/>
      <c r="AG45" s="417"/>
      <c r="AH45" s="417"/>
      <c r="AI45" s="417" t="s">
        <v>518</v>
      </c>
      <c r="AJ45" s="419">
        <v>45938.460543981484</v>
      </c>
      <c r="AK45" s="417"/>
      <c r="AL45" s="417"/>
      <c r="AM45" s="3"/>
    </row>
    <row r="46" spans="1:39" s="4" customFormat="1" ht="12.75" customHeight="1" x14ac:dyDescent="0.25">
      <c r="A46" s="414" t="s">
        <v>266</v>
      </c>
      <c r="B46" s="414" t="s">
        <v>256</v>
      </c>
      <c r="C46" s="414" t="s">
        <v>519</v>
      </c>
      <c r="D46" s="420" t="s">
        <v>796</v>
      </c>
      <c r="E46" s="414" t="s">
        <v>778</v>
      </c>
      <c r="F46" s="420" t="s">
        <v>787</v>
      </c>
      <c r="G46" s="415">
        <v>7800</v>
      </c>
      <c r="H46" s="420"/>
      <c r="I46" s="415">
        <v>7800</v>
      </c>
      <c r="J46" s="420"/>
      <c r="K46" s="420"/>
      <c r="L46" s="420"/>
      <c r="M46" s="420"/>
      <c r="N46" s="420"/>
      <c r="O46" s="420"/>
      <c r="P46" s="420"/>
      <c r="Q46" s="421">
        <v>7800</v>
      </c>
      <c r="R46" s="420"/>
      <c r="S46" s="420"/>
      <c r="T46" s="420"/>
      <c r="U46" s="415">
        <v>0</v>
      </c>
      <c r="V46" s="420"/>
      <c r="W46" s="415">
        <v>0</v>
      </c>
      <c r="X46" s="420"/>
      <c r="Y46" s="420"/>
      <c r="Z46" s="420"/>
      <c r="AA46" s="420"/>
      <c r="AB46" s="420"/>
      <c r="AC46" s="420"/>
      <c r="AD46" s="420"/>
      <c r="AE46" s="421">
        <v>0</v>
      </c>
      <c r="AF46" s="420"/>
      <c r="AG46" s="420"/>
      <c r="AH46" s="420"/>
      <c r="AI46" s="414" t="s">
        <v>518</v>
      </c>
      <c r="AJ46" s="416">
        <v>45938.460532407407</v>
      </c>
      <c r="AK46" s="414"/>
      <c r="AL46" s="414"/>
      <c r="AM46" s="3"/>
    </row>
    <row r="47" spans="1:39" s="4" customFormat="1" ht="12.75" customHeight="1" x14ac:dyDescent="0.25">
      <c r="A47" s="417" t="s">
        <v>277</v>
      </c>
      <c r="B47" s="417" t="s">
        <v>256</v>
      </c>
      <c r="C47" s="417" t="s">
        <v>519</v>
      </c>
      <c r="D47" s="417" t="s">
        <v>797</v>
      </c>
      <c r="E47" s="417" t="s">
        <v>778</v>
      </c>
      <c r="F47" s="417" t="s">
        <v>519</v>
      </c>
      <c r="G47" s="418">
        <v>25517200</v>
      </c>
      <c r="H47" s="417"/>
      <c r="I47" s="418">
        <v>25517200</v>
      </c>
      <c r="J47" s="418">
        <v>960700</v>
      </c>
      <c r="K47" s="417"/>
      <c r="L47" s="417"/>
      <c r="M47" s="417"/>
      <c r="N47" s="417"/>
      <c r="O47" s="417"/>
      <c r="P47" s="417"/>
      <c r="Q47" s="418">
        <v>25517200</v>
      </c>
      <c r="R47" s="418">
        <v>447300</v>
      </c>
      <c r="S47" s="418">
        <v>513400</v>
      </c>
      <c r="T47" s="417"/>
      <c r="U47" s="418">
        <v>17554594.579999998</v>
      </c>
      <c r="V47" s="417"/>
      <c r="W47" s="418">
        <v>17554594.579999998</v>
      </c>
      <c r="X47" s="418">
        <v>960700</v>
      </c>
      <c r="Y47" s="417"/>
      <c r="Z47" s="417"/>
      <c r="AA47" s="417"/>
      <c r="AB47" s="417"/>
      <c r="AC47" s="417"/>
      <c r="AD47" s="417"/>
      <c r="AE47" s="418">
        <v>17554594.579999998</v>
      </c>
      <c r="AF47" s="418">
        <v>447300</v>
      </c>
      <c r="AG47" s="418">
        <v>513400</v>
      </c>
      <c r="AH47" s="417"/>
      <c r="AI47" s="417" t="s">
        <v>518</v>
      </c>
      <c r="AJ47" s="419">
        <v>45938.460543981484</v>
      </c>
      <c r="AK47" s="417"/>
      <c r="AL47" s="417"/>
      <c r="AM47" s="3"/>
    </row>
    <row r="48" spans="1:39" s="4" customFormat="1" ht="12.75" customHeight="1" x14ac:dyDescent="0.25">
      <c r="A48" s="417" t="s">
        <v>259</v>
      </c>
      <c r="B48" s="417" t="s">
        <v>256</v>
      </c>
      <c r="C48" s="417" t="s">
        <v>519</v>
      </c>
      <c r="D48" s="417" t="s">
        <v>797</v>
      </c>
      <c r="E48" s="417" t="s">
        <v>778</v>
      </c>
      <c r="F48" s="417" t="s">
        <v>780</v>
      </c>
      <c r="G48" s="418">
        <v>24506900</v>
      </c>
      <c r="H48" s="417"/>
      <c r="I48" s="418">
        <v>24506900</v>
      </c>
      <c r="J48" s="417"/>
      <c r="K48" s="417"/>
      <c r="L48" s="417"/>
      <c r="M48" s="417"/>
      <c r="N48" s="417"/>
      <c r="O48" s="417"/>
      <c r="P48" s="417"/>
      <c r="Q48" s="418">
        <v>24506900</v>
      </c>
      <c r="R48" s="417"/>
      <c r="S48" s="417"/>
      <c r="T48" s="417"/>
      <c r="U48" s="418">
        <v>17229206.809999999</v>
      </c>
      <c r="V48" s="417"/>
      <c r="W48" s="418">
        <v>17229206.809999999</v>
      </c>
      <c r="X48" s="417"/>
      <c r="Y48" s="417"/>
      <c r="Z48" s="417"/>
      <c r="AA48" s="417"/>
      <c r="AB48" s="417"/>
      <c r="AC48" s="417"/>
      <c r="AD48" s="417"/>
      <c r="AE48" s="418">
        <v>17229206.809999999</v>
      </c>
      <c r="AF48" s="417"/>
      <c r="AG48" s="417"/>
      <c r="AH48" s="417"/>
      <c r="AI48" s="417" t="s">
        <v>518</v>
      </c>
      <c r="AJ48" s="419">
        <v>45938.460543981484</v>
      </c>
      <c r="AK48" s="417"/>
      <c r="AL48" s="417"/>
      <c r="AM48" s="3"/>
    </row>
    <row r="49" spans="1:39" s="4" customFormat="1" ht="12.75" customHeight="1" x14ac:dyDescent="0.25">
      <c r="A49" s="417" t="s">
        <v>260</v>
      </c>
      <c r="B49" s="417" t="s">
        <v>256</v>
      </c>
      <c r="C49" s="417" t="s">
        <v>519</v>
      </c>
      <c r="D49" s="417" t="s">
        <v>797</v>
      </c>
      <c r="E49" s="417" t="s">
        <v>778</v>
      </c>
      <c r="F49" s="417" t="s">
        <v>781</v>
      </c>
      <c r="G49" s="418">
        <v>24506900</v>
      </c>
      <c r="H49" s="417"/>
      <c r="I49" s="418">
        <v>24506900</v>
      </c>
      <c r="J49" s="417"/>
      <c r="K49" s="417"/>
      <c r="L49" s="417"/>
      <c r="M49" s="417"/>
      <c r="N49" s="417"/>
      <c r="O49" s="417"/>
      <c r="P49" s="417"/>
      <c r="Q49" s="418">
        <v>24506900</v>
      </c>
      <c r="R49" s="417"/>
      <c r="S49" s="417"/>
      <c r="T49" s="417"/>
      <c r="U49" s="418">
        <v>17229206.809999999</v>
      </c>
      <c r="V49" s="417"/>
      <c r="W49" s="418">
        <v>17229206.809999999</v>
      </c>
      <c r="X49" s="417"/>
      <c r="Y49" s="417"/>
      <c r="Z49" s="417"/>
      <c r="AA49" s="417"/>
      <c r="AB49" s="417"/>
      <c r="AC49" s="417"/>
      <c r="AD49" s="417"/>
      <c r="AE49" s="418">
        <v>17229206.809999999</v>
      </c>
      <c r="AF49" s="417"/>
      <c r="AG49" s="417"/>
      <c r="AH49" s="417"/>
      <c r="AI49" s="417" t="s">
        <v>518</v>
      </c>
      <c r="AJ49" s="419">
        <v>45938.460543981484</v>
      </c>
      <c r="AK49" s="417"/>
      <c r="AL49" s="417"/>
      <c r="AM49" s="3"/>
    </row>
    <row r="50" spans="1:39" s="4" customFormat="1" ht="12.75" customHeight="1" x14ac:dyDescent="0.25">
      <c r="A50" s="414" t="s">
        <v>261</v>
      </c>
      <c r="B50" s="414" t="s">
        <v>256</v>
      </c>
      <c r="C50" s="414" t="s">
        <v>519</v>
      </c>
      <c r="D50" s="420" t="s">
        <v>797</v>
      </c>
      <c r="E50" s="414" t="s">
        <v>778</v>
      </c>
      <c r="F50" s="420" t="s">
        <v>782</v>
      </c>
      <c r="G50" s="415">
        <v>18787800</v>
      </c>
      <c r="H50" s="420"/>
      <c r="I50" s="415">
        <v>18787800</v>
      </c>
      <c r="J50" s="420"/>
      <c r="K50" s="420"/>
      <c r="L50" s="420"/>
      <c r="M50" s="420"/>
      <c r="N50" s="420"/>
      <c r="O50" s="420"/>
      <c r="P50" s="420"/>
      <c r="Q50" s="421">
        <v>18787800</v>
      </c>
      <c r="R50" s="420"/>
      <c r="S50" s="420"/>
      <c r="T50" s="420"/>
      <c r="U50" s="415">
        <v>13163248.609999999</v>
      </c>
      <c r="V50" s="420"/>
      <c r="W50" s="415">
        <v>13163248.609999999</v>
      </c>
      <c r="X50" s="420"/>
      <c r="Y50" s="420"/>
      <c r="Z50" s="420"/>
      <c r="AA50" s="420"/>
      <c r="AB50" s="420"/>
      <c r="AC50" s="420"/>
      <c r="AD50" s="420"/>
      <c r="AE50" s="421">
        <v>13163248.609999999</v>
      </c>
      <c r="AF50" s="420"/>
      <c r="AG50" s="420"/>
      <c r="AH50" s="420"/>
      <c r="AI50" s="414" t="s">
        <v>518</v>
      </c>
      <c r="AJ50" s="416">
        <v>45938.460532407407</v>
      </c>
      <c r="AK50" s="414"/>
      <c r="AL50" s="414"/>
      <c r="AM50" s="3"/>
    </row>
    <row r="51" spans="1:39" s="4" customFormat="1" ht="12.75" customHeight="1" x14ac:dyDescent="0.25">
      <c r="A51" s="414" t="s">
        <v>271</v>
      </c>
      <c r="B51" s="414" t="s">
        <v>256</v>
      </c>
      <c r="C51" s="414" t="s">
        <v>519</v>
      </c>
      <c r="D51" s="420" t="s">
        <v>797</v>
      </c>
      <c r="E51" s="414" t="s">
        <v>778</v>
      </c>
      <c r="F51" s="420" t="s">
        <v>783</v>
      </c>
      <c r="G51" s="415">
        <v>45000</v>
      </c>
      <c r="H51" s="420"/>
      <c r="I51" s="415">
        <v>45000</v>
      </c>
      <c r="J51" s="420"/>
      <c r="K51" s="420"/>
      <c r="L51" s="420"/>
      <c r="M51" s="420"/>
      <c r="N51" s="420"/>
      <c r="O51" s="420"/>
      <c r="P51" s="420"/>
      <c r="Q51" s="421">
        <v>45000</v>
      </c>
      <c r="R51" s="420"/>
      <c r="S51" s="420"/>
      <c r="T51" s="420"/>
      <c r="U51" s="415">
        <v>21500</v>
      </c>
      <c r="V51" s="420"/>
      <c r="W51" s="415">
        <v>21500</v>
      </c>
      <c r="X51" s="420"/>
      <c r="Y51" s="420"/>
      <c r="Z51" s="420"/>
      <c r="AA51" s="420"/>
      <c r="AB51" s="420"/>
      <c r="AC51" s="420"/>
      <c r="AD51" s="420"/>
      <c r="AE51" s="421">
        <v>21500</v>
      </c>
      <c r="AF51" s="420"/>
      <c r="AG51" s="420"/>
      <c r="AH51" s="420"/>
      <c r="AI51" s="414" t="s">
        <v>518</v>
      </c>
      <c r="AJ51" s="416">
        <v>45938.460532407407</v>
      </c>
      <c r="AK51" s="414"/>
      <c r="AL51" s="414"/>
      <c r="AM51" s="3"/>
    </row>
    <row r="52" spans="1:39" s="4" customFormat="1" ht="12.75" customHeight="1" x14ac:dyDescent="0.25">
      <c r="A52" s="414" t="s">
        <v>262</v>
      </c>
      <c r="B52" s="414" t="s">
        <v>256</v>
      </c>
      <c r="C52" s="414" t="s">
        <v>519</v>
      </c>
      <c r="D52" s="420" t="s">
        <v>797</v>
      </c>
      <c r="E52" s="414" t="s">
        <v>778</v>
      </c>
      <c r="F52" s="420" t="s">
        <v>784</v>
      </c>
      <c r="G52" s="415">
        <v>5674100</v>
      </c>
      <c r="H52" s="420"/>
      <c r="I52" s="415">
        <v>5674100</v>
      </c>
      <c r="J52" s="420"/>
      <c r="K52" s="420"/>
      <c r="L52" s="420"/>
      <c r="M52" s="420"/>
      <c r="N52" s="420"/>
      <c r="O52" s="420"/>
      <c r="P52" s="420"/>
      <c r="Q52" s="421">
        <v>5674100</v>
      </c>
      <c r="R52" s="420"/>
      <c r="S52" s="420"/>
      <c r="T52" s="420"/>
      <c r="U52" s="415">
        <v>4044458.2</v>
      </c>
      <c r="V52" s="420"/>
      <c r="W52" s="415">
        <v>4044458.2</v>
      </c>
      <c r="X52" s="420"/>
      <c r="Y52" s="420"/>
      <c r="Z52" s="420"/>
      <c r="AA52" s="420"/>
      <c r="AB52" s="420"/>
      <c r="AC52" s="420"/>
      <c r="AD52" s="420"/>
      <c r="AE52" s="421">
        <v>4044458.2</v>
      </c>
      <c r="AF52" s="420"/>
      <c r="AG52" s="420"/>
      <c r="AH52" s="420"/>
      <c r="AI52" s="414" t="s">
        <v>518</v>
      </c>
      <c r="AJ52" s="416">
        <v>45938.460532407407</v>
      </c>
      <c r="AK52" s="414"/>
      <c r="AL52" s="414"/>
      <c r="AM52" s="3"/>
    </row>
    <row r="53" spans="1:39" s="4" customFormat="1" ht="12.75" customHeight="1" x14ac:dyDescent="0.25">
      <c r="A53" s="417" t="s">
        <v>264</v>
      </c>
      <c r="B53" s="417" t="s">
        <v>256</v>
      </c>
      <c r="C53" s="417" t="s">
        <v>519</v>
      </c>
      <c r="D53" s="417" t="s">
        <v>797</v>
      </c>
      <c r="E53" s="417" t="s">
        <v>778</v>
      </c>
      <c r="F53" s="417" t="s">
        <v>256</v>
      </c>
      <c r="G53" s="418">
        <v>1007100</v>
      </c>
      <c r="H53" s="417"/>
      <c r="I53" s="418">
        <v>1007100</v>
      </c>
      <c r="J53" s="417"/>
      <c r="K53" s="417"/>
      <c r="L53" s="417"/>
      <c r="M53" s="417"/>
      <c r="N53" s="417"/>
      <c r="O53" s="417"/>
      <c r="P53" s="417"/>
      <c r="Q53" s="418">
        <v>1007100</v>
      </c>
      <c r="R53" s="417"/>
      <c r="S53" s="417"/>
      <c r="T53" s="417"/>
      <c r="U53" s="418">
        <v>323594.77</v>
      </c>
      <c r="V53" s="417"/>
      <c r="W53" s="418">
        <v>323594.77</v>
      </c>
      <c r="X53" s="417"/>
      <c r="Y53" s="417"/>
      <c r="Z53" s="417"/>
      <c r="AA53" s="417"/>
      <c r="AB53" s="417"/>
      <c r="AC53" s="417"/>
      <c r="AD53" s="417"/>
      <c r="AE53" s="418">
        <v>323594.77</v>
      </c>
      <c r="AF53" s="417"/>
      <c r="AG53" s="417"/>
      <c r="AH53" s="417"/>
      <c r="AI53" s="417" t="s">
        <v>518</v>
      </c>
      <c r="AJ53" s="419">
        <v>45938.460543981484</v>
      </c>
      <c r="AK53" s="417"/>
      <c r="AL53" s="417"/>
      <c r="AM53" s="3"/>
    </row>
    <row r="54" spans="1:39" s="4" customFormat="1" ht="12.75" customHeight="1" x14ac:dyDescent="0.25">
      <c r="A54" s="417" t="s">
        <v>265</v>
      </c>
      <c r="B54" s="417" t="s">
        <v>256</v>
      </c>
      <c r="C54" s="417" t="s">
        <v>519</v>
      </c>
      <c r="D54" s="417" t="s">
        <v>797</v>
      </c>
      <c r="E54" s="417" t="s">
        <v>778</v>
      </c>
      <c r="F54" s="417" t="s">
        <v>786</v>
      </c>
      <c r="G54" s="418">
        <v>1007100</v>
      </c>
      <c r="H54" s="417"/>
      <c r="I54" s="418">
        <v>1007100</v>
      </c>
      <c r="J54" s="417"/>
      <c r="K54" s="417"/>
      <c r="L54" s="417"/>
      <c r="M54" s="417"/>
      <c r="N54" s="417"/>
      <c r="O54" s="417"/>
      <c r="P54" s="417"/>
      <c r="Q54" s="418">
        <v>1007100</v>
      </c>
      <c r="R54" s="417"/>
      <c r="S54" s="417"/>
      <c r="T54" s="417"/>
      <c r="U54" s="418">
        <v>323594.77</v>
      </c>
      <c r="V54" s="417"/>
      <c r="W54" s="418">
        <v>323594.77</v>
      </c>
      <c r="X54" s="417"/>
      <c r="Y54" s="417"/>
      <c r="Z54" s="417"/>
      <c r="AA54" s="417"/>
      <c r="AB54" s="417"/>
      <c r="AC54" s="417"/>
      <c r="AD54" s="417"/>
      <c r="AE54" s="418">
        <v>323594.77</v>
      </c>
      <c r="AF54" s="417"/>
      <c r="AG54" s="417"/>
      <c r="AH54" s="417"/>
      <c r="AI54" s="417" t="s">
        <v>518</v>
      </c>
      <c r="AJ54" s="419">
        <v>45938.460543981484</v>
      </c>
      <c r="AK54" s="417"/>
      <c r="AL54" s="417"/>
      <c r="AM54" s="3"/>
    </row>
    <row r="55" spans="1:39" s="4" customFormat="1" ht="12.75" customHeight="1" x14ac:dyDescent="0.25">
      <c r="A55" s="414" t="s">
        <v>266</v>
      </c>
      <c r="B55" s="414" t="s">
        <v>256</v>
      </c>
      <c r="C55" s="414" t="s">
        <v>519</v>
      </c>
      <c r="D55" s="420" t="s">
        <v>797</v>
      </c>
      <c r="E55" s="414" t="s">
        <v>778</v>
      </c>
      <c r="F55" s="420" t="s">
        <v>787</v>
      </c>
      <c r="G55" s="415">
        <v>792200</v>
      </c>
      <c r="H55" s="420"/>
      <c r="I55" s="415">
        <v>792200</v>
      </c>
      <c r="J55" s="420"/>
      <c r="K55" s="420"/>
      <c r="L55" s="420"/>
      <c r="M55" s="420"/>
      <c r="N55" s="420"/>
      <c r="O55" s="420"/>
      <c r="P55" s="420"/>
      <c r="Q55" s="421">
        <v>792200</v>
      </c>
      <c r="R55" s="420"/>
      <c r="S55" s="420"/>
      <c r="T55" s="420"/>
      <c r="U55" s="415">
        <v>175565.5</v>
      </c>
      <c r="V55" s="420"/>
      <c r="W55" s="415">
        <v>175565.5</v>
      </c>
      <c r="X55" s="420"/>
      <c r="Y55" s="420"/>
      <c r="Z55" s="420"/>
      <c r="AA55" s="420"/>
      <c r="AB55" s="420"/>
      <c r="AC55" s="420"/>
      <c r="AD55" s="420"/>
      <c r="AE55" s="421">
        <v>175565.5</v>
      </c>
      <c r="AF55" s="420"/>
      <c r="AG55" s="420"/>
      <c r="AH55" s="420"/>
      <c r="AI55" s="414" t="s">
        <v>518</v>
      </c>
      <c r="AJ55" s="416">
        <v>45938.460532407407</v>
      </c>
      <c r="AK55" s="414"/>
      <c r="AL55" s="414"/>
      <c r="AM55" s="3"/>
    </row>
    <row r="56" spans="1:39" s="4" customFormat="1" ht="12.75" customHeight="1" x14ac:dyDescent="0.25">
      <c r="A56" s="414" t="s">
        <v>272</v>
      </c>
      <c r="B56" s="414" t="s">
        <v>256</v>
      </c>
      <c r="C56" s="414" t="s">
        <v>519</v>
      </c>
      <c r="D56" s="420" t="s">
        <v>797</v>
      </c>
      <c r="E56" s="414" t="s">
        <v>778</v>
      </c>
      <c r="F56" s="420" t="s">
        <v>792</v>
      </c>
      <c r="G56" s="415">
        <v>214900</v>
      </c>
      <c r="H56" s="420"/>
      <c r="I56" s="415">
        <v>214900</v>
      </c>
      <c r="J56" s="420"/>
      <c r="K56" s="420"/>
      <c r="L56" s="420"/>
      <c r="M56" s="420"/>
      <c r="N56" s="420"/>
      <c r="O56" s="420"/>
      <c r="P56" s="420"/>
      <c r="Q56" s="421">
        <v>214900</v>
      </c>
      <c r="R56" s="420"/>
      <c r="S56" s="420"/>
      <c r="T56" s="420"/>
      <c r="U56" s="415">
        <v>148029.26999999999</v>
      </c>
      <c r="V56" s="420"/>
      <c r="W56" s="415">
        <v>148029.26999999999</v>
      </c>
      <c r="X56" s="420"/>
      <c r="Y56" s="420"/>
      <c r="Z56" s="420"/>
      <c r="AA56" s="420"/>
      <c r="AB56" s="420"/>
      <c r="AC56" s="420"/>
      <c r="AD56" s="420"/>
      <c r="AE56" s="421">
        <v>148029.26999999999</v>
      </c>
      <c r="AF56" s="420"/>
      <c r="AG56" s="420"/>
      <c r="AH56" s="420"/>
      <c r="AI56" s="414" t="s">
        <v>518</v>
      </c>
      <c r="AJ56" s="416">
        <v>45938.460532407407</v>
      </c>
      <c r="AK56" s="414"/>
      <c r="AL56" s="414"/>
      <c r="AM56" s="3"/>
    </row>
    <row r="57" spans="1:39" s="4" customFormat="1" ht="12.75" customHeight="1" x14ac:dyDescent="0.25">
      <c r="A57" s="417" t="s">
        <v>273</v>
      </c>
      <c r="B57" s="417" t="s">
        <v>256</v>
      </c>
      <c r="C57" s="417" t="s">
        <v>519</v>
      </c>
      <c r="D57" s="417" t="s">
        <v>797</v>
      </c>
      <c r="E57" s="417" t="s">
        <v>778</v>
      </c>
      <c r="F57" s="417" t="s">
        <v>407</v>
      </c>
      <c r="G57" s="418">
        <v>0</v>
      </c>
      <c r="H57" s="417"/>
      <c r="I57" s="418">
        <v>0</v>
      </c>
      <c r="J57" s="418">
        <v>960700</v>
      </c>
      <c r="K57" s="417"/>
      <c r="L57" s="417"/>
      <c r="M57" s="417"/>
      <c r="N57" s="417"/>
      <c r="O57" s="417"/>
      <c r="P57" s="417"/>
      <c r="Q57" s="417"/>
      <c r="R57" s="418">
        <v>447300</v>
      </c>
      <c r="S57" s="418">
        <v>513400</v>
      </c>
      <c r="T57" s="417"/>
      <c r="U57" s="418">
        <v>0</v>
      </c>
      <c r="V57" s="417"/>
      <c r="W57" s="418">
        <v>0</v>
      </c>
      <c r="X57" s="418">
        <v>960700</v>
      </c>
      <c r="Y57" s="417"/>
      <c r="Z57" s="417"/>
      <c r="AA57" s="417"/>
      <c r="AB57" s="417"/>
      <c r="AC57" s="417"/>
      <c r="AD57" s="417"/>
      <c r="AE57" s="417"/>
      <c r="AF57" s="418">
        <v>447300</v>
      </c>
      <c r="AG57" s="418">
        <v>513400</v>
      </c>
      <c r="AH57" s="417"/>
      <c r="AI57" s="417" t="s">
        <v>518</v>
      </c>
      <c r="AJ57" s="419">
        <v>45938.460543981484</v>
      </c>
      <c r="AK57" s="417"/>
      <c r="AL57" s="417"/>
      <c r="AM57" s="3"/>
    </row>
    <row r="58" spans="1:39" s="4" customFormat="1" ht="12.75" customHeight="1" x14ac:dyDescent="0.25">
      <c r="A58" s="414" t="s">
        <v>208</v>
      </c>
      <c r="B58" s="414" t="s">
        <v>256</v>
      </c>
      <c r="C58" s="414" t="s">
        <v>519</v>
      </c>
      <c r="D58" s="420" t="s">
        <v>797</v>
      </c>
      <c r="E58" s="414" t="s">
        <v>778</v>
      </c>
      <c r="F58" s="420" t="s">
        <v>793</v>
      </c>
      <c r="G58" s="415">
        <v>0</v>
      </c>
      <c r="H58" s="420"/>
      <c r="I58" s="415">
        <v>0</v>
      </c>
      <c r="J58" s="421">
        <v>960700</v>
      </c>
      <c r="K58" s="420"/>
      <c r="L58" s="420"/>
      <c r="M58" s="420"/>
      <c r="N58" s="420"/>
      <c r="O58" s="420"/>
      <c r="P58" s="420"/>
      <c r="Q58" s="420"/>
      <c r="R58" s="421">
        <v>447300</v>
      </c>
      <c r="S58" s="421">
        <v>513400</v>
      </c>
      <c r="T58" s="420"/>
      <c r="U58" s="415">
        <v>0</v>
      </c>
      <c r="V58" s="420"/>
      <c r="W58" s="415">
        <v>0</v>
      </c>
      <c r="X58" s="421">
        <v>960700</v>
      </c>
      <c r="Y58" s="420"/>
      <c r="Z58" s="420"/>
      <c r="AA58" s="420"/>
      <c r="AB58" s="420"/>
      <c r="AC58" s="420"/>
      <c r="AD58" s="420"/>
      <c r="AE58" s="420"/>
      <c r="AF58" s="421">
        <v>447300</v>
      </c>
      <c r="AG58" s="421">
        <v>513400</v>
      </c>
      <c r="AH58" s="420"/>
      <c r="AI58" s="414" t="s">
        <v>518</v>
      </c>
      <c r="AJ58" s="416">
        <v>45938.460532407407</v>
      </c>
      <c r="AK58" s="414"/>
      <c r="AL58" s="414"/>
      <c r="AM58" s="3"/>
    </row>
    <row r="59" spans="1:39" s="4" customFormat="1" ht="12.75" customHeight="1" x14ac:dyDescent="0.25">
      <c r="A59" s="417" t="s">
        <v>267</v>
      </c>
      <c r="B59" s="417" t="s">
        <v>256</v>
      </c>
      <c r="C59" s="417" t="s">
        <v>519</v>
      </c>
      <c r="D59" s="417" t="s">
        <v>797</v>
      </c>
      <c r="E59" s="417" t="s">
        <v>778</v>
      </c>
      <c r="F59" s="417" t="s">
        <v>788</v>
      </c>
      <c r="G59" s="418">
        <v>3200</v>
      </c>
      <c r="H59" s="417"/>
      <c r="I59" s="418">
        <v>3200</v>
      </c>
      <c r="J59" s="417"/>
      <c r="K59" s="417"/>
      <c r="L59" s="417"/>
      <c r="M59" s="417"/>
      <c r="N59" s="417"/>
      <c r="O59" s="417"/>
      <c r="P59" s="417"/>
      <c r="Q59" s="418">
        <v>3200</v>
      </c>
      <c r="R59" s="417"/>
      <c r="S59" s="417"/>
      <c r="T59" s="417"/>
      <c r="U59" s="418">
        <v>1793</v>
      </c>
      <c r="V59" s="417"/>
      <c r="W59" s="418">
        <v>1793</v>
      </c>
      <c r="X59" s="417"/>
      <c r="Y59" s="417"/>
      <c r="Z59" s="417"/>
      <c r="AA59" s="417"/>
      <c r="AB59" s="417"/>
      <c r="AC59" s="417"/>
      <c r="AD59" s="417"/>
      <c r="AE59" s="418">
        <v>1793</v>
      </c>
      <c r="AF59" s="417"/>
      <c r="AG59" s="417"/>
      <c r="AH59" s="417"/>
      <c r="AI59" s="417" t="s">
        <v>518</v>
      </c>
      <c r="AJ59" s="419">
        <v>45938.460543981484</v>
      </c>
      <c r="AK59" s="417"/>
      <c r="AL59" s="417"/>
      <c r="AM59" s="3"/>
    </row>
    <row r="60" spans="1:39" s="4" customFormat="1" ht="12.75" customHeight="1" x14ac:dyDescent="0.25">
      <c r="A60" s="417" t="s">
        <v>268</v>
      </c>
      <c r="B60" s="417" t="s">
        <v>256</v>
      </c>
      <c r="C60" s="417" t="s">
        <v>519</v>
      </c>
      <c r="D60" s="417" t="s">
        <v>797</v>
      </c>
      <c r="E60" s="417" t="s">
        <v>778</v>
      </c>
      <c r="F60" s="417" t="s">
        <v>789</v>
      </c>
      <c r="G60" s="418">
        <v>3200</v>
      </c>
      <c r="H60" s="417"/>
      <c r="I60" s="418">
        <v>3200</v>
      </c>
      <c r="J60" s="417"/>
      <c r="K60" s="417"/>
      <c r="L60" s="417"/>
      <c r="M60" s="417"/>
      <c r="N60" s="417"/>
      <c r="O60" s="417"/>
      <c r="P60" s="417"/>
      <c r="Q60" s="418">
        <v>3200</v>
      </c>
      <c r="R60" s="417"/>
      <c r="S60" s="417"/>
      <c r="T60" s="417"/>
      <c r="U60" s="418">
        <v>1793</v>
      </c>
      <c r="V60" s="417"/>
      <c r="W60" s="418">
        <v>1793</v>
      </c>
      <c r="X60" s="417"/>
      <c r="Y60" s="417"/>
      <c r="Z60" s="417"/>
      <c r="AA60" s="417"/>
      <c r="AB60" s="417"/>
      <c r="AC60" s="417"/>
      <c r="AD60" s="417"/>
      <c r="AE60" s="418">
        <v>1793</v>
      </c>
      <c r="AF60" s="417"/>
      <c r="AG60" s="417"/>
      <c r="AH60" s="417"/>
      <c r="AI60" s="417" t="s">
        <v>518</v>
      </c>
      <c r="AJ60" s="419">
        <v>45938.460543981484</v>
      </c>
      <c r="AK60" s="417"/>
      <c r="AL60" s="417"/>
      <c r="AM60" s="3"/>
    </row>
    <row r="61" spans="1:39" s="4" customFormat="1" ht="12.75" customHeight="1" x14ac:dyDescent="0.25">
      <c r="A61" s="414" t="s">
        <v>274</v>
      </c>
      <c r="B61" s="414" t="s">
        <v>256</v>
      </c>
      <c r="C61" s="414" t="s">
        <v>519</v>
      </c>
      <c r="D61" s="420" t="s">
        <v>797</v>
      </c>
      <c r="E61" s="414" t="s">
        <v>778</v>
      </c>
      <c r="F61" s="420" t="s">
        <v>794</v>
      </c>
      <c r="G61" s="415">
        <v>2500</v>
      </c>
      <c r="H61" s="420"/>
      <c r="I61" s="415">
        <v>2500</v>
      </c>
      <c r="J61" s="420"/>
      <c r="K61" s="420"/>
      <c r="L61" s="420"/>
      <c r="M61" s="420"/>
      <c r="N61" s="420"/>
      <c r="O61" s="420"/>
      <c r="P61" s="420"/>
      <c r="Q61" s="421">
        <v>2500</v>
      </c>
      <c r="R61" s="420"/>
      <c r="S61" s="420"/>
      <c r="T61" s="420"/>
      <c r="U61" s="415">
        <v>1793</v>
      </c>
      <c r="V61" s="420"/>
      <c r="W61" s="415">
        <v>1793</v>
      </c>
      <c r="X61" s="420"/>
      <c r="Y61" s="420"/>
      <c r="Z61" s="420"/>
      <c r="AA61" s="420"/>
      <c r="AB61" s="420"/>
      <c r="AC61" s="420"/>
      <c r="AD61" s="420"/>
      <c r="AE61" s="421">
        <v>1793</v>
      </c>
      <c r="AF61" s="420"/>
      <c r="AG61" s="420"/>
      <c r="AH61" s="420"/>
      <c r="AI61" s="414" t="s">
        <v>518</v>
      </c>
      <c r="AJ61" s="416">
        <v>45938.460532407407</v>
      </c>
      <c r="AK61" s="414"/>
      <c r="AL61" s="414"/>
      <c r="AM61" s="3"/>
    </row>
    <row r="62" spans="1:39" s="4" customFormat="1" ht="12.75" customHeight="1" x14ac:dyDescent="0.25">
      <c r="A62" s="414" t="s">
        <v>269</v>
      </c>
      <c r="B62" s="414" t="s">
        <v>256</v>
      </c>
      <c r="C62" s="414" t="s">
        <v>519</v>
      </c>
      <c r="D62" s="420" t="s">
        <v>797</v>
      </c>
      <c r="E62" s="414" t="s">
        <v>778</v>
      </c>
      <c r="F62" s="420" t="s">
        <v>790</v>
      </c>
      <c r="G62" s="415">
        <v>700</v>
      </c>
      <c r="H62" s="420"/>
      <c r="I62" s="415">
        <v>700</v>
      </c>
      <c r="J62" s="420"/>
      <c r="K62" s="420"/>
      <c r="L62" s="420"/>
      <c r="M62" s="420"/>
      <c r="N62" s="420"/>
      <c r="O62" s="420"/>
      <c r="P62" s="420"/>
      <c r="Q62" s="421">
        <v>700</v>
      </c>
      <c r="R62" s="420"/>
      <c r="S62" s="420"/>
      <c r="T62" s="420"/>
      <c r="U62" s="415">
        <v>0</v>
      </c>
      <c r="V62" s="420"/>
      <c r="W62" s="415">
        <v>0</v>
      </c>
      <c r="X62" s="420"/>
      <c r="Y62" s="420"/>
      <c r="Z62" s="420"/>
      <c r="AA62" s="420"/>
      <c r="AB62" s="420"/>
      <c r="AC62" s="420"/>
      <c r="AD62" s="420"/>
      <c r="AE62" s="421">
        <v>0</v>
      </c>
      <c r="AF62" s="420"/>
      <c r="AG62" s="420"/>
      <c r="AH62" s="420"/>
      <c r="AI62" s="414" t="s">
        <v>518</v>
      </c>
      <c r="AJ62" s="416">
        <v>45938.460532407407</v>
      </c>
      <c r="AK62" s="414"/>
      <c r="AL62" s="414"/>
      <c r="AM62" s="3"/>
    </row>
    <row r="63" spans="1:39" s="4" customFormat="1" ht="12.75" customHeight="1" x14ac:dyDescent="0.25">
      <c r="A63" s="417" t="s">
        <v>278</v>
      </c>
      <c r="B63" s="417" t="s">
        <v>256</v>
      </c>
      <c r="C63" s="417" t="s">
        <v>519</v>
      </c>
      <c r="D63" s="417" t="s">
        <v>798</v>
      </c>
      <c r="E63" s="417" t="s">
        <v>778</v>
      </c>
      <c r="F63" s="417" t="s">
        <v>519</v>
      </c>
      <c r="G63" s="418">
        <v>10257900</v>
      </c>
      <c r="H63" s="417"/>
      <c r="I63" s="418">
        <v>10257900</v>
      </c>
      <c r="J63" s="417"/>
      <c r="K63" s="417"/>
      <c r="L63" s="417"/>
      <c r="M63" s="417"/>
      <c r="N63" s="417"/>
      <c r="O63" s="417"/>
      <c r="P63" s="417"/>
      <c r="Q63" s="418">
        <v>8681000</v>
      </c>
      <c r="R63" s="418">
        <v>465200</v>
      </c>
      <c r="S63" s="418">
        <v>1111700</v>
      </c>
      <c r="T63" s="417"/>
      <c r="U63" s="418">
        <v>9548576.5199999996</v>
      </c>
      <c r="V63" s="417"/>
      <c r="W63" s="418">
        <v>9548576.5199999996</v>
      </c>
      <c r="X63" s="417"/>
      <c r="Y63" s="417"/>
      <c r="Z63" s="417"/>
      <c r="AA63" s="417"/>
      <c r="AB63" s="417"/>
      <c r="AC63" s="417"/>
      <c r="AD63" s="417"/>
      <c r="AE63" s="418">
        <v>8681000</v>
      </c>
      <c r="AF63" s="418">
        <v>305852.32</v>
      </c>
      <c r="AG63" s="418">
        <v>561724.19999999995</v>
      </c>
      <c r="AH63" s="417"/>
      <c r="AI63" s="417" t="s">
        <v>518</v>
      </c>
      <c r="AJ63" s="419">
        <v>45938.460543981484</v>
      </c>
      <c r="AK63" s="417"/>
      <c r="AL63" s="417"/>
      <c r="AM63" s="3"/>
    </row>
    <row r="64" spans="1:39" s="4" customFormat="1" ht="12.75" customHeight="1" x14ac:dyDescent="0.25">
      <c r="A64" s="417" t="s">
        <v>267</v>
      </c>
      <c r="B64" s="417" t="s">
        <v>256</v>
      </c>
      <c r="C64" s="417" t="s">
        <v>519</v>
      </c>
      <c r="D64" s="417" t="s">
        <v>798</v>
      </c>
      <c r="E64" s="417" t="s">
        <v>778</v>
      </c>
      <c r="F64" s="417" t="s">
        <v>788</v>
      </c>
      <c r="G64" s="418">
        <v>10257900</v>
      </c>
      <c r="H64" s="417"/>
      <c r="I64" s="418">
        <v>10257900</v>
      </c>
      <c r="J64" s="417"/>
      <c r="K64" s="417"/>
      <c r="L64" s="417"/>
      <c r="M64" s="417"/>
      <c r="N64" s="417"/>
      <c r="O64" s="417"/>
      <c r="P64" s="417"/>
      <c r="Q64" s="418">
        <v>8681000</v>
      </c>
      <c r="R64" s="418">
        <v>465200</v>
      </c>
      <c r="S64" s="418">
        <v>1111700</v>
      </c>
      <c r="T64" s="417"/>
      <c r="U64" s="418">
        <v>9548576.5199999996</v>
      </c>
      <c r="V64" s="417"/>
      <c r="W64" s="418">
        <v>9548576.5199999996</v>
      </c>
      <c r="X64" s="417"/>
      <c r="Y64" s="417"/>
      <c r="Z64" s="417"/>
      <c r="AA64" s="417"/>
      <c r="AB64" s="417"/>
      <c r="AC64" s="417"/>
      <c r="AD64" s="417"/>
      <c r="AE64" s="418">
        <v>8681000</v>
      </c>
      <c r="AF64" s="418">
        <v>305852.32</v>
      </c>
      <c r="AG64" s="418">
        <v>561724.19999999995</v>
      </c>
      <c r="AH64" s="417"/>
      <c r="AI64" s="417" t="s">
        <v>518</v>
      </c>
      <c r="AJ64" s="419">
        <v>45938.460543981484</v>
      </c>
      <c r="AK64" s="417"/>
      <c r="AL64" s="417"/>
      <c r="AM64" s="3"/>
    </row>
    <row r="65" spans="1:39" s="4" customFormat="1" ht="12.75" customHeight="1" x14ac:dyDescent="0.25">
      <c r="A65" s="414" t="s">
        <v>279</v>
      </c>
      <c r="B65" s="414" t="s">
        <v>256</v>
      </c>
      <c r="C65" s="414" t="s">
        <v>519</v>
      </c>
      <c r="D65" s="420" t="s">
        <v>798</v>
      </c>
      <c r="E65" s="414" t="s">
        <v>778</v>
      </c>
      <c r="F65" s="420" t="s">
        <v>799</v>
      </c>
      <c r="G65" s="415">
        <v>10257900</v>
      </c>
      <c r="H65" s="420"/>
      <c r="I65" s="415">
        <v>10257900</v>
      </c>
      <c r="J65" s="420"/>
      <c r="K65" s="420"/>
      <c r="L65" s="420"/>
      <c r="M65" s="420"/>
      <c r="N65" s="420"/>
      <c r="O65" s="420"/>
      <c r="P65" s="420"/>
      <c r="Q65" s="421">
        <v>8681000</v>
      </c>
      <c r="R65" s="421">
        <v>465200</v>
      </c>
      <c r="S65" s="421">
        <v>1111700</v>
      </c>
      <c r="T65" s="420"/>
      <c r="U65" s="415">
        <v>9548576.5199999996</v>
      </c>
      <c r="V65" s="420"/>
      <c r="W65" s="415">
        <v>9548576.5199999996</v>
      </c>
      <c r="X65" s="420"/>
      <c r="Y65" s="420"/>
      <c r="Z65" s="420"/>
      <c r="AA65" s="420"/>
      <c r="AB65" s="420"/>
      <c r="AC65" s="420"/>
      <c r="AD65" s="420"/>
      <c r="AE65" s="421">
        <v>8681000</v>
      </c>
      <c r="AF65" s="421">
        <v>305852.32</v>
      </c>
      <c r="AG65" s="421">
        <v>561724.19999999995</v>
      </c>
      <c r="AH65" s="420"/>
      <c r="AI65" s="414" t="s">
        <v>518</v>
      </c>
      <c r="AJ65" s="416">
        <v>45938.460532407407</v>
      </c>
      <c r="AK65" s="414"/>
      <c r="AL65" s="414"/>
      <c r="AM65" s="3"/>
    </row>
    <row r="66" spans="1:39" s="4" customFormat="1" ht="12.75" customHeight="1" x14ac:dyDescent="0.25">
      <c r="A66" s="417" t="s">
        <v>280</v>
      </c>
      <c r="B66" s="417" t="s">
        <v>256</v>
      </c>
      <c r="C66" s="417" t="s">
        <v>519</v>
      </c>
      <c r="D66" s="417" t="s">
        <v>800</v>
      </c>
      <c r="E66" s="417" t="s">
        <v>778</v>
      </c>
      <c r="F66" s="417" t="s">
        <v>519</v>
      </c>
      <c r="G66" s="418">
        <v>1700000</v>
      </c>
      <c r="H66" s="417"/>
      <c r="I66" s="418">
        <v>1700000</v>
      </c>
      <c r="J66" s="417"/>
      <c r="K66" s="417"/>
      <c r="L66" s="417"/>
      <c r="M66" s="417"/>
      <c r="N66" s="417"/>
      <c r="O66" s="417"/>
      <c r="P66" s="417"/>
      <c r="Q66" s="418">
        <v>1000000</v>
      </c>
      <c r="R66" s="418">
        <v>200000</v>
      </c>
      <c r="S66" s="418">
        <v>500000</v>
      </c>
      <c r="T66" s="417"/>
      <c r="U66" s="418">
        <v>0</v>
      </c>
      <c r="V66" s="417"/>
      <c r="W66" s="418">
        <v>0</v>
      </c>
      <c r="X66" s="417"/>
      <c r="Y66" s="417"/>
      <c r="Z66" s="417"/>
      <c r="AA66" s="417"/>
      <c r="AB66" s="417"/>
      <c r="AC66" s="417"/>
      <c r="AD66" s="417"/>
      <c r="AE66" s="418">
        <v>0</v>
      </c>
      <c r="AF66" s="418">
        <v>0</v>
      </c>
      <c r="AG66" s="418">
        <v>0</v>
      </c>
      <c r="AH66" s="417"/>
      <c r="AI66" s="417" t="s">
        <v>518</v>
      </c>
      <c r="AJ66" s="419">
        <v>45938.460543981484</v>
      </c>
      <c r="AK66" s="417"/>
      <c r="AL66" s="417"/>
      <c r="AM66" s="3"/>
    </row>
    <row r="67" spans="1:39" s="4" customFormat="1" ht="12.75" customHeight="1" x14ac:dyDescent="0.25">
      <c r="A67" s="417" t="s">
        <v>267</v>
      </c>
      <c r="B67" s="417" t="s">
        <v>256</v>
      </c>
      <c r="C67" s="417" t="s">
        <v>519</v>
      </c>
      <c r="D67" s="417" t="s">
        <v>800</v>
      </c>
      <c r="E67" s="417" t="s">
        <v>778</v>
      </c>
      <c r="F67" s="417" t="s">
        <v>788</v>
      </c>
      <c r="G67" s="418">
        <v>1700000</v>
      </c>
      <c r="H67" s="417"/>
      <c r="I67" s="418">
        <v>1700000</v>
      </c>
      <c r="J67" s="417"/>
      <c r="K67" s="417"/>
      <c r="L67" s="417"/>
      <c r="M67" s="417"/>
      <c r="N67" s="417"/>
      <c r="O67" s="417"/>
      <c r="P67" s="417"/>
      <c r="Q67" s="418">
        <v>1000000</v>
      </c>
      <c r="R67" s="418">
        <v>200000</v>
      </c>
      <c r="S67" s="418">
        <v>500000</v>
      </c>
      <c r="T67" s="417"/>
      <c r="U67" s="418">
        <v>0</v>
      </c>
      <c r="V67" s="417"/>
      <c r="W67" s="418">
        <v>0</v>
      </c>
      <c r="X67" s="417"/>
      <c r="Y67" s="417"/>
      <c r="Z67" s="417"/>
      <c r="AA67" s="417"/>
      <c r="AB67" s="417"/>
      <c r="AC67" s="417"/>
      <c r="AD67" s="417"/>
      <c r="AE67" s="418">
        <v>0</v>
      </c>
      <c r="AF67" s="418">
        <v>0</v>
      </c>
      <c r="AG67" s="418">
        <v>0</v>
      </c>
      <c r="AH67" s="417"/>
      <c r="AI67" s="417" t="s">
        <v>518</v>
      </c>
      <c r="AJ67" s="419">
        <v>45938.460543981484</v>
      </c>
      <c r="AK67" s="417"/>
      <c r="AL67" s="417"/>
      <c r="AM67" s="3"/>
    </row>
    <row r="68" spans="1:39" s="4" customFormat="1" ht="12.75" customHeight="1" x14ac:dyDescent="0.25">
      <c r="A68" s="414" t="s">
        <v>281</v>
      </c>
      <c r="B68" s="414" t="s">
        <v>256</v>
      </c>
      <c r="C68" s="414" t="s">
        <v>519</v>
      </c>
      <c r="D68" s="420" t="s">
        <v>800</v>
      </c>
      <c r="E68" s="414" t="s">
        <v>778</v>
      </c>
      <c r="F68" s="420" t="s">
        <v>801</v>
      </c>
      <c r="G68" s="415">
        <v>1700000</v>
      </c>
      <c r="H68" s="420"/>
      <c r="I68" s="415">
        <v>1700000</v>
      </c>
      <c r="J68" s="420"/>
      <c r="K68" s="420"/>
      <c r="L68" s="420"/>
      <c r="M68" s="420"/>
      <c r="N68" s="420"/>
      <c r="O68" s="420"/>
      <c r="P68" s="420"/>
      <c r="Q68" s="421">
        <v>1000000</v>
      </c>
      <c r="R68" s="421">
        <v>200000</v>
      </c>
      <c r="S68" s="421">
        <v>500000</v>
      </c>
      <c r="T68" s="420"/>
      <c r="U68" s="415">
        <v>0</v>
      </c>
      <c r="V68" s="420"/>
      <c r="W68" s="415">
        <v>0</v>
      </c>
      <c r="X68" s="420"/>
      <c r="Y68" s="420"/>
      <c r="Z68" s="420"/>
      <c r="AA68" s="420"/>
      <c r="AB68" s="420"/>
      <c r="AC68" s="420"/>
      <c r="AD68" s="420"/>
      <c r="AE68" s="421">
        <v>0</v>
      </c>
      <c r="AF68" s="421">
        <v>0</v>
      </c>
      <c r="AG68" s="421">
        <v>0</v>
      </c>
      <c r="AH68" s="420"/>
      <c r="AI68" s="414" t="s">
        <v>518</v>
      </c>
      <c r="AJ68" s="416">
        <v>45938.460532407407</v>
      </c>
      <c r="AK68" s="414"/>
      <c r="AL68" s="414"/>
      <c r="AM68" s="3"/>
    </row>
    <row r="69" spans="1:39" s="4" customFormat="1" ht="12.75" customHeight="1" x14ac:dyDescent="0.25">
      <c r="A69" s="417" t="s">
        <v>282</v>
      </c>
      <c r="B69" s="417" t="s">
        <v>256</v>
      </c>
      <c r="C69" s="417" t="s">
        <v>519</v>
      </c>
      <c r="D69" s="417" t="s">
        <v>802</v>
      </c>
      <c r="E69" s="417" t="s">
        <v>778</v>
      </c>
      <c r="F69" s="417" t="s">
        <v>519</v>
      </c>
      <c r="G69" s="418">
        <v>219993588.72999999</v>
      </c>
      <c r="H69" s="417"/>
      <c r="I69" s="418">
        <v>219993588.72999999</v>
      </c>
      <c r="J69" s="417"/>
      <c r="K69" s="417"/>
      <c r="L69" s="417"/>
      <c r="M69" s="417"/>
      <c r="N69" s="417"/>
      <c r="O69" s="417"/>
      <c r="P69" s="417"/>
      <c r="Q69" s="418">
        <v>147253900</v>
      </c>
      <c r="R69" s="418">
        <v>12156595.83</v>
      </c>
      <c r="S69" s="418">
        <v>60583092.899999999</v>
      </c>
      <c r="T69" s="417"/>
      <c r="U69" s="418">
        <v>131619587.18000001</v>
      </c>
      <c r="V69" s="417"/>
      <c r="W69" s="418">
        <v>131619587.18000001</v>
      </c>
      <c r="X69" s="417"/>
      <c r="Y69" s="417"/>
      <c r="Z69" s="417"/>
      <c r="AA69" s="417"/>
      <c r="AB69" s="417"/>
      <c r="AC69" s="417"/>
      <c r="AD69" s="417"/>
      <c r="AE69" s="418">
        <v>82833139.670000002</v>
      </c>
      <c r="AF69" s="418">
        <v>5660297.1399999997</v>
      </c>
      <c r="AG69" s="418">
        <v>43126150.369999997</v>
      </c>
      <c r="AH69" s="417"/>
      <c r="AI69" s="417" t="s">
        <v>518</v>
      </c>
      <c r="AJ69" s="419">
        <v>45938.460543981484</v>
      </c>
      <c r="AK69" s="417"/>
      <c r="AL69" s="417"/>
      <c r="AM69" s="3"/>
    </row>
    <row r="70" spans="1:39" s="4" customFormat="1" ht="12.75" customHeight="1" x14ac:dyDescent="0.25">
      <c r="A70" s="417" t="s">
        <v>259</v>
      </c>
      <c r="B70" s="417" t="s">
        <v>256</v>
      </c>
      <c r="C70" s="417" t="s">
        <v>519</v>
      </c>
      <c r="D70" s="417" t="s">
        <v>802</v>
      </c>
      <c r="E70" s="417" t="s">
        <v>778</v>
      </c>
      <c r="F70" s="417" t="s">
        <v>780</v>
      </c>
      <c r="G70" s="418">
        <v>97800600</v>
      </c>
      <c r="H70" s="417"/>
      <c r="I70" s="418">
        <v>97800600</v>
      </c>
      <c r="J70" s="417"/>
      <c r="K70" s="417"/>
      <c r="L70" s="417"/>
      <c r="M70" s="417"/>
      <c r="N70" s="417"/>
      <c r="O70" s="417"/>
      <c r="P70" s="417"/>
      <c r="Q70" s="418">
        <v>63849600</v>
      </c>
      <c r="R70" s="417"/>
      <c r="S70" s="418">
        <v>33951000</v>
      </c>
      <c r="T70" s="417"/>
      <c r="U70" s="418">
        <v>64383075.729999997</v>
      </c>
      <c r="V70" s="417"/>
      <c r="W70" s="418">
        <v>64383075.729999997</v>
      </c>
      <c r="X70" s="417"/>
      <c r="Y70" s="417"/>
      <c r="Z70" s="417"/>
      <c r="AA70" s="417"/>
      <c r="AB70" s="417"/>
      <c r="AC70" s="417"/>
      <c r="AD70" s="417"/>
      <c r="AE70" s="418">
        <v>38975740.490000002</v>
      </c>
      <c r="AF70" s="417"/>
      <c r="AG70" s="418">
        <v>25407335.239999998</v>
      </c>
      <c r="AH70" s="417"/>
      <c r="AI70" s="417" t="s">
        <v>518</v>
      </c>
      <c r="AJ70" s="419">
        <v>45938.460543981484</v>
      </c>
      <c r="AK70" s="417"/>
      <c r="AL70" s="417"/>
      <c r="AM70" s="3"/>
    </row>
    <row r="71" spans="1:39" s="4" customFormat="1" ht="12.75" customHeight="1" x14ac:dyDescent="0.25">
      <c r="A71" s="417" t="s">
        <v>283</v>
      </c>
      <c r="B71" s="417" t="s">
        <v>256</v>
      </c>
      <c r="C71" s="417" t="s">
        <v>519</v>
      </c>
      <c r="D71" s="417" t="s">
        <v>802</v>
      </c>
      <c r="E71" s="417" t="s">
        <v>778</v>
      </c>
      <c r="F71" s="417" t="s">
        <v>803</v>
      </c>
      <c r="G71" s="418">
        <v>82098000</v>
      </c>
      <c r="H71" s="417"/>
      <c r="I71" s="418">
        <v>82098000</v>
      </c>
      <c r="J71" s="417"/>
      <c r="K71" s="417"/>
      <c r="L71" s="417"/>
      <c r="M71" s="417"/>
      <c r="N71" s="417"/>
      <c r="O71" s="417"/>
      <c r="P71" s="417"/>
      <c r="Q71" s="418">
        <v>48147000</v>
      </c>
      <c r="R71" s="417"/>
      <c r="S71" s="418">
        <v>33951000</v>
      </c>
      <c r="T71" s="417"/>
      <c r="U71" s="418">
        <v>54031109.630000003</v>
      </c>
      <c r="V71" s="417"/>
      <c r="W71" s="418">
        <v>54031109.630000003</v>
      </c>
      <c r="X71" s="417"/>
      <c r="Y71" s="417"/>
      <c r="Z71" s="417"/>
      <c r="AA71" s="417"/>
      <c r="AB71" s="417"/>
      <c r="AC71" s="417"/>
      <c r="AD71" s="417"/>
      <c r="AE71" s="418">
        <v>28623774.390000001</v>
      </c>
      <c r="AF71" s="417"/>
      <c r="AG71" s="418">
        <v>25407335.239999998</v>
      </c>
      <c r="AH71" s="417"/>
      <c r="AI71" s="417" t="s">
        <v>518</v>
      </c>
      <c r="AJ71" s="419">
        <v>45938.460543981484</v>
      </c>
      <c r="AK71" s="417"/>
      <c r="AL71" s="417"/>
      <c r="AM71" s="3"/>
    </row>
    <row r="72" spans="1:39" s="4" customFormat="1" ht="12.75" customHeight="1" x14ac:dyDescent="0.25">
      <c r="A72" s="414" t="s">
        <v>284</v>
      </c>
      <c r="B72" s="414" t="s">
        <v>256</v>
      </c>
      <c r="C72" s="414" t="s">
        <v>519</v>
      </c>
      <c r="D72" s="420" t="s">
        <v>802</v>
      </c>
      <c r="E72" s="414" t="s">
        <v>778</v>
      </c>
      <c r="F72" s="420" t="s">
        <v>804</v>
      </c>
      <c r="G72" s="415">
        <v>62893921</v>
      </c>
      <c r="H72" s="420"/>
      <c r="I72" s="415">
        <v>62893921</v>
      </c>
      <c r="J72" s="420"/>
      <c r="K72" s="420"/>
      <c r="L72" s="420"/>
      <c r="M72" s="420"/>
      <c r="N72" s="420"/>
      <c r="O72" s="420"/>
      <c r="P72" s="420"/>
      <c r="Q72" s="421">
        <v>36825549</v>
      </c>
      <c r="R72" s="420"/>
      <c r="S72" s="421">
        <v>26068372</v>
      </c>
      <c r="T72" s="420"/>
      <c r="U72" s="415">
        <v>41651894.840000004</v>
      </c>
      <c r="V72" s="420"/>
      <c r="W72" s="415">
        <v>41651894.840000004</v>
      </c>
      <c r="X72" s="420"/>
      <c r="Y72" s="420"/>
      <c r="Z72" s="420"/>
      <c r="AA72" s="420"/>
      <c r="AB72" s="420"/>
      <c r="AC72" s="420"/>
      <c r="AD72" s="420"/>
      <c r="AE72" s="421">
        <v>22071934.239999998</v>
      </c>
      <c r="AF72" s="420"/>
      <c r="AG72" s="421">
        <v>19579960.600000001</v>
      </c>
      <c r="AH72" s="420"/>
      <c r="AI72" s="414" t="s">
        <v>518</v>
      </c>
      <c r="AJ72" s="416">
        <v>45938.460532407407</v>
      </c>
      <c r="AK72" s="414"/>
      <c r="AL72" s="414"/>
      <c r="AM72" s="3"/>
    </row>
    <row r="73" spans="1:39" s="4" customFormat="1" ht="12.75" customHeight="1" x14ac:dyDescent="0.25">
      <c r="A73" s="414" t="s">
        <v>285</v>
      </c>
      <c r="B73" s="414" t="s">
        <v>256</v>
      </c>
      <c r="C73" s="414" t="s">
        <v>519</v>
      </c>
      <c r="D73" s="420" t="s">
        <v>802</v>
      </c>
      <c r="E73" s="414" t="s">
        <v>778</v>
      </c>
      <c r="F73" s="420" t="s">
        <v>805</v>
      </c>
      <c r="G73" s="415">
        <v>210000</v>
      </c>
      <c r="H73" s="420"/>
      <c r="I73" s="415">
        <v>210000</v>
      </c>
      <c r="J73" s="420"/>
      <c r="K73" s="420"/>
      <c r="L73" s="420"/>
      <c r="M73" s="420"/>
      <c r="N73" s="420"/>
      <c r="O73" s="420"/>
      <c r="P73" s="420"/>
      <c r="Q73" s="421">
        <v>200000</v>
      </c>
      <c r="R73" s="420"/>
      <c r="S73" s="421">
        <v>10000</v>
      </c>
      <c r="T73" s="420"/>
      <c r="U73" s="415">
        <v>125082</v>
      </c>
      <c r="V73" s="420"/>
      <c r="W73" s="415">
        <v>125082</v>
      </c>
      <c r="X73" s="420"/>
      <c r="Y73" s="420"/>
      <c r="Z73" s="420"/>
      <c r="AA73" s="420"/>
      <c r="AB73" s="420"/>
      <c r="AC73" s="420"/>
      <c r="AD73" s="420"/>
      <c r="AE73" s="421">
        <v>125082</v>
      </c>
      <c r="AF73" s="420"/>
      <c r="AG73" s="421">
        <v>0</v>
      </c>
      <c r="AH73" s="420"/>
      <c r="AI73" s="414" t="s">
        <v>518</v>
      </c>
      <c r="AJ73" s="416">
        <v>45938.460532407407</v>
      </c>
      <c r="AK73" s="414"/>
      <c r="AL73" s="414"/>
      <c r="AM73" s="3"/>
    </row>
    <row r="74" spans="1:39" s="4" customFormat="1" ht="12.75" customHeight="1" x14ac:dyDescent="0.25">
      <c r="A74" s="414" t="s">
        <v>286</v>
      </c>
      <c r="B74" s="414" t="s">
        <v>256</v>
      </c>
      <c r="C74" s="414" t="s">
        <v>519</v>
      </c>
      <c r="D74" s="420" t="s">
        <v>802</v>
      </c>
      <c r="E74" s="414" t="s">
        <v>778</v>
      </c>
      <c r="F74" s="420" t="s">
        <v>806</v>
      </c>
      <c r="G74" s="415">
        <v>18994079</v>
      </c>
      <c r="H74" s="420"/>
      <c r="I74" s="415">
        <v>18994079</v>
      </c>
      <c r="J74" s="420"/>
      <c r="K74" s="420"/>
      <c r="L74" s="420"/>
      <c r="M74" s="420"/>
      <c r="N74" s="420"/>
      <c r="O74" s="420"/>
      <c r="P74" s="420"/>
      <c r="Q74" s="421">
        <v>11121451</v>
      </c>
      <c r="R74" s="420"/>
      <c r="S74" s="421">
        <v>7872628</v>
      </c>
      <c r="T74" s="420"/>
      <c r="U74" s="415">
        <v>12254132.789999999</v>
      </c>
      <c r="V74" s="420"/>
      <c r="W74" s="415">
        <v>12254132.789999999</v>
      </c>
      <c r="X74" s="420"/>
      <c r="Y74" s="420"/>
      <c r="Z74" s="420"/>
      <c r="AA74" s="420"/>
      <c r="AB74" s="420"/>
      <c r="AC74" s="420"/>
      <c r="AD74" s="420"/>
      <c r="AE74" s="421">
        <v>6426758.1500000004</v>
      </c>
      <c r="AF74" s="420"/>
      <c r="AG74" s="421">
        <v>5827374.6399999997</v>
      </c>
      <c r="AH74" s="420"/>
      <c r="AI74" s="414" t="s">
        <v>518</v>
      </c>
      <c r="AJ74" s="416">
        <v>45938.460532407407</v>
      </c>
      <c r="AK74" s="414"/>
      <c r="AL74" s="414"/>
      <c r="AM74" s="3"/>
    </row>
    <row r="75" spans="1:39" s="4" customFormat="1" ht="12.75" customHeight="1" x14ac:dyDescent="0.25">
      <c r="A75" s="417" t="s">
        <v>260</v>
      </c>
      <c r="B75" s="417" t="s">
        <v>256</v>
      </c>
      <c r="C75" s="417" t="s">
        <v>519</v>
      </c>
      <c r="D75" s="417" t="s">
        <v>802</v>
      </c>
      <c r="E75" s="417" t="s">
        <v>778</v>
      </c>
      <c r="F75" s="417" t="s">
        <v>781</v>
      </c>
      <c r="G75" s="418">
        <v>15702600</v>
      </c>
      <c r="H75" s="417"/>
      <c r="I75" s="418">
        <v>15702600</v>
      </c>
      <c r="J75" s="417"/>
      <c r="K75" s="417"/>
      <c r="L75" s="417"/>
      <c r="M75" s="417"/>
      <c r="N75" s="417"/>
      <c r="O75" s="417"/>
      <c r="P75" s="417"/>
      <c r="Q75" s="418">
        <v>15702600</v>
      </c>
      <c r="R75" s="417"/>
      <c r="S75" s="417"/>
      <c r="T75" s="417"/>
      <c r="U75" s="418">
        <v>10351966.1</v>
      </c>
      <c r="V75" s="417"/>
      <c r="W75" s="418">
        <v>10351966.1</v>
      </c>
      <c r="X75" s="417"/>
      <c r="Y75" s="417"/>
      <c r="Z75" s="417"/>
      <c r="AA75" s="417"/>
      <c r="AB75" s="417"/>
      <c r="AC75" s="417"/>
      <c r="AD75" s="417"/>
      <c r="AE75" s="418">
        <v>10351966.1</v>
      </c>
      <c r="AF75" s="417"/>
      <c r="AG75" s="417"/>
      <c r="AH75" s="417"/>
      <c r="AI75" s="417" t="s">
        <v>518</v>
      </c>
      <c r="AJ75" s="419">
        <v>45938.460543981484</v>
      </c>
      <c r="AK75" s="417"/>
      <c r="AL75" s="417"/>
      <c r="AM75" s="3"/>
    </row>
    <row r="76" spans="1:39" s="4" customFormat="1" ht="12.75" customHeight="1" x14ac:dyDescent="0.25">
      <c r="A76" s="414" t="s">
        <v>261</v>
      </c>
      <c r="B76" s="414" t="s">
        <v>256</v>
      </c>
      <c r="C76" s="414" t="s">
        <v>519</v>
      </c>
      <c r="D76" s="420" t="s">
        <v>802</v>
      </c>
      <c r="E76" s="414" t="s">
        <v>778</v>
      </c>
      <c r="F76" s="420" t="s">
        <v>782</v>
      </c>
      <c r="G76" s="415">
        <v>12043250</v>
      </c>
      <c r="H76" s="420"/>
      <c r="I76" s="415">
        <v>12043250</v>
      </c>
      <c r="J76" s="420"/>
      <c r="K76" s="420"/>
      <c r="L76" s="420"/>
      <c r="M76" s="420"/>
      <c r="N76" s="420"/>
      <c r="O76" s="420"/>
      <c r="P76" s="420"/>
      <c r="Q76" s="421">
        <v>12043250</v>
      </c>
      <c r="R76" s="420"/>
      <c r="S76" s="420"/>
      <c r="T76" s="420"/>
      <c r="U76" s="415">
        <v>7917883.2699999996</v>
      </c>
      <c r="V76" s="420"/>
      <c r="W76" s="415">
        <v>7917883.2699999996</v>
      </c>
      <c r="X76" s="420"/>
      <c r="Y76" s="420"/>
      <c r="Z76" s="420"/>
      <c r="AA76" s="420"/>
      <c r="AB76" s="420"/>
      <c r="AC76" s="420"/>
      <c r="AD76" s="420"/>
      <c r="AE76" s="421">
        <v>7917883.2699999996</v>
      </c>
      <c r="AF76" s="420"/>
      <c r="AG76" s="420"/>
      <c r="AH76" s="420"/>
      <c r="AI76" s="414" t="s">
        <v>518</v>
      </c>
      <c r="AJ76" s="416">
        <v>45938.460532407407</v>
      </c>
      <c r="AK76" s="414"/>
      <c r="AL76" s="414"/>
      <c r="AM76" s="3"/>
    </row>
    <row r="77" spans="1:39" s="4" customFormat="1" ht="12.75" customHeight="1" x14ac:dyDescent="0.25">
      <c r="A77" s="414" t="s">
        <v>271</v>
      </c>
      <c r="B77" s="414" t="s">
        <v>256</v>
      </c>
      <c r="C77" s="414" t="s">
        <v>519</v>
      </c>
      <c r="D77" s="420" t="s">
        <v>802</v>
      </c>
      <c r="E77" s="414" t="s">
        <v>778</v>
      </c>
      <c r="F77" s="420" t="s">
        <v>783</v>
      </c>
      <c r="G77" s="415">
        <v>23500</v>
      </c>
      <c r="H77" s="420"/>
      <c r="I77" s="415">
        <v>23500</v>
      </c>
      <c r="J77" s="420"/>
      <c r="K77" s="420"/>
      <c r="L77" s="420"/>
      <c r="M77" s="420"/>
      <c r="N77" s="420"/>
      <c r="O77" s="420"/>
      <c r="P77" s="420"/>
      <c r="Q77" s="421">
        <v>23500</v>
      </c>
      <c r="R77" s="420"/>
      <c r="S77" s="420"/>
      <c r="T77" s="420"/>
      <c r="U77" s="415">
        <v>11609</v>
      </c>
      <c r="V77" s="420"/>
      <c r="W77" s="415">
        <v>11609</v>
      </c>
      <c r="X77" s="420"/>
      <c r="Y77" s="420"/>
      <c r="Z77" s="420"/>
      <c r="AA77" s="420"/>
      <c r="AB77" s="420"/>
      <c r="AC77" s="420"/>
      <c r="AD77" s="420"/>
      <c r="AE77" s="421">
        <v>11609</v>
      </c>
      <c r="AF77" s="420"/>
      <c r="AG77" s="420"/>
      <c r="AH77" s="420"/>
      <c r="AI77" s="414" t="s">
        <v>518</v>
      </c>
      <c r="AJ77" s="416">
        <v>45938.460532407407</v>
      </c>
      <c r="AK77" s="414"/>
      <c r="AL77" s="414"/>
      <c r="AM77" s="3"/>
    </row>
    <row r="78" spans="1:39" s="4" customFormat="1" ht="12.75" customHeight="1" x14ac:dyDescent="0.25">
      <c r="A78" s="414" t="s">
        <v>262</v>
      </c>
      <c r="B78" s="414" t="s">
        <v>256</v>
      </c>
      <c r="C78" s="414" t="s">
        <v>519</v>
      </c>
      <c r="D78" s="420" t="s">
        <v>802</v>
      </c>
      <c r="E78" s="414" t="s">
        <v>778</v>
      </c>
      <c r="F78" s="420" t="s">
        <v>784</v>
      </c>
      <c r="G78" s="415">
        <v>3635850</v>
      </c>
      <c r="H78" s="420"/>
      <c r="I78" s="415">
        <v>3635850</v>
      </c>
      <c r="J78" s="420"/>
      <c r="K78" s="420"/>
      <c r="L78" s="420"/>
      <c r="M78" s="420"/>
      <c r="N78" s="420"/>
      <c r="O78" s="420"/>
      <c r="P78" s="420"/>
      <c r="Q78" s="421">
        <v>3635850</v>
      </c>
      <c r="R78" s="420"/>
      <c r="S78" s="420"/>
      <c r="T78" s="420"/>
      <c r="U78" s="415">
        <v>2422473.83</v>
      </c>
      <c r="V78" s="420"/>
      <c r="W78" s="415">
        <v>2422473.83</v>
      </c>
      <c r="X78" s="420"/>
      <c r="Y78" s="420"/>
      <c r="Z78" s="420"/>
      <c r="AA78" s="420"/>
      <c r="AB78" s="420"/>
      <c r="AC78" s="420"/>
      <c r="AD78" s="420"/>
      <c r="AE78" s="421">
        <v>2422473.83</v>
      </c>
      <c r="AF78" s="420"/>
      <c r="AG78" s="420"/>
      <c r="AH78" s="420"/>
      <c r="AI78" s="414" t="s">
        <v>518</v>
      </c>
      <c r="AJ78" s="416">
        <v>45938.460532407407</v>
      </c>
      <c r="AK78" s="414"/>
      <c r="AL78" s="414"/>
      <c r="AM78" s="3"/>
    </row>
    <row r="79" spans="1:39" s="4" customFormat="1" ht="12.75" customHeight="1" x14ac:dyDescent="0.25">
      <c r="A79" s="417" t="s">
        <v>264</v>
      </c>
      <c r="B79" s="417" t="s">
        <v>256</v>
      </c>
      <c r="C79" s="417" t="s">
        <v>519</v>
      </c>
      <c r="D79" s="417" t="s">
        <v>802</v>
      </c>
      <c r="E79" s="417" t="s">
        <v>778</v>
      </c>
      <c r="F79" s="417" t="s">
        <v>256</v>
      </c>
      <c r="G79" s="418">
        <v>106667046.77</v>
      </c>
      <c r="H79" s="417"/>
      <c r="I79" s="418">
        <v>106667046.77</v>
      </c>
      <c r="J79" s="417"/>
      <c r="K79" s="417"/>
      <c r="L79" s="417"/>
      <c r="M79" s="417"/>
      <c r="N79" s="417"/>
      <c r="O79" s="417"/>
      <c r="P79" s="417"/>
      <c r="Q79" s="418">
        <v>75591500</v>
      </c>
      <c r="R79" s="418">
        <v>6933328.1799999997</v>
      </c>
      <c r="S79" s="418">
        <v>24142218.59</v>
      </c>
      <c r="T79" s="417"/>
      <c r="U79" s="418">
        <v>61466242.789999999</v>
      </c>
      <c r="V79" s="417"/>
      <c r="W79" s="418">
        <v>61466242.789999999</v>
      </c>
      <c r="X79" s="417"/>
      <c r="Y79" s="417"/>
      <c r="Z79" s="417"/>
      <c r="AA79" s="417"/>
      <c r="AB79" s="417"/>
      <c r="AC79" s="417"/>
      <c r="AD79" s="417"/>
      <c r="AE79" s="418">
        <v>42539742.829999998</v>
      </c>
      <c r="AF79" s="418">
        <v>2588260.42</v>
      </c>
      <c r="AG79" s="418">
        <v>16338239.539999999</v>
      </c>
      <c r="AH79" s="417"/>
      <c r="AI79" s="417" t="s">
        <v>518</v>
      </c>
      <c r="AJ79" s="419">
        <v>45938.460543981484</v>
      </c>
      <c r="AK79" s="417"/>
      <c r="AL79" s="417"/>
      <c r="AM79" s="3"/>
    </row>
    <row r="80" spans="1:39" s="4" customFormat="1" ht="12.75" customHeight="1" x14ac:dyDescent="0.25">
      <c r="A80" s="417" t="s">
        <v>265</v>
      </c>
      <c r="B80" s="417" t="s">
        <v>256</v>
      </c>
      <c r="C80" s="417" t="s">
        <v>519</v>
      </c>
      <c r="D80" s="417" t="s">
        <v>802</v>
      </c>
      <c r="E80" s="417" t="s">
        <v>778</v>
      </c>
      <c r="F80" s="417" t="s">
        <v>786</v>
      </c>
      <c r="G80" s="418">
        <v>106667046.77</v>
      </c>
      <c r="H80" s="417"/>
      <c r="I80" s="418">
        <v>106667046.77</v>
      </c>
      <c r="J80" s="417"/>
      <c r="K80" s="417"/>
      <c r="L80" s="417"/>
      <c r="M80" s="417"/>
      <c r="N80" s="417"/>
      <c r="O80" s="417"/>
      <c r="P80" s="417"/>
      <c r="Q80" s="418">
        <v>75591500</v>
      </c>
      <c r="R80" s="418">
        <v>6933328.1799999997</v>
      </c>
      <c r="S80" s="418">
        <v>24142218.59</v>
      </c>
      <c r="T80" s="417"/>
      <c r="U80" s="418">
        <v>61466242.789999999</v>
      </c>
      <c r="V80" s="417"/>
      <c r="W80" s="418">
        <v>61466242.789999999</v>
      </c>
      <c r="X80" s="417"/>
      <c r="Y80" s="417"/>
      <c r="Z80" s="417"/>
      <c r="AA80" s="417"/>
      <c r="AB80" s="417"/>
      <c r="AC80" s="417"/>
      <c r="AD80" s="417"/>
      <c r="AE80" s="418">
        <v>42539742.829999998</v>
      </c>
      <c r="AF80" s="418">
        <v>2588260.42</v>
      </c>
      <c r="AG80" s="418">
        <v>16338239.539999999</v>
      </c>
      <c r="AH80" s="417"/>
      <c r="AI80" s="417" t="s">
        <v>518</v>
      </c>
      <c r="AJ80" s="419">
        <v>45938.460543981484</v>
      </c>
      <c r="AK80" s="417"/>
      <c r="AL80" s="417"/>
      <c r="AM80" s="3"/>
    </row>
    <row r="81" spans="1:39" s="4" customFormat="1" ht="12.75" customHeight="1" x14ac:dyDescent="0.25">
      <c r="A81" s="414" t="s">
        <v>287</v>
      </c>
      <c r="B81" s="414" t="s">
        <v>256</v>
      </c>
      <c r="C81" s="414" t="s">
        <v>519</v>
      </c>
      <c r="D81" s="420" t="s">
        <v>802</v>
      </c>
      <c r="E81" s="414" t="s">
        <v>778</v>
      </c>
      <c r="F81" s="420" t="s">
        <v>807</v>
      </c>
      <c r="G81" s="415">
        <v>18731528.789999999</v>
      </c>
      <c r="H81" s="420"/>
      <c r="I81" s="415">
        <v>18731528.789999999</v>
      </c>
      <c r="J81" s="420"/>
      <c r="K81" s="420"/>
      <c r="L81" s="420"/>
      <c r="M81" s="420"/>
      <c r="N81" s="420"/>
      <c r="O81" s="420"/>
      <c r="P81" s="420"/>
      <c r="Q81" s="421">
        <v>13978200</v>
      </c>
      <c r="R81" s="420"/>
      <c r="S81" s="421">
        <v>4753328.79</v>
      </c>
      <c r="T81" s="420"/>
      <c r="U81" s="415">
        <v>4492239.17</v>
      </c>
      <c r="V81" s="420"/>
      <c r="W81" s="415">
        <v>4492239.17</v>
      </c>
      <c r="X81" s="420"/>
      <c r="Y81" s="420"/>
      <c r="Z81" s="420"/>
      <c r="AA81" s="420"/>
      <c r="AB81" s="420"/>
      <c r="AC81" s="420"/>
      <c r="AD81" s="420"/>
      <c r="AE81" s="421">
        <v>64600</v>
      </c>
      <c r="AF81" s="420"/>
      <c r="AG81" s="421">
        <v>4427639.17</v>
      </c>
      <c r="AH81" s="420"/>
      <c r="AI81" s="414" t="s">
        <v>518</v>
      </c>
      <c r="AJ81" s="416">
        <v>45938.460532407407</v>
      </c>
      <c r="AK81" s="414"/>
      <c r="AL81" s="414"/>
      <c r="AM81" s="3"/>
    </row>
    <row r="82" spans="1:39" s="4" customFormat="1" ht="12.75" customHeight="1" x14ac:dyDescent="0.25">
      <c r="A82" s="414" t="s">
        <v>266</v>
      </c>
      <c r="B82" s="414" t="s">
        <v>256</v>
      </c>
      <c r="C82" s="414" t="s">
        <v>519</v>
      </c>
      <c r="D82" s="420" t="s">
        <v>802</v>
      </c>
      <c r="E82" s="414" t="s">
        <v>778</v>
      </c>
      <c r="F82" s="420" t="s">
        <v>787</v>
      </c>
      <c r="G82" s="415">
        <v>86432565.829999998</v>
      </c>
      <c r="H82" s="420"/>
      <c r="I82" s="415">
        <v>86432565.829999998</v>
      </c>
      <c r="J82" s="420"/>
      <c r="K82" s="420"/>
      <c r="L82" s="420"/>
      <c r="M82" s="420"/>
      <c r="N82" s="420"/>
      <c r="O82" s="420"/>
      <c r="P82" s="420"/>
      <c r="Q82" s="421">
        <v>60864900</v>
      </c>
      <c r="R82" s="421">
        <v>6883328.1799999997</v>
      </c>
      <c r="S82" s="421">
        <v>18684337.649999999</v>
      </c>
      <c r="T82" s="420"/>
      <c r="U82" s="415">
        <v>56167319.229999997</v>
      </c>
      <c r="V82" s="420"/>
      <c r="W82" s="415">
        <v>56167319.229999997</v>
      </c>
      <c r="X82" s="420"/>
      <c r="Y82" s="420"/>
      <c r="Z82" s="420"/>
      <c r="AA82" s="420"/>
      <c r="AB82" s="420"/>
      <c r="AC82" s="420"/>
      <c r="AD82" s="420"/>
      <c r="AE82" s="421">
        <v>42069064.289999999</v>
      </c>
      <c r="AF82" s="421">
        <v>2572551.65</v>
      </c>
      <c r="AG82" s="421">
        <v>11525703.289999999</v>
      </c>
      <c r="AH82" s="420"/>
      <c r="AI82" s="414" t="s">
        <v>518</v>
      </c>
      <c r="AJ82" s="416">
        <v>45938.460532407407</v>
      </c>
      <c r="AK82" s="414"/>
      <c r="AL82" s="414"/>
      <c r="AM82" s="3"/>
    </row>
    <row r="83" spans="1:39" s="4" customFormat="1" ht="12.75" customHeight="1" x14ac:dyDescent="0.25">
      <c r="A83" s="414" t="s">
        <v>272</v>
      </c>
      <c r="B83" s="414" t="s">
        <v>256</v>
      </c>
      <c r="C83" s="414" t="s">
        <v>519</v>
      </c>
      <c r="D83" s="420" t="s">
        <v>802</v>
      </c>
      <c r="E83" s="414" t="s">
        <v>778</v>
      </c>
      <c r="F83" s="420" t="s">
        <v>792</v>
      </c>
      <c r="G83" s="415">
        <v>1502952.15</v>
      </c>
      <c r="H83" s="420"/>
      <c r="I83" s="415">
        <v>1502952.15</v>
      </c>
      <c r="J83" s="420"/>
      <c r="K83" s="420"/>
      <c r="L83" s="420"/>
      <c r="M83" s="420"/>
      <c r="N83" s="420"/>
      <c r="O83" s="420"/>
      <c r="P83" s="420"/>
      <c r="Q83" s="421">
        <v>748400</v>
      </c>
      <c r="R83" s="421">
        <v>50000</v>
      </c>
      <c r="S83" s="421">
        <v>704552.15</v>
      </c>
      <c r="T83" s="420"/>
      <c r="U83" s="415">
        <v>806684.39</v>
      </c>
      <c r="V83" s="420"/>
      <c r="W83" s="415">
        <v>806684.39</v>
      </c>
      <c r="X83" s="420"/>
      <c r="Y83" s="420"/>
      <c r="Z83" s="420"/>
      <c r="AA83" s="420"/>
      <c r="AB83" s="420"/>
      <c r="AC83" s="420"/>
      <c r="AD83" s="420"/>
      <c r="AE83" s="421">
        <v>406078.54</v>
      </c>
      <c r="AF83" s="421">
        <v>15708.77</v>
      </c>
      <c r="AG83" s="421">
        <v>384897.08</v>
      </c>
      <c r="AH83" s="420"/>
      <c r="AI83" s="414" t="s">
        <v>518</v>
      </c>
      <c r="AJ83" s="416">
        <v>45938.460532407407</v>
      </c>
      <c r="AK83" s="414"/>
      <c r="AL83" s="414"/>
      <c r="AM83" s="3"/>
    </row>
    <row r="84" spans="1:39" s="4" customFormat="1" ht="12.75" customHeight="1" x14ac:dyDescent="0.25">
      <c r="A84" s="417" t="s">
        <v>288</v>
      </c>
      <c r="B84" s="417" t="s">
        <v>256</v>
      </c>
      <c r="C84" s="417" t="s">
        <v>519</v>
      </c>
      <c r="D84" s="417" t="s">
        <v>802</v>
      </c>
      <c r="E84" s="417" t="s">
        <v>778</v>
      </c>
      <c r="F84" s="417" t="s">
        <v>808</v>
      </c>
      <c r="G84" s="418">
        <v>3356667</v>
      </c>
      <c r="H84" s="417"/>
      <c r="I84" s="418">
        <v>3356667</v>
      </c>
      <c r="J84" s="417"/>
      <c r="K84" s="417"/>
      <c r="L84" s="417"/>
      <c r="M84" s="417"/>
      <c r="N84" s="417"/>
      <c r="O84" s="417"/>
      <c r="P84" s="417"/>
      <c r="Q84" s="417"/>
      <c r="R84" s="418">
        <v>1286500</v>
      </c>
      <c r="S84" s="418">
        <v>2070167</v>
      </c>
      <c r="T84" s="417"/>
      <c r="U84" s="418">
        <v>1983800</v>
      </c>
      <c r="V84" s="417"/>
      <c r="W84" s="418">
        <v>1983800</v>
      </c>
      <c r="X84" s="417"/>
      <c r="Y84" s="417"/>
      <c r="Z84" s="417"/>
      <c r="AA84" s="417"/>
      <c r="AB84" s="417"/>
      <c r="AC84" s="417"/>
      <c r="AD84" s="417"/>
      <c r="AE84" s="417"/>
      <c r="AF84" s="418">
        <v>825100</v>
      </c>
      <c r="AG84" s="418">
        <v>1158700</v>
      </c>
      <c r="AH84" s="417"/>
      <c r="AI84" s="417" t="s">
        <v>518</v>
      </c>
      <c r="AJ84" s="419">
        <v>45938.460543981484</v>
      </c>
      <c r="AK84" s="417"/>
      <c r="AL84" s="417"/>
      <c r="AM84" s="3"/>
    </row>
    <row r="85" spans="1:39" s="4" customFormat="1" ht="12.75" customHeight="1" x14ac:dyDescent="0.25">
      <c r="A85" s="414" t="s">
        <v>289</v>
      </c>
      <c r="B85" s="414" t="s">
        <v>256</v>
      </c>
      <c r="C85" s="414" t="s">
        <v>519</v>
      </c>
      <c r="D85" s="420" t="s">
        <v>802</v>
      </c>
      <c r="E85" s="414" t="s">
        <v>778</v>
      </c>
      <c r="F85" s="420" t="s">
        <v>809</v>
      </c>
      <c r="G85" s="415">
        <v>3356667</v>
      </c>
      <c r="H85" s="420"/>
      <c r="I85" s="415">
        <v>3356667</v>
      </c>
      <c r="J85" s="420"/>
      <c r="K85" s="420"/>
      <c r="L85" s="420"/>
      <c r="M85" s="420"/>
      <c r="N85" s="420"/>
      <c r="O85" s="420"/>
      <c r="P85" s="420"/>
      <c r="Q85" s="420"/>
      <c r="R85" s="421">
        <v>1286500</v>
      </c>
      <c r="S85" s="421">
        <v>2070167</v>
      </c>
      <c r="T85" s="420"/>
      <c r="U85" s="415">
        <v>1983800</v>
      </c>
      <c r="V85" s="420"/>
      <c r="W85" s="415">
        <v>1983800</v>
      </c>
      <c r="X85" s="420"/>
      <c r="Y85" s="420"/>
      <c r="Z85" s="420"/>
      <c r="AA85" s="420"/>
      <c r="AB85" s="420"/>
      <c r="AC85" s="420"/>
      <c r="AD85" s="420"/>
      <c r="AE85" s="420"/>
      <c r="AF85" s="421">
        <v>825100</v>
      </c>
      <c r="AG85" s="421">
        <v>1158700</v>
      </c>
      <c r="AH85" s="420"/>
      <c r="AI85" s="414" t="s">
        <v>518</v>
      </c>
      <c r="AJ85" s="416">
        <v>45938.460532407407</v>
      </c>
      <c r="AK85" s="414"/>
      <c r="AL85" s="414"/>
      <c r="AM85" s="3"/>
    </row>
    <row r="86" spans="1:39" s="4" customFormat="1" ht="12.75" customHeight="1" x14ac:dyDescent="0.25">
      <c r="A86" s="417" t="s">
        <v>267</v>
      </c>
      <c r="B86" s="417" t="s">
        <v>256</v>
      </c>
      <c r="C86" s="417" t="s">
        <v>519</v>
      </c>
      <c r="D86" s="417" t="s">
        <v>802</v>
      </c>
      <c r="E86" s="417" t="s">
        <v>778</v>
      </c>
      <c r="F86" s="417" t="s">
        <v>788</v>
      </c>
      <c r="G86" s="418">
        <v>12169274.960000001</v>
      </c>
      <c r="H86" s="417"/>
      <c r="I86" s="418">
        <v>12169274.960000001</v>
      </c>
      <c r="J86" s="417"/>
      <c r="K86" s="417"/>
      <c r="L86" s="417"/>
      <c r="M86" s="417"/>
      <c r="N86" s="417"/>
      <c r="O86" s="417"/>
      <c r="P86" s="417"/>
      <c r="Q86" s="418">
        <v>7812800</v>
      </c>
      <c r="R86" s="418">
        <v>3936767.65</v>
      </c>
      <c r="S86" s="418">
        <v>419707.31</v>
      </c>
      <c r="T86" s="417"/>
      <c r="U86" s="418">
        <v>3786468.66</v>
      </c>
      <c r="V86" s="417"/>
      <c r="W86" s="418">
        <v>3786468.66</v>
      </c>
      <c r="X86" s="417"/>
      <c r="Y86" s="417"/>
      <c r="Z86" s="417"/>
      <c r="AA86" s="417"/>
      <c r="AB86" s="417"/>
      <c r="AC86" s="417"/>
      <c r="AD86" s="417"/>
      <c r="AE86" s="418">
        <v>1317656.3500000001</v>
      </c>
      <c r="AF86" s="418">
        <v>2246936.7200000002</v>
      </c>
      <c r="AG86" s="418">
        <v>221875.59</v>
      </c>
      <c r="AH86" s="417"/>
      <c r="AI86" s="417" t="s">
        <v>518</v>
      </c>
      <c r="AJ86" s="419">
        <v>45938.460543981484</v>
      </c>
      <c r="AK86" s="417"/>
      <c r="AL86" s="417"/>
      <c r="AM86" s="3"/>
    </row>
    <row r="87" spans="1:39" s="4" customFormat="1" ht="12.75" customHeight="1" x14ac:dyDescent="0.25">
      <c r="A87" s="417" t="s">
        <v>290</v>
      </c>
      <c r="B87" s="417" t="s">
        <v>256</v>
      </c>
      <c r="C87" s="417" t="s">
        <v>519</v>
      </c>
      <c r="D87" s="417" t="s">
        <v>802</v>
      </c>
      <c r="E87" s="417" t="s">
        <v>778</v>
      </c>
      <c r="F87" s="417" t="s">
        <v>810</v>
      </c>
      <c r="G87" s="418">
        <v>10361760.369999999</v>
      </c>
      <c r="H87" s="417"/>
      <c r="I87" s="418">
        <v>10361760.369999999</v>
      </c>
      <c r="J87" s="417"/>
      <c r="K87" s="417"/>
      <c r="L87" s="417"/>
      <c r="M87" s="417"/>
      <c r="N87" s="417"/>
      <c r="O87" s="417"/>
      <c r="P87" s="417"/>
      <c r="Q87" s="418">
        <v>7168500</v>
      </c>
      <c r="R87" s="418">
        <v>3161285.06</v>
      </c>
      <c r="S87" s="418">
        <v>31975.31</v>
      </c>
      <c r="T87" s="417"/>
      <c r="U87" s="418">
        <v>2269916.9300000002</v>
      </c>
      <c r="V87" s="417"/>
      <c r="W87" s="418">
        <v>2269916.9300000002</v>
      </c>
      <c r="X87" s="417"/>
      <c r="Y87" s="417"/>
      <c r="Z87" s="417"/>
      <c r="AA87" s="417"/>
      <c r="AB87" s="417"/>
      <c r="AC87" s="417"/>
      <c r="AD87" s="417"/>
      <c r="AE87" s="418">
        <v>736423.45</v>
      </c>
      <c r="AF87" s="418">
        <v>1501518.17</v>
      </c>
      <c r="AG87" s="418">
        <v>31975.31</v>
      </c>
      <c r="AH87" s="417"/>
      <c r="AI87" s="417" t="s">
        <v>518</v>
      </c>
      <c r="AJ87" s="419">
        <v>45938.460543981484</v>
      </c>
      <c r="AK87" s="417"/>
      <c r="AL87" s="417"/>
      <c r="AM87" s="3"/>
    </row>
    <row r="88" spans="1:39" s="4" customFormat="1" ht="12.75" customHeight="1" x14ac:dyDescent="0.25">
      <c r="A88" s="414" t="s">
        <v>291</v>
      </c>
      <c r="B88" s="414" t="s">
        <v>256</v>
      </c>
      <c r="C88" s="414" t="s">
        <v>519</v>
      </c>
      <c r="D88" s="420" t="s">
        <v>802</v>
      </c>
      <c r="E88" s="414" t="s">
        <v>778</v>
      </c>
      <c r="F88" s="420" t="s">
        <v>811</v>
      </c>
      <c r="G88" s="415">
        <v>10361760.369999999</v>
      </c>
      <c r="H88" s="420"/>
      <c r="I88" s="415">
        <v>10361760.369999999</v>
      </c>
      <c r="J88" s="420"/>
      <c r="K88" s="420"/>
      <c r="L88" s="420"/>
      <c r="M88" s="420"/>
      <c r="N88" s="420"/>
      <c r="O88" s="420"/>
      <c r="P88" s="420"/>
      <c r="Q88" s="421">
        <v>7168500</v>
      </c>
      <c r="R88" s="421">
        <v>3161285.06</v>
      </c>
      <c r="S88" s="421">
        <v>31975.31</v>
      </c>
      <c r="T88" s="420"/>
      <c r="U88" s="415">
        <v>2269916.9300000002</v>
      </c>
      <c r="V88" s="420"/>
      <c r="W88" s="415">
        <v>2269916.9300000002</v>
      </c>
      <c r="X88" s="420"/>
      <c r="Y88" s="420"/>
      <c r="Z88" s="420"/>
      <c r="AA88" s="420"/>
      <c r="AB88" s="420"/>
      <c r="AC88" s="420"/>
      <c r="AD88" s="420"/>
      <c r="AE88" s="421">
        <v>736423.45</v>
      </c>
      <c r="AF88" s="421">
        <v>1501518.17</v>
      </c>
      <c r="AG88" s="421">
        <v>31975.31</v>
      </c>
      <c r="AH88" s="420"/>
      <c r="AI88" s="414" t="s">
        <v>518</v>
      </c>
      <c r="AJ88" s="416">
        <v>45938.460532407407</v>
      </c>
      <c r="AK88" s="414"/>
      <c r="AL88" s="414"/>
      <c r="AM88" s="3"/>
    </row>
    <row r="89" spans="1:39" s="4" customFormat="1" ht="12.75" customHeight="1" x14ac:dyDescent="0.25">
      <c r="A89" s="417" t="s">
        <v>268</v>
      </c>
      <c r="B89" s="417" t="s">
        <v>256</v>
      </c>
      <c r="C89" s="417" t="s">
        <v>519</v>
      </c>
      <c r="D89" s="417" t="s">
        <v>802</v>
      </c>
      <c r="E89" s="417" t="s">
        <v>778</v>
      </c>
      <c r="F89" s="417" t="s">
        <v>789</v>
      </c>
      <c r="G89" s="418">
        <v>1807514.59</v>
      </c>
      <c r="H89" s="417"/>
      <c r="I89" s="418">
        <v>1807514.59</v>
      </c>
      <c r="J89" s="417"/>
      <c r="K89" s="417"/>
      <c r="L89" s="417"/>
      <c r="M89" s="417"/>
      <c r="N89" s="417"/>
      <c r="O89" s="417"/>
      <c r="P89" s="417"/>
      <c r="Q89" s="418">
        <v>644300</v>
      </c>
      <c r="R89" s="418">
        <v>775482.59</v>
      </c>
      <c r="S89" s="418">
        <v>387732</v>
      </c>
      <c r="T89" s="417"/>
      <c r="U89" s="418">
        <v>1516551.73</v>
      </c>
      <c r="V89" s="417"/>
      <c r="W89" s="418">
        <v>1516551.73</v>
      </c>
      <c r="X89" s="417"/>
      <c r="Y89" s="417"/>
      <c r="Z89" s="417"/>
      <c r="AA89" s="417"/>
      <c r="AB89" s="417"/>
      <c r="AC89" s="417"/>
      <c r="AD89" s="417"/>
      <c r="AE89" s="418">
        <v>581232.9</v>
      </c>
      <c r="AF89" s="418">
        <v>745418.55</v>
      </c>
      <c r="AG89" s="418">
        <v>189900.28</v>
      </c>
      <c r="AH89" s="417"/>
      <c r="AI89" s="417" t="s">
        <v>518</v>
      </c>
      <c r="AJ89" s="419">
        <v>45938.460543981484</v>
      </c>
      <c r="AK89" s="417"/>
      <c r="AL89" s="417"/>
      <c r="AM89" s="3"/>
    </row>
    <row r="90" spans="1:39" s="4" customFormat="1" ht="12.75" customHeight="1" x14ac:dyDescent="0.25">
      <c r="A90" s="414" t="s">
        <v>274</v>
      </c>
      <c r="B90" s="414" t="s">
        <v>256</v>
      </c>
      <c r="C90" s="414" t="s">
        <v>519</v>
      </c>
      <c r="D90" s="420" t="s">
        <v>802</v>
      </c>
      <c r="E90" s="414" t="s">
        <v>778</v>
      </c>
      <c r="F90" s="420" t="s">
        <v>794</v>
      </c>
      <c r="G90" s="415">
        <v>9850</v>
      </c>
      <c r="H90" s="420"/>
      <c r="I90" s="415">
        <v>9850</v>
      </c>
      <c r="J90" s="420"/>
      <c r="K90" s="420"/>
      <c r="L90" s="420"/>
      <c r="M90" s="420"/>
      <c r="N90" s="420"/>
      <c r="O90" s="420"/>
      <c r="P90" s="420"/>
      <c r="Q90" s="421">
        <v>4850</v>
      </c>
      <c r="R90" s="420"/>
      <c r="S90" s="421">
        <v>5000</v>
      </c>
      <c r="T90" s="420"/>
      <c r="U90" s="415">
        <v>4247</v>
      </c>
      <c r="V90" s="420"/>
      <c r="W90" s="415">
        <v>4247</v>
      </c>
      <c r="X90" s="420"/>
      <c r="Y90" s="420"/>
      <c r="Z90" s="420"/>
      <c r="AA90" s="420"/>
      <c r="AB90" s="420"/>
      <c r="AC90" s="420"/>
      <c r="AD90" s="420"/>
      <c r="AE90" s="421">
        <v>4247</v>
      </c>
      <c r="AF90" s="420"/>
      <c r="AG90" s="421">
        <v>0</v>
      </c>
      <c r="AH90" s="420"/>
      <c r="AI90" s="414" t="s">
        <v>518</v>
      </c>
      <c r="AJ90" s="416">
        <v>45938.460532407407</v>
      </c>
      <c r="AK90" s="414"/>
      <c r="AL90" s="414"/>
      <c r="AM90" s="3"/>
    </row>
    <row r="91" spans="1:39" s="4" customFormat="1" ht="12.75" customHeight="1" x14ac:dyDescent="0.25">
      <c r="A91" s="414" t="s">
        <v>275</v>
      </c>
      <c r="B91" s="414" t="s">
        <v>256</v>
      </c>
      <c r="C91" s="414" t="s">
        <v>519</v>
      </c>
      <c r="D91" s="420" t="s">
        <v>802</v>
      </c>
      <c r="E91" s="414" t="s">
        <v>778</v>
      </c>
      <c r="F91" s="420" t="s">
        <v>795</v>
      </c>
      <c r="G91" s="415">
        <v>178898.44</v>
      </c>
      <c r="H91" s="420"/>
      <c r="I91" s="415">
        <v>178898.44</v>
      </c>
      <c r="J91" s="420"/>
      <c r="K91" s="420"/>
      <c r="L91" s="420"/>
      <c r="M91" s="420"/>
      <c r="N91" s="420"/>
      <c r="O91" s="420"/>
      <c r="P91" s="420"/>
      <c r="Q91" s="421">
        <v>124898.44</v>
      </c>
      <c r="R91" s="420"/>
      <c r="S91" s="421">
        <v>54000</v>
      </c>
      <c r="T91" s="420"/>
      <c r="U91" s="415">
        <v>106298.15</v>
      </c>
      <c r="V91" s="420"/>
      <c r="W91" s="415">
        <v>106298.15</v>
      </c>
      <c r="X91" s="420"/>
      <c r="Y91" s="420"/>
      <c r="Z91" s="420"/>
      <c r="AA91" s="420"/>
      <c r="AB91" s="420"/>
      <c r="AC91" s="420"/>
      <c r="AD91" s="420"/>
      <c r="AE91" s="421">
        <v>84105</v>
      </c>
      <c r="AF91" s="420"/>
      <c r="AG91" s="421">
        <v>22193.15</v>
      </c>
      <c r="AH91" s="420"/>
      <c r="AI91" s="414" t="s">
        <v>518</v>
      </c>
      <c r="AJ91" s="416">
        <v>45938.460532407407</v>
      </c>
      <c r="AK91" s="414"/>
      <c r="AL91" s="414"/>
      <c r="AM91" s="3"/>
    </row>
    <row r="92" spans="1:39" s="4" customFormat="1" ht="12.75" customHeight="1" x14ac:dyDescent="0.25">
      <c r="A92" s="414" t="s">
        <v>269</v>
      </c>
      <c r="B92" s="414" t="s">
        <v>256</v>
      </c>
      <c r="C92" s="414" t="s">
        <v>519</v>
      </c>
      <c r="D92" s="420" t="s">
        <v>802</v>
      </c>
      <c r="E92" s="414" t="s">
        <v>778</v>
      </c>
      <c r="F92" s="420" t="s">
        <v>790</v>
      </c>
      <c r="G92" s="415">
        <v>1618766.15</v>
      </c>
      <c r="H92" s="420"/>
      <c r="I92" s="415">
        <v>1618766.15</v>
      </c>
      <c r="J92" s="420"/>
      <c r="K92" s="420"/>
      <c r="L92" s="420"/>
      <c r="M92" s="420"/>
      <c r="N92" s="420"/>
      <c r="O92" s="420"/>
      <c r="P92" s="420"/>
      <c r="Q92" s="421">
        <v>514551.56</v>
      </c>
      <c r="R92" s="421">
        <v>775482.59</v>
      </c>
      <c r="S92" s="421">
        <v>328732</v>
      </c>
      <c r="T92" s="420"/>
      <c r="U92" s="415">
        <v>1406006.58</v>
      </c>
      <c r="V92" s="420"/>
      <c r="W92" s="415">
        <v>1406006.58</v>
      </c>
      <c r="X92" s="420"/>
      <c r="Y92" s="420"/>
      <c r="Z92" s="420"/>
      <c r="AA92" s="420"/>
      <c r="AB92" s="420"/>
      <c r="AC92" s="420"/>
      <c r="AD92" s="420"/>
      <c r="AE92" s="421">
        <v>492880.9</v>
      </c>
      <c r="AF92" s="421">
        <v>745418.55</v>
      </c>
      <c r="AG92" s="421">
        <v>167707.13</v>
      </c>
      <c r="AH92" s="420"/>
      <c r="AI92" s="414" t="s">
        <v>518</v>
      </c>
      <c r="AJ92" s="416">
        <v>45938.460532407407</v>
      </c>
      <c r="AK92" s="414"/>
      <c r="AL92" s="414"/>
      <c r="AM92" s="3"/>
    </row>
    <row r="93" spans="1:39" s="4" customFormat="1" ht="12.75" customHeight="1" x14ac:dyDescent="0.25">
      <c r="A93" s="417" t="s">
        <v>292</v>
      </c>
      <c r="B93" s="417" t="s">
        <v>256</v>
      </c>
      <c r="C93" s="417" t="s">
        <v>519</v>
      </c>
      <c r="D93" s="417" t="s">
        <v>812</v>
      </c>
      <c r="E93" s="417" t="s">
        <v>778</v>
      </c>
      <c r="F93" s="417" t="s">
        <v>519</v>
      </c>
      <c r="G93" s="418">
        <v>9223134.3399999999</v>
      </c>
      <c r="H93" s="417"/>
      <c r="I93" s="418">
        <v>9223134.3399999999</v>
      </c>
      <c r="J93" s="417"/>
      <c r="K93" s="417"/>
      <c r="L93" s="417"/>
      <c r="M93" s="417"/>
      <c r="N93" s="417"/>
      <c r="O93" s="417"/>
      <c r="P93" s="417"/>
      <c r="Q93" s="418">
        <v>350000</v>
      </c>
      <c r="R93" s="418">
        <v>4002600</v>
      </c>
      <c r="S93" s="418">
        <v>4870534.34</v>
      </c>
      <c r="T93" s="417"/>
      <c r="U93" s="418">
        <v>5394615.8200000003</v>
      </c>
      <c r="V93" s="417"/>
      <c r="W93" s="418">
        <v>5394615.8200000003</v>
      </c>
      <c r="X93" s="417"/>
      <c r="Y93" s="417"/>
      <c r="Z93" s="417"/>
      <c r="AA93" s="417"/>
      <c r="AB93" s="417"/>
      <c r="AC93" s="417"/>
      <c r="AD93" s="417"/>
      <c r="AE93" s="418">
        <v>25040</v>
      </c>
      <c r="AF93" s="418">
        <v>2388783.67</v>
      </c>
      <c r="AG93" s="418">
        <v>2980792.15</v>
      </c>
      <c r="AH93" s="417"/>
      <c r="AI93" s="417" t="s">
        <v>518</v>
      </c>
      <c r="AJ93" s="419">
        <v>45938.460543981484</v>
      </c>
      <c r="AK93" s="417"/>
      <c r="AL93" s="417"/>
      <c r="AM93" s="3"/>
    </row>
    <row r="94" spans="1:39" s="4" customFormat="1" ht="12.75" customHeight="1" x14ac:dyDescent="0.25">
      <c r="A94" s="417" t="s">
        <v>293</v>
      </c>
      <c r="B94" s="417" t="s">
        <v>256</v>
      </c>
      <c r="C94" s="417" t="s">
        <v>519</v>
      </c>
      <c r="D94" s="417" t="s">
        <v>813</v>
      </c>
      <c r="E94" s="417" t="s">
        <v>778</v>
      </c>
      <c r="F94" s="417" t="s">
        <v>519</v>
      </c>
      <c r="G94" s="418">
        <v>8873134.3399999999</v>
      </c>
      <c r="H94" s="417"/>
      <c r="I94" s="418">
        <v>8873134.3399999999</v>
      </c>
      <c r="J94" s="417"/>
      <c r="K94" s="417"/>
      <c r="L94" s="417"/>
      <c r="M94" s="417"/>
      <c r="N94" s="417"/>
      <c r="O94" s="417"/>
      <c r="P94" s="417"/>
      <c r="Q94" s="417"/>
      <c r="R94" s="418">
        <v>4002600</v>
      </c>
      <c r="S94" s="418">
        <v>4870534.34</v>
      </c>
      <c r="T94" s="417"/>
      <c r="U94" s="418">
        <v>5369575.8200000003</v>
      </c>
      <c r="V94" s="417"/>
      <c r="W94" s="418">
        <v>5369575.8200000003</v>
      </c>
      <c r="X94" s="417"/>
      <c r="Y94" s="417"/>
      <c r="Z94" s="417"/>
      <c r="AA94" s="417"/>
      <c r="AB94" s="417"/>
      <c r="AC94" s="417"/>
      <c r="AD94" s="417"/>
      <c r="AE94" s="417"/>
      <c r="AF94" s="418">
        <v>2388783.67</v>
      </c>
      <c r="AG94" s="418">
        <v>2980792.15</v>
      </c>
      <c r="AH94" s="417"/>
      <c r="AI94" s="417" t="s">
        <v>518</v>
      </c>
      <c r="AJ94" s="419">
        <v>45938.460543981484</v>
      </c>
      <c r="AK94" s="417"/>
      <c r="AL94" s="417"/>
      <c r="AM94" s="3"/>
    </row>
    <row r="95" spans="1:39" s="4" customFormat="1" ht="12.75" customHeight="1" x14ac:dyDescent="0.25">
      <c r="A95" s="417" t="s">
        <v>259</v>
      </c>
      <c r="B95" s="417" t="s">
        <v>256</v>
      </c>
      <c r="C95" s="417" t="s">
        <v>519</v>
      </c>
      <c r="D95" s="417" t="s">
        <v>813</v>
      </c>
      <c r="E95" s="417" t="s">
        <v>778</v>
      </c>
      <c r="F95" s="417" t="s">
        <v>780</v>
      </c>
      <c r="G95" s="418">
        <v>8873134.3399999999</v>
      </c>
      <c r="H95" s="417"/>
      <c r="I95" s="418">
        <v>8873134.3399999999</v>
      </c>
      <c r="J95" s="417"/>
      <c r="K95" s="417"/>
      <c r="L95" s="417"/>
      <c r="M95" s="417"/>
      <c r="N95" s="417"/>
      <c r="O95" s="417"/>
      <c r="P95" s="417"/>
      <c r="Q95" s="417"/>
      <c r="R95" s="418">
        <v>4002600</v>
      </c>
      <c r="S95" s="418">
        <v>4870534.34</v>
      </c>
      <c r="T95" s="417"/>
      <c r="U95" s="418">
        <v>5369575.8200000003</v>
      </c>
      <c r="V95" s="417"/>
      <c r="W95" s="418">
        <v>5369575.8200000003</v>
      </c>
      <c r="X95" s="417"/>
      <c r="Y95" s="417"/>
      <c r="Z95" s="417"/>
      <c r="AA95" s="417"/>
      <c r="AB95" s="417"/>
      <c r="AC95" s="417"/>
      <c r="AD95" s="417"/>
      <c r="AE95" s="417"/>
      <c r="AF95" s="418">
        <v>2388783.67</v>
      </c>
      <c r="AG95" s="418">
        <v>2980792.15</v>
      </c>
      <c r="AH95" s="417"/>
      <c r="AI95" s="417" t="s">
        <v>518</v>
      </c>
      <c r="AJ95" s="419">
        <v>45938.460543981484</v>
      </c>
      <c r="AK95" s="417"/>
      <c r="AL95" s="417"/>
      <c r="AM95" s="3"/>
    </row>
    <row r="96" spans="1:39" s="4" customFormat="1" ht="12.75" customHeight="1" x14ac:dyDescent="0.25">
      <c r="A96" s="417" t="s">
        <v>260</v>
      </c>
      <c r="B96" s="417" t="s">
        <v>256</v>
      </c>
      <c r="C96" s="417" t="s">
        <v>519</v>
      </c>
      <c r="D96" s="417" t="s">
        <v>813</v>
      </c>
      <c r="E96" s="417" t="s">
        <v>778</v>
      </c>
      <c r="F96" s="417" t="s">
        <v>781</v>
      </c>
      <c r="G96" s="418">
        <v>8873134.3399999999</v>
      </c>
      <c r="H96" s="417"/>
      <c r="I96" s="418">
        <v>8873134.3399999999</v>
      </c>
      <c r="J96" s="417"/>
      <c r="K96" s="417"/>
      <c r="L96" s="417"/>
      <c r="M96" s="417"/>
      <c r="N96" s="417"/>
      <c r="O96" s="417"/>
      <c r="P96" s="417"/>
      <c r="Q96" s="417"/>
      <c r="R96" s="418">
        <v>4002600</v>
      </c>
      <c r="S96" s="418">
        <v>4870534.34</v>
      </c>
      <c r="T96" s="417"/>
      <c r="U96" s="418">
        <v>5369575.8200000003</v>
      </c>
      <c r="V96" s="417"/>
      <c r="W96" s="418">
        <v>5369575.8200000003</v>
      </c>
      <c r="X96" s="417"/>
      <c r="Y96" s="417"/>
      <c r="Z96" s="417"/>
      <c r="AA96" s="417"/>
      <c r="AB96" s="417"/>
      <c r="AC96" s="417"/>
      <c r="AD96" s="417"/>
      <c r="AE96" s="417"/>
      <c r="AF96" s="418">
        <v>2388783.67</v>
      </c>
      <c r="AG96" s="418">
        <v>2980792.15</v>
      </c>
      <c r="AH96" s="417"/>
      <c r="AI96" s="417" t="s">
        <v>518</v>
      </c>
      <c r="AJ96" s="419">
        <v>45938.460543981484</v>
      </c>
      <c r="AK96" s="417"/>
      <c r="AL96" s="417"/>
      <c r="AM96" s="3"/>
    </row>
    <row r="97" spans="1:39" s="4" customFormat="1" ht="12.75" customHeight="1" x14ac:dyDescent="0.25">
      <c r="A97" s="414" t="s">
        <v>261</v>
      </c>
      <c r="B97" s="414" t="s">
        <v>256</v>
      </c>
      <c r="C97" s="414" t="s">
        <v>519</v>
      </c>
      <c r="D97" s="420" t="s">
        <v>813</v>
      </c>
      <c r="E97" s="414" t="s">
        <v>778</v>
      </c>
      <c r="F97" s="420" t="s">
        <v>782</v>
      </c>
      <c r="G97" s="415">
        <v>6762058.75</v>
      </c>
      <c r="H97" s="420"/>
      <c r="I97" s="415">
        <v>6762058.75</v>
      </c>
      <c r="J97" s="420"/>
      <c r="K97" s="420"/>
      <c r="L97" s="420"/>
      <c r="M97" s="420"/>
      <c r="N97" s="420"/>
      <c r="O97" s="420"/>
      <c r="P97" s="420"/>
      <c r="Q97" s="420"/>
      <c r="R97" s="421">
        <v>3076514</v>
      </c>
      <c r="S97" s="421">
        <v>3685544.75</v>
      </c>
      <c r="T97" s="420"/>
      <c r="U97" s="415">
        <v>4170620.85</v>
      </c>
      <c r="V97" s="420"/>
      <c r="W97" s="415">
        <v>4170620.85</v>
      </c>
      <c r="X97" s="420"/>
      <c r="Y97" s="420"/>
      <c r="Z97" s="420"/>
      <c r="AA97" s="420"/>
      <c r="AB97" s="420"/>
      <c r="AC97" s="420"/>
      <c r="AD97" s="420"/>
      <c r="AE97" s="420"/>
      <c r="AF97" s="421">
        <v>1849847.6</v>
      </c>
      <c r="AG97" s="421">
        <v>2320773.25</v>
      </c>
      <c r="AH97" s="420"/>
      <c r="AI97" s="414" t="s">
        <v>518</v>
      </c>
      <c r="AJ97" s="416">
        <v>45938.460532407407</v>
      </c>
      <c r="AK97" s="414"/>
      <c r="AL97" s="414"/>
      <c r="AM97" s="3"/>
    </row>
    <row r="98" spans="1:39" s="4" customFormat="1" ht="12.75" customHeight="1" x14ac:dyDescent="0.25">
      <c r="A98" s="414" t="s">
        <v>262</v>
      </c>
      <c r="B98" s="414" t="s">
        <v>256</v>
      </c>
      <c r="C98" s="414" t="s">
        <v>519</v>
      </c>
      <c r="D98" s="420" t="s">
        <v>813</v>
      </c>
      <c r="E98" s="414" t="s">
        <v>778</v>
      </c>
      <c r="F98" s="420" t="s">
        <v>784</v>
      </c>
      <c r="G98" s="415">
        <v>2111075.59</v>
      </c>
      <c r="H98" s="420"/>
      <c r="I98" s="415">
        <v>2111075.59</v>
      </c>
      <c r="J98" s="420"/>
      <c r="K98" s="420"/>
      <c r="L98" s="420"/>
      <c r="M98" s="420"/>
      <c r="N98" s="420"/>
      <c r="O98" s="420"/>
      <c r="P98" s="420"/>
      <c r="Q98" s="420"/>
      <c r="R98" s="421">
        <v>926086</v>
      </c>
      <c r="S98" s="421">
        <v>1184989.5900000001</v>
      </c>
      <c r="T98" s="420"/>
      <c r="U98" s="415">
        <v>1198954.97</v>
      </c>
      <c r="V98" s="420"/>
      <c r="W98" s="415">
        <v>1198954.97</v>
      </c>
      <c r="X98" s="420"/>
      <c r="Y98" s="420"/>
      <c r="Z98" s="420"/>
      <c r="AA98" s="420"/>
      <c r="AB98" s="420"/>
      <c r="AC98" s="420"/>
      <c r="AD98" s="420"/>
      <c r="AE98" s="420"/>
      <c r="AF98" s="421">
        <v>538936.06999999995</v>
      </c>
      <c r="AG98" s="421">
        <v>660018.9</v>
      </c>
      <c r="AH98" s="420"/>
      <c r="AI98" s="414" t="s">
        <v>518</v>
      </c>
      <c r="AJ98" s="416">
        <v>45938.460532407407</v>
      </c>
      <c r="AK98" s="414"/>
      <c r="AL98" s="414"/>
      <c r="AM98" s="3"/>
    </row>
    <row r="99" spans="1:39" s="4" customFormat="1" ht="12.75" customHeight="1" x14ac:dyDescent="0.25">
      <c r="A99" s="417" t="s">
        <v>294</v>
      </c>
      <c r="B99" s="417" t="s">
        <v>256</v>
      </c>
      <c r="C99" s="417" t="s">
        <v>519</v>
      </c>
      <c r="D99" s="417" t="s">
        <v>814</v>
      </c>
      <c r="E99" s="417" t="s">
        <v>778</v>
      </c>
      <c r="F99" s="417" t="s">
        <v>519</v>
      </c>
      <c r="G99" s="418">
        <v>350000</v>
      </c>
      <c r="H99" s="417"/>
      <c r="I99" s="418">
        <v>350000</v>
      </c>
      <c r="J99" s="417"/>
      <c r="K99" s="417"/>
      <c r="L99" s="417"/>
      <c r="M99" s="417"/>
      <c r="N99" s="417"/>
      <c r="O99" s="417"/>
      <c r="P99" s="417"/>
      <c r="Q99" s="418">
        <v>350000</v>
      </c>
      <c r="R99" s="417"/>
      <c r="S99" s="417"/>
      <c r="T99" s="417"/>
      <c r="U99" s="418">
        <v>25040</v>
      </c>
      <c r="V99" s="417"/>
      <c r="W99" s="418">
        <v>25040</v>
      </c>
      <c r="X99" s="417"/>
      <c r="Y99" s="417"/>
      <c r="Z99" s="417"/>
      <c r="AA99" s="417"/>
      <c r="AB99" s="417"/>
      <c r="AC99" s="417"/>
      <c r="AD99" s="417"/>
      <c r="AE99" s="418">
        <v>25040</v>
      </c>
      <c r="AF99" s="417"/>
      <c r="AG99" s="417"/>
      <c r="AH99" s="417"/>
      <c r="AI99" s="417" t="s">
        <v>518</v>
      </c>
      <c r="AJ99" s="419">
        <v>45938.460543981484</v>
      </c>
      <c r="AK99" s="417"/>
      <c r="AL99" s="417"/>
      <c r="AM99" s="3"/>
    </row>
    <row r="100" spans="1:39" s="4" customFormat="1" ht="12.75" customHeight="1" x14ac:dyDescent="0.25">
      <c r="A100" s="417" t="s">
        <v>264</v>
      </c>
      <c r="B100" s="417" t="s">
        <v>256</v>
      </c>
      <c r="C100" s="417" t="s">
        <v>519</v>
      </c>
      <c r="D100" s="417" t="s">
        <v>814</v>
      </c>
      <c r="E100" s="417" t="s">
        <v>778</v>
      </c>
      <c r="F100" s="417" t="s">
        <v>256</v>
      </c>
      <c r="G100" s="418">
        <v>350000</v>
      </c>
      <c r="H100" s="417"/>
      <c r="I100" s="418">
        <v>350000</v>
      </c>
      <c r="J100" s="417"/>
      <c r="K100" s="417"/>
      <c r="L100" s="417"/>
      <c r="M100" s="417"/>
      <c r="N100" s="417"/>
      <c r="O100" s="417"/>
      <c r="P100" s="417"/>
      <c r="Q100" s="418">
        <v>350000</v>
      </c>
      <c r="R100" s="417"/>
      <c r="S100" s="417"/>
      <c r="T100" s="417"/>
      <c r="U100" s="418">
        <v>25040</v>
      </c>
      <c r="V100" s="417"/>
      <c r="W100" s="418">
        <v>25040</v>
      </c>
      <c r="X100" s="417"/>
      <c r="Y100" s="417"/>
      <c r="Z100" s="417"/>
      <c r="AA100" s="417"/>
      <c r="AB100" s="417"/>
      <c r="AC100" s="417"/>
      <c r="AD100" s="417"/>
      <c r="AE100" s="418">
        <v>25040</v>
      </c>
      <c r="AF100" s="417"/>
      <c r="AG100" s="417"/>
      <c r="AH100" s="417"/>
      <c r="AI100" s="417" t="s">
        <v>518</v>
      </c>
      <c r="AJ100" s="419">
        <v>45938.460543981484</v>
      </c>
      <c r="AK100" s="417"/>
      <c r="AL100" s="417"/>
      <c r="AM100" s="3"/>
    </row>
    <row r="101" spans="1:39" s="4" customFormat="1" ht="12.75" customHeight="1" x14ac:dyDescent="0.25">
      <c r="A101" s="417" t="s">
        <v>265</v>
      </c>
      <c r="B101" s="417" t="s">
        <v>256</v>
      </c>
      <c r="C101" s="417" t="s">
        <v>519</v>
      </c>
      <c r="D101" s="417" t="s">
        <v>814</v>
      </c>
      <c r="E101" s="417" t="s">
        <v>778</v>
      </c>
      <c r="F101" s="417" t="s">
        <v>786</v>
      </c>
      <c r="G101" s="418">
        <v>350000</v>
      </c>
      <c r="H101" s="417"/>
      <c r="I101" s="418">
        <v>350000</v>
      </c>
      <c r="J101" s="417"/>
      <c r="K101" s="417"/>
      <c r="L101" s="417"/>
      <c r="M101" s="417"/>
      <c r="N101" s="417"/>
      <c r="O101" s="417"/>
      <c r="P101" s="417"/>
      <c r="Q101" s="418">
        <v>350000</v>
      </c>
      <c r="R101" s="417"/>
      <c r="S101" s="417"/>
      <c r="T101" s="417"/>
      <c r="U101" s="418">
        <v>25040</v>
      </c>
      <c r="V101" s="417"/>
      <c r="W101" s="418">
        <v>25040</v>
      </c>
      <c r="X101" s="417"/>
      <c r="Y101" s="417"/>
      <c r="Z101" s="417"/>
      <c r="AA101" s="417"/>
      <c r="AB101" s="417"/>
      <c r="AC101" s="417"/>
      <c r="AD101" s="417"/>
      <c r="AE101" s="418">
        <v>25040</v>
      </c>
      <c r="AF101" s="417"/>
      <c r="AG101" s="417"/>
      <c r="AH101" s="417"/>
      <c r="AI101" s="417" t="s">
        <v>518</v>
      </c>
      <c r="AJ101" s="419">
        <v>45938.460543981484</v>
      </c>
      <c r="AK101" s="417"/>
      <c r="AL101" s="417"/>
      <c r="AM101" s="3"/>
    </row>
    <row r="102" spans="1:39" s="4" customFormat="1" ht="12.75" customHeight="1" x14ac:dyDescent="0.25">
      <c r="A102" s="414" t="s">
        <v>266</v>
      </c>
      <c r="B102" s="414" t="s">
        <v>256</v>
      </c>
      <c r="C102" s="414" t="s">
        <v>519</v>
      </c>
      <c r="D102" s="420" t="s">
        <v>814</v>
      </c>
      <c r="E102" s="414" t="s">
        <v>778</v>
      </c>
      <c r="F102" s="420" t="s">
        <v>787</v>
      </c>
      <c r="G102" s="415">
        <v>350000</v>
      </c>
      <c r="H102" s="420"/>
      <c r="I102" s="415">
        <v>350000</v>
      </c>
      <c r="J102" s="420"/>
      <c r="K102" s="420"/>
      <c r="L102" s="420"/>
      <c r="M102" s="420"/>
      <c r="N102" s="420"/>
      <c r="O102" s="420"/>
      <c r="P102" s="420"/>
      <c r="Q102" s="421">
        <v>350000</v>
      </c>
      <c r="R102" s="420"/>
      <c r="S102" s="420"/>
      <c r="T102" s="420"/>
      <c r="U102" s="415">
        <v>25040</v>
      </c>
      <c r="V102" s="420"/>
      <c r="W102" s="415">
        <v>25040</v>
      </c>
      <c r="X102" s="420"/>
      <c r="Y102" s="420"/>
      <c r="Z102" s="420"/>
      <c r="AA102" s="420"/>
      <c r="AB102" s="420"/>
      <c r="AC102" s="420"/>
      <c r="AD102" s="420"/>
      <c r="AE102" s="421">
        <v>25040</v>
      </c>
      <c r="AF102" s="420"/>
      <c r="AG102" s="420"/>
      <c r="AH102" s="420"/>
      <c r="AI102" s="414" t="s">
        <v>518</v>
      </c>
      <c r="AJ102" s="416">
        <v>45938.460532407407</v>
      </c>
      <c r="AK102" s="414"/>
      <c r="AL102" s="414"/>
      <c r="AM102" s="3"/>
    </row>
    <row r="103" spans="1:39" s="4" customFormat="1" ht="12.75" customHeight="1" x14ac:dyDescent="0.25">
      <c r="A103" s="417" t="s">
        <v>295</v>
      </c>
      <c r="B103" s="417" t="s">
        <v>256</v>
      </c>
      <c r="C103" s="417" t="s">
        <v>519</v>
      </c>
      <c r="D103" s="417" t="s">
        <v>815</v>
      </c>
      <c r="E103" s="417" t="s">
        <v>778</v>
      </c>
      <c r="F103" s="417" t="s">
        <v>519</v>
      </c>
      <c r="G103" s="418">
        <v>39509100</v>
      </c>
      <c r="H103" s="417"/>
      <c r="I103" s="418">
        <v>39509100</v>
      </c>
      <c r="J103" s="418">
        <v>10838000</v>
      </c>
      <c r="K103" s="417"/>
      <c r="L103" s="417"/>
      <c r="M103" s="417"/>
      <c r="N103" s="417"/>
      <c r="O103" s="417"/>
      <c r="P103" s="417"/>
      <c r="Q103" s="418">
        <v>38199100</v>
      </c>
      <c r="R103" s="418">
        <v>11738000</v>
      </c>
      <c r="S103" s="418">
        <v>410000</v>
      </c>
      <c r="T103" s="417"/>
      <c r="U103" s="418">
        <v>27576373.84</v>
      </c>
      <c r="V103" s="417"/>
      <c r="W103" s="418">
        <v>27576373.84</v>
      </c>
      <c r="X103" s="418">
        <v>7225600</v>
      </c>
      <c r="Y103" s="417"/>
      <c r="Z103" s="417"/>
      <c r="AA103" s="417"/>
      <c r="AB103" s="417"/>
      <c r="AC103" s="417"/>
      <c r="AD103" s="417"/>
      <c r="AE103" s="418">
        <v>27101973.84</v>
      </c>
      <c r="AF103" s="418">
        <v>7615600</v>
      </c>
      <c r="AG103" s="418">
        <v>84400</v>
      </c>
      <c r="AH103" s="417"/>
      <c r="AI103" s="417" t="s">
        <v>518</v>
      </c>
      <c r="AJ103" s="419">
        <v>45938.460543981484</v>
      </c>
      <c r="AK103" s="417"/>
      <c r="AL103" s="417"/>
      <c r="AM103" s="3"/>
    </row>
    <row r="104" spans="1:39" s="4" customFormat="1" ht="12.75" customHeight="1" x14ac:dyDescent="0.25">
      <c r="A104" s="417" t="s">
        <v>296</v>
      </c>
      <c r="B104" s="417" t="s">
        <v>256</v>
      </c>
      <c r="C104" s="417" t="s">
        <v>519</v>
      </c>
      <c r="D104" s="417" t="s">
        <v>816</v>
      </c>
      <c r="E104" s="417" t="s">
        <v>778</v>
      </c>
      <c r="F104" s="417" t="s">
        <v>519</v>
      </c>
      <c r="G104" s="418">
        <v>38869100</v>
      </c>
      <c r="H104" s="417"/>
      <c r="I104" s="418">
        <v>38869100</v>
      </c>
      <c r="J104" s="418">
        <v>10838000</v>
      </c>
      <c r="K104" s="417"/>
      <c r="L104" s="417"/>
      <c r="M104" s="417"/>
      <c r="N104" s="417"/>
      <c r="O104" s="417"/>
      <c r="P104" s="417"/>
      <c r="Q104" s="418">
        <v>38199100</v>
      </c>
      <c r="R104" s="418">
        <v>11168000</v>
      </c>
      <c r="S104" s="418">
        <v>340000</v>
      </c>
      <c r="T104" s="417"/>
      <c r="U104" s="418">
        <v>27156373.84</v>
      </c>
      <c r="V104" s="417"/>
      <c r="W104" s="418">
        <v>27156373.84</v>
      </c>
      <c r="X104" s="418">
        <v>7225600</v>
      </c>
      <c r="Y104" s="417"/>
      <c r="Z104" s="417"/>
      <c r="AA104" s="417"/>
      <c r="AB104" s="417"/>
      <c r="AC104" s="417"/>
      <c r="AD104" s="417"/>
      <c r="AE104" s="418">
        <v>27101973.84</v>
      </c>
      <c r="AF104" s="418">
        <v>7225600</v>
      </c>
      <c r="AG104" s="418">
        <v>54400</v>
      </c>
      <c r="AH104" s="417"/>
      <c r="AI104" s="417" t="s">
        <v>518</v>
      </c>
      <c r="AJ104" s="419">
        <v>45938.460543981484</v>
      </c>
      <c r="AK104" s="417"/>
      <c r="AL104" s="417"/>
      <c r="AM104" s="3"/>
    </row>
    <row r="105" spans="1:39" s="4" customFormat="1" ht="12.75" customHeight="1" x14ac:dyDescent="0.25">
      <c r="A105" s="417" t="s">
        <v>259</v>
      </c>
      <c r="B105" s="417" t="s">
        <v>256</v>
      </c>
      <c r="C105" s="417" t="s">
        <v>519</v>
      </c>
      <c r="D105" s="417" t="s">
        <v>816</v>
      </c>
      <c r="E105" s="417" t="s">
        <v>778</v>
      </c>
      <c r="F105" s="417" t="s">
        <v>780</v>
      </c>
      <c r="G105" s="418">
        <v>25761800</v>
      </c>
      <c r="H105" s="417"/>
      <c r="I105" s="418">
        <v>25761800</v>
      </c>
      <c r="J105" s="417"/>
      <c r="K105" s="417"/>
      <c r="L105" s="417"/>
      <c r="M105" s="417"/>
      <c r="N105" s="417"/>
      <c r="O105" s="417"/>
      <c r="P105" s="417"/>
      <c r="Q105" s="418">
        <v>25761800</v>
      </c>
      <c r="R105" s="417"/>
      <c r="S105" s="417"/>
      <c r="T105" s="417"/>
      <c r="U105" s="418">
        <v>19272566.52</v>
      </c>
      <c r="V105" s="417"/>
      <c r="W105" s="418">
        <v>19272566.52</v>
      </c>
      <c r="X105" s="417"/>
      <c r="Y105" s="417"/>
      <c r="Z105" s="417"/>
      <c r="AA105" s="417"/>
      <c r="AB105" s="417"/>
      <c r="AC105" s="417"/>
      <c r="AD105" s="417"/>
      <c r="AE105" s="418">
        <v>19272566.52</v>
      </c>
      <c r="AF105" s="417"/>
      <c r="AG105" s="417"/>
      <c r="AH105" s="417"/>
      <c r="AI105" s="417" t="s">
        <v>518</v>
      </c>
      <c r="AJ105" s="419">
        <v>45938.460543981484</v>
      </c>
      <c r="AK105" s="417"/>
      <c r="AL105" s="417"/>
      <c r="AM105" s="3"/>
    </row>
    <row r="106" spans="1:39" s="4" customFormat="1" ht="12.75" customHeight="1" x14ac:dyDescent="0.25">
      <c r="A106" s="417" t="s">
        <v>283</v>
      </c>
      <c r="B106" s="417" t="s">
        <v>256</v>
      </c>
      <c r="C106" s="417" t="s">
        <v>519</v>
      </c>
      <c r="D106" s="417" t="s">
        <v>816</v>
      </c>
      <c r="E106" s="417" t="s">
        <v>778</v>
      </c>
      <c r="F106" s="417" t="s">
        <v>803</v>
      </c>
      <c r="G106" s="418">
        <v>25761800</v>
      </c>
      <c r="H106" s="417"/>
      <c r="I106" s="418">
        <v>25761800</v>
      </c>
      <c r="J106" s="417"/>
      <c r="K106" s="417"/>
      <c r="L106" s="417"/>
      <c r="M106" s="417"/>
      <c r="N106" s="417"/>
      <c r="O106" s="417"/>
      <c r="P106" s="417"/>
      <c r="Q106" s="418">
        <v>25761800</v>
      </c>
      <c r="R106" s="417"/>
      <c r="S106" s="417"/>
      <c r="T106" s="417"/>
      <c r="U106" s="418">
        <v>19272566.52</v>
      </c>
      <c r="V106" s="417"/>
      <c r="W106" s="418">
        <v>19272566.52</v>
      </c>
      <c r="X106" s="417"/>
      <c r="Y106" s="417"/>
      <c r="Z106" s="417"/>
      <c r="AA106" s="417"/>
      <c r="AB106" s="417"/>
      <c r="AC106" s="417"/>
      <c r="AD106" s="417"/>
      <c r="AE106" s="418">
        <v>19272566.52</v>
      </c>
      <c r="AF106" s="417"/>
      <c r="AG106" s="417"/>
      <c r="AH106" s="417"/>
      <c r="AI106" s="417" t="s">
        <v>518</v>
      </c>
      <c r="AJ106" s="419">
        <v>45938.460543981484</v>
      </c>
      <c r="AK106" s="417"/>
      <c r="AL106" s="417"/>
      <c r="AM106" s="3"/>
    </row>
    <row r="107" spans="1:39" s="4" customFormat="1" ht="12.75" customHeight="1" x14ac:dyDescent="0.25">
      <c r="A107" s="414" t="s">
        <v>284</v>
      </c>
      <c r="B107" s="414" t="s">
        <v>256</v>
      </c>
      <c r="C107" s="414" t="s">
        <v>519</v>
      </c>
      <c r="D107" s="420" t="s">
        <v>816</v>
      </c>
      <c r="E107" s="414" t="s">
        <v>778</v>
      </c>
      <c r="F107" s="420" t="s">
        <v>804</v>
      </c>
      <c r="G107" s="415">
        <v>19691200</v>
      </c>
      <c r="H107" s="420"/>
      <c r="I107" s="415">
        <v>19691200</v>
      </c>
      <c r="J107" s="420"/>
      <c r="K107" s="420"/>
      <c r="L107" s="420"/>
      <c r="M107" s="420"/>
      <c r="N107" s="420"/>
      <c r="O107" s="420"/>
      <c r="P107" s="420"/>
      <c r="Q107" s="421">
        <v>19691200</v>
      </c>
      <c r="R107" s="420"/>
      <c r="S107" s="420"/>
      <c r="T107" s="420"/>
      <c r="U107" s="415">
        <v>14719563.880000001</v>
      </c>
      <c r="V107" s="420"/>
      <c r="W107" s="415">
        <v>14719563.880000001</v>
      </c>
      <c r="X107" s="420"/>
      <c r="Y107" s="420"/>
      <c r="Z107" s="420"/>
      <c r="AA107" s="420"/>
      <c r="AB107" s="420"/>
      <c r="AC107" s="420"/>
      <c r="AD107" s="420"/>
      <c r="AE107" s="421">
        <v>14719563.880000001</v>
      </c>
      <c r="AF107" s="420"/>
      <c r="AG107" s="420"/>
      <c r="AH107" s="420"/>
      <c r="AI107" s="414" t="s">
        <v>518</v>
      </c>
      <c r="AJ107" s="416">
        <v>45938.460532407407</v>
      </c>
      <c r="AK107" s="414"/>
      <c r="AL107" s="414"/>
      <c r="AM107" s="3"/>
    </row>
    <row r="108" spans="1:39" s="4" customFormat="1" ht="12.75" customHeight="1" x14ac:dyDescent="0.25">
      <c r="A108" s="414" t="s">
        <v>285</v>
      </c>
      <c r="B108" s="414" t="s">
        <v>256</v>
      </c>
      <c r="C108" s="414" t="s">
        <v>519</v>
      </c>
      <c r="D108" s="420" t="s">
        <v>816</v>
      </c>
      <c r="E108" s="414" t="s">
        <v>778</v>
      </c>
      <c r="F108" s="420" t="s">
        <v>805</v>
      </c>
      <c r="G108" s="415">
        <v>53000</v>
      </c>
      <c r="H108" s="420"/>
      <c r="I108" s="415">
        <v>53000</v>
      </c>
      <c r="J108" s="420"/>
      <c r="K108" s="420"/>
      <c r="L108" s="420"/>
      <c r="M108" s="420"/>
      <c r="N108" s="420"/>
      <c r="O108" s="420"/>
      <c r="P108" s="420"/>
      <c r="Q108" s="421">
        <v>53000</v>
      </c>
      <c r="R108" s="420"/>
      <c r="S108" s="420"/>
      <c r="T108" s="420"/>
      <c r="U108" s="415">
        <v>12100</v>
      </c>
      <c r="V108" s="420"/>
      <c r="W108" s="415">
        <v>12100</v>
      </c>
      <c r="X108" s="420"/>
      <c r="Y108" s="420"/>
      <c r="Z108" s="420"/>
      <c r="AA108" s="420"/>
      <c r="AB108" s="420"/>
      <c r="AC108" s="420"/>
      <c r="AD108" s="420"/>
      <c r="AE108" s="421">
        <v>12100</v>
      </c>
      <c r="AF108" s="420"/>
      <c r="AG108" s="420"/>
      <c r="AH108" s="420"/>
      <c r="AI108" s="414" t="s">
        <v>518</v>
      </c>
      <c r="AJ108" s="416">
        <v>45938.460532407407</v>
      </c>
      <c r="AK108" s="414"/>
      <c r="AL108" s="414"/>
      <c r="AM108" s="3"/>
    </row>
    <row r="109" spans="1:39" s="4" customFormat="1" ht="12.75" customHeight="1" x14ac:dyDescent="0.25">
      <c r="A109" s="414" t="s">
        <v>286</v>
      </c>
      <c r="B109" s="414" t="s">
        <v>256</v>
      </c>
      <c r="C109" s="414" t="s">
        <v>519</v>
      </c>
      <c r="D109" s="420" t="s">
        <v>816</v>
      </c>
      <c r="E109" s="414" t="s">
        <v>778</v>
      </c>
      <c r="F109" s="420" t="s">
        <v>806</v>
      </c>
      <c r="G109" s="415">
        <v>6017600</v>
      </c>
      <c r="H109" s="420"/>
      <c r="I109" s="415">
        <v>6017600</v>
      </c>
      <c r="J109" s="420"/>
      <c r="K109" s="420"/>
      <c r="L109" s="420"/>
      <c r="M109" s="420"/>
      <c r="N109" s="420"/>
      <c r="O109" s="420"/>
      <c r="P109" s="420"/>
      <c r="Q109" s="421">
        <v>6017600</v>
      </c>
      <c r="R109" s="420"/>
      <c r="S109" s="420"/>
      <c r="T109" s="420"/>
      <c r="U109" s="415">
        <v>4540902.6399999997</v>
      </c>
      <c r="V109" s="420"/>
      <c r="W109" s="415">
        <v>4540902.6399999997</v>
      </c>
      <c r="X109" s="420"/>
      <c r="Y109" s="420"/>
      <c r="Z109" s="420"/>
      <c r="AA109" s="420"/>
      <c r="AB109" s="420"/>
      <c r="AC109" s="420"/>
      <c r="AD109" s="420"/>
      <c r="AE109" s="421">
        <v>4540902.6399999997</v>
      </c>
      <c r="AF109" s="420"/>
      <c r="AG109" s="420"/>
      <c r="AH109" s="420"/>
      <c r="AI109" s="414" t="s">
        <v>518</v>
      </c>
      <c r="AJ109" s="416">
        <v>45938.460532407407</v>
      </c>
      <c r="AK109" s="414"/>
      <c r="AL109" s="414"/>
      <c r="AM109" s="3"/>
    </row>
    <row r="110" spans="1:39" s="4" customFormat="1" ht="12.75" customHeight="1" x14ac:dyDescent="0.25">
      <c r="A110" s="417" t="s">
        <v>264</v>
      </c>
      <c r="B110" s="417" t="s">
        <v>256</v>
      </c>
      <c r="C110" s="417" t="s">
        <v>519</v>
      </c>
      <c r="D110" s="417" t="s">
        <v>816</v>
      </c>
      <c r="E110" s="417" t="s">
        <v>778</v>
      </c>
      <c r="F110" s="417" t="s">
        <v>256</v>
      </c>
      <c r="G110" s="418">
        <v>13081600</v>
      </c>
      <c r="H110" s="417"/>
      <c r="I110" s="418">
        <v>13081600</v>
      </c>
      <c r="J110" s="417"/>
      <c r="K110" s="417"/>
      <c r="L110" s="417"/>
      <c r="M110" s="417"/>
      <c r="N110" s="417"/>
      <c r="O110" s="417"/>
      <c r="P110" s="417"/>
      <c r="Q110" s="418">
        <v>12411600</v>
      </c>
      <c r="R110" s="418">
        <v>330000</v>
      </c>
      <c r="S110" s="418">
        <v>340000</v>
      </c>
      <c r="T110" s="417"/>
      <c r="U110" s="418">
        <v>7864623.04</v>
      </c>
      <c r="V110" s="417"/>
      <c r="W110" s="418">
        <v>7864623.04</v>
      </c>
      <c r="X110" s="417"/>
      <c r="Y110" s="417"/>
      <c r="Z110" s="417"/>
      <c r="AA110" s="417"/>
      <c r="AB110" s="417"/>
      <c r="AC110" s="417"/>
      <c r="AD110" s="417"/>
      <c r="AE110" s="418">
        <v>7810223.04</v>
      </c>
      <c r="AF110" s="418">
        <v>0</v>
      </c>
      <c r="AG110" s="418">
        <v>54400</v>
      </c>
      <c r="AH110" s="417"/>
      <c r="AI110" s="417" t="s">
        <v>518</v>
      </c>
      <c r="AJ110" s="419">
        <v>45938.460543981484</v>
      </c>
      <c r="AK110" s="417"/>
      <c r="AL110" s="417"/>
      <c r="AM110" s="3"/>
    </row>
    <row r="111" spans="1:39" s="4" customFormat="1" ht="12.75" customHeight="1" x14ac:dyDescent="0.25">
      <c r="A111" s="417" t="s">
        <v>265</v>
      </c>
      <c r="B111" s="417" t="s">
        <v>256</v>
      </c>
      <c r="C111" s="417" t="s">
        <v>519</v>
      </c>
      <c r="D111" s="417" t="s">
        <v>816</v>
      </c>
      <c r="E111" s="417" t="s">
        <v>778</v>
      </c>
      <c r="F111" s="417" t="s">
        <v>786</v>
      </c>
      <c r="G111" s="418">
        <v>13081600</v>
      </c>
      <c r="H111" s="417"/>
      <c r="I111" s="418">
        <v>13081600</v>
      </c>
      <c r="J111" s="417"/>
      <c r="K111" s="417"/>
      <c r="L111" s="417"/>
      <c r="M111" s="417"/>
      <c r="N111" s="417"/>
      <c r="O111" s="417"/>
      <c r="P111" s="417"/>
      <c r="Q111" s="418">
        <v>12411600</v>
      </c>
      <c r="R111" s="418">
        <v>330000</v>
      </c>
      <c r="S111" s="418">
        <v>340000</v>
      </c>
      <c r="T111" s="417"/>
      <c r="U111" s="418">
        <v>7864623.04</v>
      </c>
      <c r="V111" s="417"/>
      <c r="W111" s="418">
        <v>7864623.04</v>
      </c>
      <c r="X111" s="417"/>
      <c r="Y111" s="417"/>
      <c r="Z111" s="417"/>
      <c r="AA111" s="417"/>
      <c r="AB111" s="417"/>
      <c r="AC111" s="417"/>
      <c r="AD111" s="417"/>
      <c r="AE111" s="418">
        <v>7810223.04</v>
      </c>
      <c r="AF111" s="418">
        <v>0</v>
      </c>
      <c r="AG111" s="418">
        <v>54400</v>
      </c>
      <c r="AH111" s="417"/>
      <c r="AI111" s="417" t="s">
        <v>518</v>
      </c>
      <c r="AJ111" s="419">
        <v>45938.460543981484</v>
      </c>
      <c r="AK111" s="417"/>
      <c r="AL111" s="417"/>
      <c r="AM111" s="3"/>
    </row>
    <row r="112" spans="1:39" s="4" customFormat="1" ht="12.75" customHeight="1" x14ac:dyDescent="0.25">
      <c r="A112" s="414" t="s">
        <v>266</v>
      </c>
      <c r="B112" s="414" t="s">
        <v>256</v>
      </c>
      <c r="C112" s="414" t="s">
        <v>519</v>
      </c>
      <c r="D112" s="420" t="s">
        <v>816</v>
      </c>
      <c r="E112" s="414" t="s">
        <v>778</v>
      </c>
      <c r="F112" s="420" t="s">
        <v>787</v>
      </c>
      <c r="G112" s="415">
        <v>12628100</v>
      </c>
      <c r="H112" s="420"/>
      <c r="I112" s="415">
        <v>12628100</v>
      </c>
      <c r="J112" s="420"/>
      <c r="K112" s="420"/>
      <c r="L112" s="420"/>
      <c r="M112" s="420"/>
      <c r="N112" s="420"/>
      <c r="O112" s="420"/>
      <c r="P112" s="420"/>
      <c r="Q112" s="421">
        <v>11958100</v>
      </c>
      <c r="R112" s="421">
        <v>330000</v>
      </c>
      <c r="S112" s="421">
        <v>340000</v>
      </c>
      <c r="T112" s="420"/>
      <c r="U112" s="415">
        <v>7551419.04</v>
      </c>
      <c r="V112" s="420"/>
      <c r="W112" s="415">
        <v>7551419.04</v>
      </c>
      <c r="X112" s="420"/>
      <c r="Y112" s="420"/>
      <c r="Z112" s="420"/>
      <c r="AA112" s="420"/>
      <c r="AB112" s="420"/>
      <c r="AC112" s="420"/>
      <c r="AD112" s="420"/>
      <c r="AE112" s="421">
        <v>7497019.04</v>
      </c>
      <c r="AF112" s="421">
        <v>0</v>
      </c>
      <c r="AG112" s="421">
        <v>54400</v>
      </c>
      <c r="AH112" s="420"/>
      <c r="AI112" s="414" t="s">
        <v>518</v>
      </c>
      <c r="AJ112" s="416">
        <v>45938.460532407407</v>
      </c>
      <c r="AK112" s="414"/>
      <c r="AL112" s="414"/>
      <c r="AM112" s="3"/>
    </row>
    <row r="113" spans="1:39" s="4" customFormat="1" ht="12.75" customHeight="1" x14ac:dyDescent="0.25">
      <c r="A113" s="414" t="s">
        <v>272</v>
      </c>
      <c r="B113" s="414" t="s">
        <v>256</v>
      </c>
      <c r="C113" s="414" t="s">
        <v>519</v>
      </c>
      <c r="D113" s="420" t="s">
        <v>816</v>
      </c>
      <c r="E113" s="414" t="s">
        <v>778</v>
      </c>
      <c r="F113" s="420" t="s">
        <v>792</v>
      </c>
      <c r="G113" s="415">
        <v>453500</v>
      </c>
      <c r="H113" s="420"/>
      <c r="I113" s="415">
        <v>453500</v>
      </c>
      <c r="J113" s="420"/>
      <c r="K113" s="420"/>
      <c r="L113" s="420"/>
      <c r="M113" s="420"/>
      <c r="N113" s="420"/>
      <c r="O113" s="420"/>
      <c r="P113" s="420"/>
      <c r="Q113" s="421">
        <v>453500</v>
      </c>
      <c r="R113" s="420"/>
      <c r="S113" s="420"/>
      <c r="T113" s="420"/>
      <c r="U113" s="415">
        <v>313204</v>
      </c>
      <c r="V113" s="420"/>
      <c r="W113" s="415">
        <v>313204</v>
      </c>
      <c r="X113" s="420"/>
      <c r="Y113" s="420"/>
      <c r="Z113" s="420"/>
      <c r="AA113" s="420"/>
      <c r="AB113" s="420"/>
      <c r="AC113" s="420"/>
      <c r="AD113" s="420"/>
      <c r="AE113" s="421">
        <v>313204</v>
      </c>
      <c r="AF113" s="420"/>
      <c r="AG113" s="420"/>
      <c r="AH113" s="420"/>
      <c r="AI113" s="414" t="s">
        <v>518</v>
      </c>
      <c r="AJ113" s="416">
        <v>45938.460532407407</v>
      </c>
      <c r="AK113" s="414"/>
      <c r="AL113" s="414"/>
      <c r="AM113" s="3"/>
    </row>
    <row r="114" spans="1:39" s="4" customFormat="1" ht="12.75" customHeight="1" x14ac:dyDescent="0.25">
      <c r="A114" s="417" t="s">
        <v>273</v>
      </c>
      <c r="B114" s="417" t="s">
        <v>256</v>
      </c>
      <c r="C114" s="417" t="s">
        <v>519</v>
      </c>
      <c r="D114" s="417" t="s">
        <v>816</v>
      </c>
      <c r="E114" s="417" t="s">
        <v>778</v>
      </c>
      <c r="F114" s="417" t="s">
        <v>407</v>
      </c>
      <c r="G114" s="418">
        <v>0</v>
      </c>
      <c r="H114" s="417"/>
      <c r="I114" s="418">
        <v>0</v>
      </c>
      <c r="J114" s="418">
        <v>10838000</v>
      </c>
      <c r="K114" s="417"/>
      <c r="L114" s="417"/>
      <c r="M114" s="417"/>
      <c r="N114" s="417"/>
      <c r="O114" s="417"/>
      <c r="P114" s="417"/>
      <c r="Q114" s="417"/>
      <c r="R114" s="418">
        <v>10838000</v>
      </c>
      <c r="S114" s="417"/>
      <c r="T114" s="417"/>
      <c r="U114" s="418">
        <v>0</v>
      </c>
      <c r="V114" s="417"/>
      <c r="W114" s="418">
        <v>0</v>
      </c>
      <c r="X114" s="418">
        <v>7225600</v>
      </c>
      <c r="Y114" s="417"/>
      <c r="Z114" s="417"/>
      <c r="AA114" s="417"/>
      <c r="AB114" s="417"/>
      <c r="AC114" s="417"/>
      <c r="AD114" s="417"/>
      <c r="AE114" s="417"/>
      <c r="AF114" s="418">
        <v>7225600</v>
      </c>
      <c r="AG114" s="417"/>
      <c r="AH114" s="417"/>
      <c r="AI114" s="417" t="s">
        <v>518</v>
      </c>
      <c r="AJ114" s="419">
        <v>45938.460543981484</v>
      </c>
      <c r="AK114" s="417"/>
      <c r="AL114" s="417"/>
      <c r="AM114" s="3"/>
    </row>
    <row r="115" spans="1:39" s="4" customFormat="1" ht="12.75" customHeight="1" x14ac:dyDescent="0.25">
      <c r="A115" s="414" t="s">
        <v>208</v>
      </c>
      <c r="B115" s="414" t="s">
        <v>256</v>
      </c>
      <c r="C115" s="414" t="s">
        <v>519</v>
      </c>
      <c r="D115" s="420" t="s">
        <v>816</v>
      </c>
      <c r="E115" s="414" t="s">
        <v>778</v>
      </c>
      <c r="F115" s="420" t="s">
        <v>793</v>
      </c>
      <c r="G115" s="415">
        <v>0</v>
      </c>
      <c r="H115" s="420"/>
      <c r="I115" s="415">
        <v>0</v>
      </c>
      <c r="J115" s="421">
        <v>10838000</v>
      </c>
      <c r="K115" s="420"/>
      <c r="L115" s="420"/>
      <c r="M115" s="420"/>
      <c r="N115" s="420"/>
      <c r="O115" s="420"/>
      <c r="P115" s="420"/>
      <c r="Q115" s="420"/>
      <c r="R115" s="421">
        <v>10838000</v>
      </c>
      <c r="S115" s="420"/>
      <c r="T115" s="420"/>
      <c r="U115" s="415">
        <v>0</v>
      </c>
      <c r="V115" s="420"/>
      <c r="W115" s="415">
        <v>0</v>
      </c>
      <c r="X115" s="421">
        <v>7225600</v>
      </c>
      <c r="Y115" s="420"/>
      <c r="Z115" s="420"/>
      <c r="AA115" s="420"/>
      <c r="AB115" s="420"/>
      <c r="AC115" s="420"/>
      <c r="AD115" s="420"/>
      <c r="AE115" s="420"/>
      <c r="AF115" s="421">
        <v>7225600</v>
      </c>
      <c r="AG115" s="420"/>
      <c r="AH115" s="420"/>
      <c r="AI115" s="414" t="s">
        <v>518</v>
      </c>
      <c r="AJ115" s="416">
        <v>45938.460532407407</v>
      </c>
      <c r="AK115" s="414"/>
      <c r="AL115" s="414"/>
      <c r="AM115" s="3"/>
    </row>
    <row r="116" spans="1:39" s="4" customFormat="1" ht="12.75" customHeight="1" x14ac:dyDescent="0.25">
      <c r="A116" s="417" t="s">
        <v>267</v>
      </c>
      <c r="B116" s="417" t="s">
        <v>256</v>
      </c>
      <c r="C116" s="417" t="s">
        <v>519</v>
      </c>
      <c r="D116" s="417" t="s">
        <v>816</v>
      </c>
      <c r="E116" s="417" t="s">
        <v>778</v>
      </c>
      <c r="F116" s="417" t="s">
        <v>788</v>
      </c>
      <c r="G116" s="418">
        <v>25700</v>
      </c>
      <c r="H116" s="417"/>
      <c r="I116" s="418">
        <v>25700</v>
      </c>
      <c r="J116" s="417"/>
      <c r="K116" s="417"/>
      <c r="L116" s="417"/>
      <c r="M116" s="417"/>
      <c r="N116" s="417"/>
      <c r="O116" s="417"/>
      <c r="P116" s="417"/>
      <c r="Q116" s="418">
        <v>25700</v>
      </c>
      <c r="R116" s="417"/>
      <c r="S116" s="417"/>
      <c r="T116" s="417"/>
      <c r="U116" s="418">
        <v>19184.28</v>
      </c>
      <c r="V116" s="417"/>
      <c r="W116" s="418">
        <v>19184.28</v>
      </c>
      <c r="X116" s="417"/>
      <c r="Y116" s="417"/>
      <c r="Z116" s="417"/>
      <c r="AA116" s="417"/>
      <c r="AB116" s="417"/>
      <c r="AC116" s="417"/>
      <c r="AD116" s="417"/>
      <c r="AE116" s="418">
        <v>19184.28</v>
      </c>
      <c r="AF116" s="417"/>
      <c r="AG116" s="417"/>
      <c r="AH116" s="417"/>
      <c r="AI116" s="417" t="s">
        <v>518</v>
      </c>
      <c r="AJ116" s="419">
        <v>45938.460543981484</v>
      </c>
      <c r="AK116" s="417"/>
      <c r="AL116" s="417"/>
      <c r="AM116" s="3"/>
    </row>
    <row r="117" spans="1:39" s="4" customFormat="1" ht="12.75" customHeight="1" x14ac:dyDescent="0.25">
      <c r="A117" s="417" t="s">
        <v>268</v>
      </c>
      <c r="B117" s="417" t="s">
        <v>256</v>
      </c>
      <c r="C117" s="417" t="s">
        <v>519</v>
      </c>
      <c r="D117" s="417" t="s">
        <v>816</v>
      </c>
      <c r="E117" s="417" t="s">
        <v>778</v>
      </c>
      <c r="F117" s="417" t="s">
        <v>789</v>
      </c>
      <c r="G117" s="418">
        <v>25700</v>
      </c>
      <c r="H117" s="417"/>
      <c r="I117" s="418">
        <v>25700</v>
      </c>
      <c r="J117" s="417"/>
      <c r="K117" s="417"/>
      <c r="L117" s="417"/>
      <c r="M117" s="417"/>
      <c r="N117" s="417"/>
      <c r="O117" s="417"/>
      <c r="P117" s="417"/>
      <c r="Q117" s="418">
        <v>25700</v>
      </c>
      <c r="R117" s="417"/>
      <c r="S117" s="417"/>
      <c r="T117" s="417"/>
      <c r="U117" s="418">
        <v>19184.28</v>
      </c>
      <c r="V117" s="417"/>
      <c r="W117" s="418">
        <v>19184.28</v>
      </c>
      <c r="X117" s="417"/>
      <c r="Y117" s="417"/>
      <c r="Z117" s="417"/>
      <c r="AA117" s="417"/>
      <c r="AB117" s="417"/>
      <c r="AC117" s="417"/>
      <c r="AD117" s="417"/>
      <c r="AE117" s="418">
        <v>19184.28</v>
      </c>
      <c r="AF117" s="417"/>
      <c r="AG117" s="417"/>
      <c r="AH117" s="417"/>
      <c r="AI117" s="417" t="s">
        <v>518</v>
      </c>
      <c r="AJ117" s="419">
        <v>45938.460543981484</v>
      </c>
      <c r="AK117" s="417"/>
      <c r="AL117" s="417"/>
      <c r="AM117" s="3"/>
    </row>
    <row r="118" spans="1:39" s="4" customFormat="1" ht="12.75" customHeight="1" x14ac:dyDescent="0.25">
      <c r="A118" s="414" t="s">
        <v>274</v>
      </c>
      <c r="B118" s="414" t="s">
        <v>256</v>
      </c>
      <c r="C118" s="414" t="s">
        <v>519</v>
      </c>
      <c r="D118" s="420" t="s">
        <v>816</v>
      </c>
      <c r="E118" s="414" t="s">
        <v>778</v>
      </c>
      <c r="F118" s="420" t="s">
        <v>794</v>
      </c>
      <c r="G118" s="415">
        <v>8300</v>
      </c>
      <c r="H118" s="420"/>
      <c r="I118" s="415">
        <v>8300</v>
      </c>
      <c r="J118" s="420"/>
      <c r="K118" s="420"/>
      <c r="L118" s="420"/>
      <c r="M118" s="420"/>
      <c r="N118" s="420"/>
      <c r="O118" s="420"/>
      <c r="P118" s="420"/>
      <c r="Q118" s="421">
        <v>8300</v>
      </c>
      <c r="R118" s="420"/>
      <c r="S118" s="420"/>
      <c r="T118" s="420"/>
      <c r="U118" s="415">
        <v>6264</v>
      </c>
      <c r="V118" s="420"/>
      <c r="W118" s="415">
        <v>6264</v>
      </c>
      <c r="X118" s="420"/>
      <c r="Y118" s="420"/>
      <c r="Z118" s="420"/>
      <c r="AA118" s="420"/>
      <c r="AB118" s="420"/>
      <c r="AC118" s="420"/>
      <c r="AD118" s="420"/>
      <c r="AE118" s="421">
        <v>6264</v>
      </c>
      <c r="AF118" s="420"/>
      <c r="AG118" s="420"/>
      <c r="AH118" s="420"/>
      <c r="AI118" s="414" t="s">
        <v>518</v>
      </c>
      <c r="AJ118" s="416">
        <v>45938.460532407407</v>
      </c>
      <c r="AK118" s="414"/>
      <c r="AL118" s="414"/>
      <c r="AM118" s="3"/>
    </row>
    <row r="119" spans="1:39" s="4" customFormat="1" ht="12.75" customHeight="1" x14ac:dyDescent="0.25">
      <c r="A119" s="414" t="s">
        <v>275</v>
      </c>
      <c r="B119" s="414" t="s">
        <v>256</v>
      </c>
      <c r="C119" s="414" t="s">
        <v>519</v>
      </c>
      <c r="D119" s="420" t="s">
        <v>816</v>
      </c>
      <c r="E119" s="414" t="s">
        <v>778</v>
      </c>
      <c r="F119" s="420" t="s">
        <v>795</v>
      </c>
      <c r="G119" s="415">
        <v>16844.89</v>
      </c>
      <c r="H119" s="420"/>
      <c r="I119" s="415">
        <v>16844.89</v>
      </c>
      <c r="J119" s="420"/>
      <c r="K119" s="420"/>
      <c r="L119" s="420"/>
      <c r="M119" s="420"/>
      <c r="N119" s="420"/>
      <c r="O119" s="420"/>
      <c r="P119" s="420"/>
      <c r="Q119" s="421">
        <v>16844.89</v>
      </c>
      <c r="R119" s="420"/>
      <c r="S119" s="420"/>
      <c r="T119" s="420"/>
      <c r="U119" s="415">
        <v>12680</v>
      </c>
      <c r="V119" s="420"/>
      <c r="W119" s="415">
        <v>12680</v>
      </c>
      <c r="X119" s="420"/>
      <c r="Y119" s="420"/>
      <c r="Z119" s="420"/>
      <c r="AA119" s="420"/>
      <c r="AB119" s="420"/>
      <c r="AC119" s="420"/>
      <c r="AD119" s="420"/>
      <c r="AE119" s="421">
        <v>12680</v>
      </c>
      <c r="AF119" s="420"/>
      <c r="AG119" s="420"/>
      <c r="AH119" s="420"/>
      <c r="AI119" s="414" t="s">
        <v>518</v>
      </c>
      <c r="AJ119" s="416">
        <v>45938.460532407407</v>
      </c>
      <c r="AK119" s="414"/>
      <c r="AL119" s="414"/>
      <c r="AM119" s="3"/>
    </row>
    <row r="120" spans="1:39" s="4" customFormat="1" ht="12.75" customHeight="1" x14ac:dyDescent="0.25">
      <c r="A120" s="414" t="s">
        <v>269</v>
      </c>
      <c r="B120" s="414" t="s">
        <v>256</v>
      </c>
      <c r="C120" s="414" t="s">
        <v>519</v>
      </c>
      <c r="D120" s="420" t="s">
        <v>816</v>
      </c>
      <c r="E120" s="414" t="s">
        <v>778</v>
      </c>
      <c r="F120" s="420" t="s">
        <v>790</v>
      </c>
      <c r="G120" s="415">
        <v>555.11</v>
      </c>
      <c r="H120" s="420"/>
      <c r="I120" s="415">
        <v>555.11</v>
      </c>
      <c r="J120" s="420"/>
      <c r="K120" s="420"/>
      <c r="L120" s="420"/>
      <c r="M120" s="420"/>
      <c r="N120" s="420"/>
      <c r="O120" s="420"/>
      <c r="P120" s="420"/>
      <c r="Q120" s="421">
        <v>555.11</v>
      </c>
      <c r="R120" s="420"/>
      <c r="S120" s="420"/>
      <c r="T120" s="420"/>
      <c r="U120" s="415">
        <v>240.28</v>
      </c>
      <c r="V120" s="420"/>
      <c r="W120" s="415">
        <v>240.28</v>
      </c>
      <c r="X120" s="420"/>
      <c r="Y120" s="420"/>
      <c r="Z120" s="420"/>
      <c r="AA120" s="420"/>
      <c r="AB120" s="420"/>
      <c r="AC120" s="420"/>
      <c r="AD120" s="420"/>
      <c r="AE120" s="421">
        <v>240.28</v>
      </c>
      <c r="AF120" s="420"/>
      <c r="AG120" s="420"/>
      <c r="AH120" s="420"/>
      <c r="AI120" s="414" t="s">
        <v>518</v>
      </c>
      <c r="AJ120" s="416">
        <v>45938.460532407407</v>
      </c>
      <c r="AK120" s="414"/>
      <c r="AL120" s="414"/>
      <c r="AM120" s="3"/>
    </row>
    <row r="121" spans="1:39" s="4" customFormat="1" ht="12.75" customHeight="1" x14ac:dyDescent="0.25">
      <c r="A121" s="417" t="s">
        <v>297</v>
      </c>
      <c r="B121" s="417" t="s">
        <v>256</v>
      </c>
      <c r="C121" s="417" t="s">
        <v>519</v>
      </c>
      <c r="D121" s="417" t="s">
        <v>817</v>
      </c>
      <c r="E121" s="417" t="s">
        <v>778</v>
      </c>
      <c r="F121" s="417" t="s">
        <v>519</v>
      </c>
      <c r="G121" s="418">
        <v>640000</v>
      </c>
      <c r="H121" s="417"/>
      <c r="I121" s="418">
        <v>640000</v>
      </c>
      <c r="J121" s="417"/>
      <c r="K121" s="417"/>
      <c r="L121" s="417"/>
      <c r="M121" s="417"/>
      <c r="N121" s="417"/>
      <c r="O121" s="417"/>
      <c r="P121" s="417"/>
      <c r="Q121" s="417"/>
      <c r="R121" s="418">
        <v>570000</v>
      </c>
      <c r="S121" s="418">
        <v>70000</v>
      </c>
      <c r="T121" s="417"/>
      <c r="U121" s="418">
        <v>420000</v>
      </c>
      <c r="V121" s="417"/>
      <c r="W121" s="418">
        <v>420000</v>
      </c>
      <c r="X121" s="417"/>
      <c r="Y121" s="417"/>
      <c r="Z121" s="417"/>
      <c r="AA121" s="417"/>
      <c r="AB121" s="417"/>
      <c r="AC121" s="417"/>
      <c r="AD121" s="417"/>
      <c r="AE121" s="417"/>
      <c r="AF121" s="418">
        <v>390000</v>
      </c>
      <c r="AG121" s="418">
        <v>30000</v>
      </c>
      <c r="AH121" s="417"/>
      <c r="AI121" s="417" t="s">
        <v>518</v>
      </c>
      <c r="AJ121" s="419">
        <v>45938.460543981484</v>
      </c>
      <c r="AK121" s="417"/>
      <c r="AL121" s="417"/>
      <c r="AM121" s="3"/>
    </row>
    <row r="122" spans="1:39" s="4" customFormat="1" ht="12.75" customHeight="1" x14ac:dyDescent="0.25">
      <c r="A122" s="417" t="s">
        <v>298</v>
      </c>
      <c r="B122" s="417" t="s">
        <v>256</v>
      </c>
      <c r="C122" s="417" t="s">
        <v>519</v>
      </c>
      <c r="D122" s="417" t="s">
        <v>817</v>
      </c>
      <c r="E122" s="417" t="s">
        <v>778</v>
      </c>
      <c r="F122" s="417" t="s">
        <v>818</v>
      </c>
      <c r="G122" s="418">
        <v>640000</v>
      </c>
      <c r="H122" s="417"/>
      <c r="I122" s="418">
        <v>640000</v>
      </c>
      <c r="J122" s="417"/>
      <c r="K122" s="417"/>
      <c r="L122" s="417"/>
      <c r="M122" s="417"/>
      <c r="N122" s="417"/>
      <c r="O122" s="417"/>
      <c r="P122" s="417"/>
      <c r="Q122" s="417"/>
      <c r="R122" s="418">
        <v>570000</v>
      </c>
      <c r="S122" s="418">
        <v>70000</v>
      </c>
      <c r="T122" s="417"/>
      <c r="U122" s="418">
        <v>420000</v>
      </c>
      <c r="V122" s="417"/>
      <c r="W122" s="418">
        <v>420000</v>
      </c>
      <c r="X122" s="417"/>
      <c r="Y122" s="417"/>
      <c r="Z122" s="417"/>
      <c r="AA122" s="417"/>
      <c r="AB122" s="417"/>
      <c r="AC122" s="417"/>
      <c r="AD122" s="417"/>
      <c r="AE122" s="417"/>
      <c r="AF122" s="418">
        <v>390000</v>
      </c>
      <c r="AG122" s="418">
        <v>30000</v>
      </c>
      <c r="AH122" s="417"/>
      <c r="AI122" s="417" t="s">
        <v>518</v>
      </c>
      <c r="AJ122" s="419">
        <v>45938.460543981484</v>
      </c>
      <c r="AK122" s="417"/>
      <c r="AL122" s="417"/>
      <c r="AM122" s="3"/>
    </row>
    <row r="123" spans="1:39" s="4" customFormat="1" ht="12.75" customHeight="1" x14ac:dyDescent="0.25">
      <c r="A123" s="417" t="s">
        <v>299</v>
      </c>
      <c r="B123" s="417" t="s">
        <v>256</v>
      </c>
      <c r="C123" s="417" t="s">
        <v>519</v>
      </c>
      <c r="D123" s="417" t="s">
        <v>817</v>
      </c>
      <c r="E123" s="417" t="s">
        <v>778</v>
      </c>
      <c r="F123" s="417" t="s">
        <v>819</v>
      </c>
      <c r="G123" s="418">
        <v>640000</v>
      </c>
      <c r="H123" s="417"/>
      <c r="I123" s="418">
        <v>640000</v>
      </c>
      <c r="J123" s="417"/>
      <c r="K123" s="417"/>
      <c r="L123" s="417"/>
      <c r="M123" s="417"/>
      <c r="N123" s="417"/>
      <c r="O123" s="417"/>
      <c r="P123" s="417"/>
      <c r="Q123" s="417"/>
      <c r="R123" s="418">
        <v>570000</v>
      </c>
      <c r="S123" s="418">
        <v>70000</v>
      </c>
      <c r="T123" s="417"/>
      <c r="U123" s="418">
        <v>420000</v>
      </c>
      <c r="V123" s="417"/>
      <c r="W123" s="418">
        <v>420000</v>
      </c>
      <c r="X123" s="417"/>
      <c r="Y123" s="417"/>
      <c r="Z123" s="417"/>
      <c r="AA123" s="417"/>
      <c r="AB123" s="417"/>
      <c r="AC123" s="417"/>
      <c r="AD123" s="417"/>
      <c r="AE123" s="417"/>
      <c r="AF123" s="418">
        <v>390000</v>
      </c>
      <c r="AG123" s="418">
        <v>30000</v>
      </c>
      <c r="AH123" s="417"/>
      <c r="AI123" s="417" t="s">
        <v>518</v>
      </c>
      <c r="AJ123" s="419">
        <v>45938.460543981484</v>
      </c>
      <c r="AK123" s="417"/>
      <c r="AL123" s="417"/>
      <c r="AM123" s="3"/>
    </row>
    <row r="124" spans="1:39" s="4" customFormat="1" ht="12.75" customHeight="1" x14ac:dyDescent="0.25">
      <c r="A124" s="414" t="s">
        <v>300</v>
      </c>
      <c r="B124" s="414" t="s">
        <v>256</v>
      </c>
      <c r="C124" s="414" t="s">
        <v>519</v>
      </c>
      <c r="D124" s="420" t="s">
        <v>817</v>
      </c>
      <c r="E124" s="414" t="s">
        <v>778</v>
      </c>
      <c r="F124" s="420" t="s">
        <v>820</v>
      </c>
      <c r="G124" s="415">
        <v>640000</v>
      </c>
      <c r="H124" s="420"/>
      <c r="I124" s="415">
        <v>640000</v>
      </c>
      <c r="J124" s="420"/>
      <c r="K124" s="420"/>
      <c r="L124" s="420"/>
      <c r="M124" s="420"/>
      <c r="N124" s="420"/>
      <c r="O124" s="420"/>
      <c r="P124" s="420"/>
      <c r="Q124" s="420"/>
      <c r="R124" s="421">
        <v>570000</v>
      </c>
      <c r="S124" s="421">
        <v>70000</v>
      </c>
      <c r="T124" s="420"/>
      <c r="U124" s="415">
        <v>420000</v>
      </c>
      <c r="V124" s="420"/>
      <c r="W124" s="415">
        <v>420000</v>
      </c>
      <c r="X124" s="420"/>
      <c r="Y124" s="420"/>
      <c r="Z124" s="420"/>
      <c r="AA124" s="420"/>
      <c r="AB124" s="420"/>
      <c r="AC124" s="420"/>
      <c r="AD124" s="420"/>
      <c r="AE124" s="420"/>
      <c r="AF124" s="421">
        <v>390000</v>
      </c>
      <c r="AG124" s="421">
        <v>30000</v>
      </c>
      <c r="AH124" s="420"/>
      <c r="AI124" s="414" t="s">
        <v>518</v>
      </c>
      <c r="AJ124" s="416">
        <v>45938.460532407407</v>
      </c>
      <c r="AK124" s="414"/>
      <c r="AL124" s="414"/>
      <c r="AM124" s="3"/>
    </row>
    <row r="125" spans="1:39" s="4" customFormat="1" ht="12.75" customHeight="1" x14ac:dyDescent="0.25">
      <c r="A125" s="417" t="s">
        <v>301</v>
      </c>
      <c r="B125" s="417" t="s">
        <v>256</v>
      </c>
      <c r="C125" s="417" t="s">
        <v>519</v>
      </c>
      <c r="D125" s="417" t="s">
        <v>821</v>
      </c>
      <c r="E125" s="417" t="s">
        <v>778</v>
      </c>
      <c r="F125" s="417" t="s">
        <v>519</v>
      </c>
      <c r="G125" s="418">
        <v>232797990.65000001</v>
      </c>
      <c r="H125" s="417"/>
      <c r="I125" s="418">
        <v>232797990.65000001</v>
      </c>
      <c r="J125" s="418">
        <v>706200</v>
      </c>
      <c r="K125" s="417"/>
      <c r="L125" s="417"/>
      <c r="M125" s="417"/>
      <c r="N125" s="417"/>
      <c r="O125" s="417"/>
      <c r="P125" s="417"/>
      <c r="Q125" s="418">
        <v>46403521.729999997</v>
      </c>
      <c r="R125" s="418">
        <v>122771384.8</v>
      </c>
      <c r="S125" s="418">
        <v>64329284.119999997</v>
      </c>
      <c r="T125" s="417"/>
      <c r="U125" s="418">
        <v>126998904.02</v>
      </c>
      <c r="V125" s="417"/>
      <c r="W125" s="418">
        <v>126998904.02</v>
      </c>
      <c r="X125" s="418">
        <v>529650</v>
      </c>
      <c r="Y125" s="417"/>
      <c r="Z125" s="417"/>
      <c r="AA125" s="417"/>
      <c r="AB125" s="417"/>
      <c r="AC125" s="417"/>
      <c r="AD125" s="417"/>
      <c r="AE125" s="418">
        <v>26304462.260000002</v>
      </c>
      <c r="AF125" s="418">
        <v>55535673.810000002</v>
      </c>
      <c r="AG125" s="418">
        <v>45688417.950000003</v>
      </c>
      <c r="AH125" s="417"/>
      <c r="AI125" s="417" t="s">
        <v>518</v>
      </c>
      <c r="AJ125" s="419">
        <v>45938.460543981484</v>
      </c>
      <c r="AK125" s="417"/>
      <c r="AL125" s="417"/>
      <c r="AM125" s="3"/>
    </row>
    <row r="126" spans="1:39" s="4" customFormat="1" ht="12.75" customHeight="1" x14ac:dyDescent="0.25">
      <c r="A126" s="417" t="s">
        <v>302</v>
      </c>
      <c r="B126" s="417" t="s">
        <v>256</v>
      </c>
      <c r="C126" s="417" t="s">
        <v>519</v>
      </c>
      <c r="D126" s="417" t="s">
        <v>822</v>
      </c>
      <c r="E126" s="417" t="s">
        <v>778</v>
      </c>
      <c r="F126" s="417" t="s">
        <v>519</v>
      </c>
      <c r="G126" s="418">
        <v>25775391.73</v>
      </c>
      <c r="H126" s="417"/>
      <c r="I126" s="418">
        <v>25775391.73</v>
      </c>
      <c r="J126" s="417"/>
      <c r="K126" s="417"/>
      <c r="L126" s="417"/>
      <c r="M126" s="417"/>
      <c r="N126" s="417"/>
      <c r="O126" s="417"/>
      <c r="P126" s="417"/>
      <c r="Q126" s="418">
        <v>25775391.73</v>
      </c>
      <c r="R126" s="417"/>
      <c r="S126" s="417"/>
      <c r="T126" s="417"/>
      <c r="U126" s="418">
        <v>16097442.529999999</v>
      </c>
      <c r="V126" s="417"/>
      <c r="W126" s="418">
        <v>16097442.529999999</v>
      </c>
      <c r="X126" s="417"/>
      <c r="Y126" s="417"/>
      <c r="Z126" s="417"/>
      <c r="AA126" s="417"/>
      <c r="AB126" s="417"/>
      <c r="AC126" s="417"/>
      <c r="AD126" s="417"/>
      <c r="AE126" s="418">
        <v>16097442.529999999</v>
      </c>
      <c r="AF126" s="417"/>
      <c r="AG126" s="417"/>
      <c r="AH126" s="417"/>
      <c r="AI126" s="417" t="s">
        <v>518</v>
      </c>
      <c r="AJ126" s="419">
        <v>45938.460543981484</v>
      </c>
      <c r="AK126" s="417"/>
      <c r="AL126" s="417"/>
      <c r="AM126" s="3"/>
    </row>
    <row r="127" spans="1:39" s="4" customFormat="1" ht="12.75" customHeight="1" x14ac:dyDescent="0.25">
      <c r="A127" s="417" t="s">
        <v>264</v>
      </c>
      <c r="B127" s="417" t="s">
        <v>256</v>
      </c>
      <c r="C127" s="417" t="s">
        <v>519</v>
      </c>
      <c r="D127" s="417" t="s">
        <v>822</v>
      </c>
      <c r="E127" s="417" t="s">
        <v>778</v>
      </c>
      <c r="F127" s="417" t="s">
        <v>256</v>
      </c>
      <c r="G127" s="418">
        <v>4193191.73</v>
      </c>
      <c r="H127" s="417"/>
      <c r="I127" s="418">
        <v>4193191.73</v>
      </c>
      <c r="J127" s="417"/>
      <c r="K127" s="417"/>
      <c r="L127" s="417"/>
      <c r="M127" s="417"/>
      <c r="N127" s="417"/>
      <c r="O127" s="417"/>
      <c r="P127" s="417"/>
      <c r="Q127" s="418">
        <v>4193191.73</v>
      </c>
      <c r="R127" s="417"/>
      <c r="S127" s="417"/>
      <c r="T127" s="417"/>
      <c r="U127" s="418">
        <v>2543990</v>
      </c>
      <c r="V127" s="417"/>
      <c r="W127" s="418">
        <v>2543990</v>
      </c>
      <c r="X127" s="417"/>
      <c r="Y127" s="417"/>
      <c r="Z127" s="417"/>
      <c r="AA127" s="417"/>
      <c r="AB127" s="417"/>
      <c r="AC127" s="417"/>
      <c r="AD127" s="417"/>
      <c r="AE127" s="418">
        <v>2543990</v>
      </c>
      <c r="AF127" s="417"/>
      <c r="AG127" s="417"/>
      <c r="AH127" s="417"/>
      <c r="AI127" s="417" t="s">
        <v>518</v>
      </c>
      <c r="AJ127" s="419">
        <v>45938.460543981484</v>
      </c>
      <c r="AK127" s="417"/>
      <c r="AL127" s="417"/>
      <c r="AM127" s="3"/>
    </row>
    <row r="128" spans="1:39" s="4" customFormat="1" ht="12.75" customHeight="1" x14ac:dyDescent="0.25">
      <c r="A128" s="417" t="s">
        <v>265</v>
      </c>
      <c r="B128" s="417" t="s">
        <v>256</v>
      </c>
      <c r="C128" s="417" t="s">
        <v>519</v>
      </c>
      <c r="D128" s="417" t="s">
        <v>822</v>
      </c>
      <c r="E128" s="417" t="s">
        <v>778</v>
      </c>
      <c r="F128" s="417" t="s">
        <v>786</v>
      </c>
      <c r="G128" s="418">
        <v>4193191.73</v>
      </c>
      <c r="H128" s="417"/>
      <c r="I128" s="418">
        <v>4193191.73</v>
      </c>
      <c r="J128" s="417"/>
      <c r="K128" s="417"/>
      <c r="L128" s="417"/>
      <c r="M128" s="417"/>
      <c r="N128" s="417"/>
      <c r="O128" s="417"/>
      <c r="P128" s="417"/>
      <c r="Q128" s="418">
        <v>4193191.73</v>
      </c>
      <c r="R128" s="417"/>
      <c r="S128" s="417"/>
      <c r="T128" s="417"/>
      <c r="U128" s="418">
        <v>2543990</v>
      </c>
      <c r="V128" s="417"/>
      <c r="W128" s="418">
        <v>2543990</v>
      </c>
      <c r="X128" s="417"/>
      <c r="Y128" s="417"/>
      <c r="Z128" s="417"/>
      <c r="AA128" s="417"/>
      <c r="AB128" s="417"/>
      <c r="AC128" s="417"/>
      <c r="AD128" s="417"/>
      <c r="AE128" s="418">
        <v>2543990</v>
      </c>
      <c r="AF128" s="417"/>
      <c r="AG128" s="417"/>
      <c r="AH128" s="417"/>
      <c r="AI128" s="417" t="s">
        <v>518</v>
      </c>
      <c r="AJ128" s="419">
        <v>45938.460543981484</v>
      </c>
      <c r="AK128" s="417"/>
      <c r="AL128" s="417"/>
      <c r="AM128" s="3"/>
    </row>
    <row r="129" spans="1:39" s="4" customFormat="1" ht="12.75" customHeight="1" x14ac:dyDescent="0.25">
      <c r="A129" s="414" t="s">
        <v>266</v>
      </c>
      <c r="B129" s="414" t="s">
        <v>256</v>
      </c>
      <c r="C129" s="414" t="s">
        <v>519</v>
      </c>
      <c r="D129" s="420" t="s">
        <v>822</v>
      </c>
      <c r="E129" s="414" t="s">
        <v>778</v>
      </c>
      <c r="F129" s="420" t="s">
        <v>787</v>
      </c>
      <c r="G129" s="415">
        <v>4193191.73</v>
      </c>
      <c r="H129" s="420"/>
      <c r="I129" s="415">
        <v>4193191.73</v>
      </c>
      <c r="J129" s="420"/>
      <c r="K129" s="420"/>
      <c r="L129" s="420"/>
      <c r="M129" s="420"/>
      <c r="N129" s="420"/>
      <c r="O129" s="420"/>
      <c r="P129" s="420"/>
      <c r="Q129" s="421">
        <v>4193191.73</v>
      </c>
      <c r="R129" s="420"/>
      <c r="S129" s="420"/>
      <c r="T129" s="420"/>
      <c r="U129" s="415">
        <v>2543990</v>
      </c>
      <c r="V129" s="420"/>
      <c r="W129" s="415">
        <v>2543990</v>
      </c>
      <c r="X129" s="420"/>
      <c r="Y129" s="420"/>
      <c r="Z129" s="420"/>
      <c r="AA129" s="420"/>
      <c r="AB129" s="420"/>
      <c r="AC129" s="420"/>
      <c r="AD129" s="420"/>
      <c r="AE129" s="421">
        <v>2543990</v>
      </c>
      <c r="AF129" s="420"/>
      <c r="AG129" s="420"/>
      <c r="AH129" s="420"/>
      <c r="AI129" s="414" t="s">
        <v>518</v>
      </c>
      <c r="AJ129" s="416">
        <v>45938.460532407407</v>
      </c>
      <c r="AK129" s="414"/>
      <c r="AL129" s="414"/>
      <c r="AM129" s="3"/>
    </row>
    <row r="130" spans="1:39" s="4" customFormat="1" ht="12.75" customHeight="1" x14ac:dyDescent="0.25">
      <c r="A130" s="417" t="s">
        <v>267</v>
      </c>
      <c r="B130" s="417" t="s">
        <v>256</v>
      </c>
      <c r="C130" s="417" t="s">
        <v>519</v>
      </c>
      <c r="D130" s="417" t="s">
        <v>822</v>
      </c>
      <c r="E130" s="417" t="s">
        <v>778</v>
      </c>
      <c r="F130" s="417" t="s">
        <v>788</v>
      </c>
      <c r="G130" s="418">
        <v>21582200</v>
      </c>
      <c r="H130" s="417"/>
      <c r="I130" s="418">
        <v>21582200</v>
      </c>
      <c r="J130" s="417"/>
      <c r="K130" s="417"/>
      <c r="L130" s="417"/>
      <c r="M130" s="417"/>
      <c r="N130" s="417"/>
      <c r="O130" s="417"/>
      <c r="P130" s="417"/>
      <c r="Q130" s="418">
        <v>21582200</v>
      </c>
      <c r="R130" s="417"/>
      <c r="S130" s="417"/>
      <c r="T130" s="417"/>
      <c r="U130" s="418">
        <v>13553452.529999999</v>
      </c>
      <c r="V130" s="417"/>
      <c r="W130" s="418">
        <v>13553452.529999999</v>
      </c>
      <c r="X130" s="417"/>
      <c r="Y130" s="417"/>
      <c r="Z130" s="417"/>
      <c r="AA130" s="417"/>
      <c r="AB130" s="417"/>
      <c r="AC130" s="417"/>
      <c r="AD130" s="417"/>
      <c r="AE130" s="418">
        <v>13553452.529999999</v>
      </c>
      <c r="AF130" s="417"/>
      <c r="AG130" s="417"/>
      <c r="AH130" s="417"/>
      <c r="AI130" s="417" t="s">
        <v>518</v>
      </c>
      <c r="AJ130" s="419">
        <v>45938.460543981484</v>
      </c>
      <c r="AK130" s="417"/>
      <c r="AL130" s="417"/>
      <c r="AM130" s="3"/>
    </row>
    <row r="131" spans="1:39" s="4" customFormat="1" ht="12.75" customHeight="1" x14ac:dyDescent="0.25">
      <c r="A131" s="417" t="s">
        <v>303</v>
      </c>
      <c r="B131" s="417" t="s">
        <v>256</v>
      </c>
      <c r="C131" s="417" t="s">
        <v>519</v>
      </c>
      <c r="D131" s="417" t="s">
        <v>822</v>
      </c>
      <c r="E131" s="417" t="s">
        <v>778</v>
      </c>
      <c r="F131" s="417" t="s">
        <v>823</v>
      </c>
      <c r="G131" s="418">
        <v>21582200</v>
      </c>
      <c r="H131" s="417"/>
      <c r="I131" s="418">
        <v>21582200</v>
      </c>
      <c r="J131" s="417"/>
      <c r="K131" s="417"/>
      <c r="L131" s="417"/>
      <c r="M131" s="417"/>
      <c r="N131" s="417"/>
      <c r="O131" s="417"/>
      <c r="P131" s="417"/>
      <c r="Q131" s="418">
        <v>21582200</v>
      </c>
      <c r="R131" s="417"/>
      <c r="S131" s="417"/>
      <c r="T131" s="417"/>
      <c r="U131" s="418">
        <v>13553452.529999999</v>
      </c>
      <c r="V131" s="417"/>
      <c r="W131" s="418">
        <v>13553452.529999999</v>
      </c>
      <c r="X131" s="417"/>
      <c r="Y131" s="417"/>
      <c r="Z131" s="417"/>
      <c r="AA131" s="417"/>
      <c r="AB131" s="417"/>
      <c r="AC131" s="417"/>
      <c r="AD131" s="417"/>
      <c r="AE131" s="418">
        <v>13553452.529999999</v>
      </c>
      <c r="AF131" s="417"/>
      <c r="AG131" s="417"/>
      <c r="AH131" s="417"/>
      <c r="AI131" s="417" t="s">
        <v>518</v>
      </c>
      <c r="AJ131" s="419">
        <v>45938.460543981484</v>
      </c>
      <c r="AK131" s="417"/>
      <c r="AL131" s="417"/>
      <c r="AM131" s="3"/>
    </row>
    <row r="132" spans="1:39" s="4" customFormat="1" ht="12.75" customHeight="1" x14ac:dyDescent="0.25">
      <c r="A132" s="414" t="s">
        <v>304</v>
      </c>
      <c r="B132" s="414" t="s">
        <v>256</v>
      </c>
      <c r="C132" s="414" t="s">
        <v>519</v>
      </c>
      <c r="D132" s="420" t="s">
        <v>822</v>
      </c>
      <c r="E132" s="414" t="s">
        <v>778</v>
      </c>
      <c r="F132" s="420" t="s">
        <v>824</v>
      </c>
      <c r="G132" s="415">
        <v>21582200</v>
      </c>
      <c r="H132" s="420"/>
      <c r="I132" s="415">
        <v>21582200</v>
      </c>
      <c r="J132" s="420"/>
      <c r="K132" s="420"/>
      <c r="L132" s="420"/>
      <c r="M132" s="420"/>
      <c r="N132" s="420"/>
      <c r="O132" s="420"/>
      <c r="P132" s="420"/>
      <c r="Q132" s="421">
        <v>21582200</v>
      </c>
      <c r="R132" s="420"/>
      <c r="S132" s="420"/>
      <c r="T132" s="420"/>
      <c r="U132" s="415">
        <v>13553452.529999999</v>
      </c>
      <c r="V132" s="420"/>
      <c r="W132" s="415">
        <v>13553452.529999999</v>
      </c>
      <c r="X132" s="420"/>
      <c r="Y132" s="420"/>
      <c r="Z132" s="420"/>
      <c r="AA132" s="420"/>
      <c r="AB132" s="420"/>
      <c r="AC132" s="420"/>
      <c r="AD132" s="420"/>
      <c r="AE132" s="421">
        <v>13553452.529999999</v>
      </c>
      <c r="AF132" s="420"/>
      <c r="AG132" s="420"/>
      <c r="AH132" s="420"/>
      <c r="AI132" s="414" t="s">
        <v>518</v>
      </c>
      <c r="AJ132" s="416">
        <v>45938.460532407407</v>
      </c>
      <c r="AK132" s="414"/>
      <c r="AL132" s="414"/>
      <c r="AM132" s="3"/>
    </row>
    <row r="133" spans="1:39" s="4" customFormat="1" ht="12.75" customHeight="1" x14ac:dyDescent="0.25">
      <c r="A133" s="417" t="s">
        <v>1019</v>
      </c>
      <c r="B133" s="417" t="s">
        <v>256</v>
      </c>
      <c r="C133" s="417" t="s">
        <v>519</v>
      </c>
      <c r="D133" s="417" t="s">
        <v>1020</v>
      </c>
      <c r="E133" s="417" t="s">
        <v>778</v>
      </c>
      <c r="F133" s="417" t="s">
        <v>519</v>
      </c>
      <c r="G133" s="418">
        <v>19900</v>
      </c>
      <c r="H133" s="417"/>
      <c r="I133" s="418">
        <v>19900</v>
      </c>
      <c r="J133" s="417"/>
      <c r="K133" s="417"/>
      <c r="L133" s="417"/>
      <c r="M133" s="417"/>
      <c r="N133" s="417"/>
      <c r="O133" s="417"/>
      <c r="P133" s="417"/>
      <c r="Q133" s="418">
        <v>19900</v>
      </c>
      <c r="R133" s="417"/>
      <c r="S133" s="417"/>
      <c r="T133" s="417"/>
      <c r="U133" s="418">
        <v>19470</v>
      </c>
      <c r="V133" s="417"/>
      <c r="W133" s="418">
        <v>19470</v>
      </c>
      <c r="X133" s="417"/>
      <c r="Y133" s="417"/>
      <c r="Z133" s="417"/>
      <c r="AA133" s="417"/>
      <c r="AB133" s="417"/>
      <c r="AC133" s="417"/>
      <c r="AD133" s="417"/>
      <c r="AE133" s="418">
        <v>19470</v>
      </c>
      <c r="AF133" s="417"/>
      <c r="AG133" s="417"/>
      <c r="AH133" s="417"/>
      <c r="AI133" s="417" t="s">
        <v>518</v>
      </c>
      <c r="AJ133" s="419">
        <v>45938.460543981484</v>
      </c>
      <c r="AK133" s="417"/>
      <c r="AL133" s="417"/>
      <c r="AM133" s="3"/>
    </row>
    <row r="134" spans="1:39" s="4" customFormat="1" ht="12.75" customHeight="1" x14ac:dyDescent="0.25">
      <c r="A134" s="417" t="s">
        <v>264</v>
      </c>
      <c r="B134" s="417" t="s">
        <v>256</v>
      </c>
      <c r="C134" s="417" t="s">
        <v>519</v>
      </c>
      <c r="D134" s="417" t="s">
        <v>1020</v>
      </c>
      <c r="E134" s="417" t="s">
        <v>778</v>
      </c>
      <c r="F134" s="417" t="s">
        <v>256</v>
      </c>
      <c r="G134" s="418">
        <v>19900</v>
      </c>
      <c r="H134" s="417"/>
      <c r="I134" s="418">
        <v>19900</v>
      </c>
      <c r="J134" s="417"/>
      <c r="K134" s="417"/>
      <c r="L134" s="417"/>
      <c r="M134" s="417"/>
      <c r="N134" s="417"/>
      <c r="O134" s="417"/>
      <c r="P134" s="417"/>
      <c r="Q134" s="418">
        <v>19900</v>
      </c>
      <c r="R134" s="417"/>
      <c r="S134" s="417"/>
      <c r="T134" s="417"/>
      <c r="U134" s="418">
        <v>19470</v>
      </c>
      <c r="V134" s="417"/>
      <c r="W134" s="418">
        <v>19470</v>
      </c>
      <c r="X134" s="417"/>
      <c r="Y134" s="417"/>
      <c r="Z134" s="417"/>
      <c r="AA134" s="417"/>
      <c r="AB134" s="417"/>
      <c r="AC134" s="417"/>
      <c r="AD134" s="417"/>
      <c r="AE134" s="418">
        <v>19470</v>
      </c>
      <c r="AF134" s="417"/>
      <c r="AG134" s="417"/>
      <c r="AH134" s="417"/>
      <c r="AI134" s="417" t="s">
        <v>518</v>
      </c>
      <c r="AJ134" s="419">
        <v>45938.460543981484</v>
      </c>
      <c r="AK134" s="417"/>
      <c r="AL134" s="417"/>
      <c r="AM134" s="3"/>
    </row>
    <row r="135" spans="1:39" s="4" customFormat="1" ht="12.75" customHeight="1" x14ac:dyDescent="0.25">
      <c r="A135" s="417" t="s">
        <v>265</v>
      </c>
      <c r="B135" s="417" t="s">
        <v>256</v>
      </c>
      <c r="C135" s="417" t="s">
        <v>519</v>
      </c>
      <c r="D135" s="417" t="s">
        <v>1020</v>
      </c>
      <c r="E135" s="417" t="s">
        <v>778</v>
      </c>
      <c r="F135" s="417" t="s">
        <v>786</v>
      </c>
      <c r="G135" s="418">
        <v>19900</v>
      </c>
      <c r="H135" s="417"/>
      <c r="I135" s="418">
        <v>19900</v>
      </c>
      <c r="J135" s="417"/>
      <c r="K135" s="417"/>
      <c r="L135" s="417"/>
      <c r="M135" s="417"/>
      <c r="N135" s="417"/>
      <c r="O135" s="417"/>
      <c r="P135" s="417"/>
      <c r="Q135" s="418">
        <v>19900</v>
      </c>
      <c r="R135" s="417"/>
      <c r="S135" s="417"/>
      <c r="T135" s="417"/>
      <c r="U135" s="418">
        <v>19470</v>
      </c>
      <c r="V135" s="417"/>
      <c r="W135" s="418">
        <v>19470</v>
      </c>
      <c r="X135" s="417"/>
      <c r="Y135" s="417"/>
      <c r="Z135" s="417"/>
      <c r="AA135" s="417"/>
      <c r="AB135" s="417"/>
      <c r="AC135" s="417"/>
      <c r="AD135" s="417"/>
      <c r="AE135" s="418">
        <v>19470</v>
      </c>
      <c r="AF135" s="417"/>
      <c r="AG135" s="417"/>
      <c r="AH135" s="417"/>
      <c r="AI135" s="417" t="s">
        <v>518</v>
      </c>
      <c r="AJ135" s="419">
        <v>45938.460543981484</v>
      </c>
      <c r="AK135" s="417"/>
      <c r="AL135" s="417"/>
      <c r="AM135" s="3"/>
    </row>
    <row r="136" spans="1:39" s="4" customFormat="1" ht="12.75" customHeight="1" x14ac:dyDescent="0.25">
      <c r="A136" s="414" t="s">
        <v>266</v>
      </c>
      <c r="B136" s="414" t="s">
        <v>256</v>
      </c>
      <c r="C136" s="414" t="s">
        <v>519</v>
      </c>
      <c r="D136" s="420" t="s">
        <v>1020</v>
      </c>
      <c r="E136" s="414" t="s">
        <v>778</v>
      </c>
      <c r="F136" s="420" t="s">
        <v>787</v>
      </c>
      <c r="G136" s="415">
        <v>19900</v>
      </c>
      <c r="H136" s="420"/>
      <c r="I136" s="415">
        <v>19900</v>
      </c>
      <c r="J136" s="420"/>
      <c r="K136" s="420"/>
      <c r="L136" s="420"/>
      <c r="M136" s="420"/>
      <c r="N136" s="420"/>
      <c r="O136" s="420"/>
      <c r="P136" s="420"/>
      <c r="Q136" s="421">
        <v>19900</v>
      </c>
      <c r="R136" s="420"/>
      <c r="S136" s="420"/>
      <c r="T136" s="420"/>
      <c r="U136" s="415">
        <v>19470</v>
      </c>
      <c r="V136" s="420"/>
      <c r="W136" s="415">
        <v>19470</v>
      </c>
      <c r="X136" s="420"/>
      <c r="Y136" s="420"/>
      <c r="Z136" s="420"/>
      <c r="AA136" s="420"/>
      <c r="AB136" s="420"/>
      <c r="AC136" s="420"/>
      <c r="AD136" s="420"/>
      <c r="AE136" s="421">
        <v>19470</v>
      </c>
      <c r="AF136" s="420"/>
      <c r="AG136" s="420"/>
      <c r="AH136" s="420"/>
      <c r="AI136" s="414" t="s">
        <v>518</v>
      </c>
      <c r="AJ136" s="416">
        <v>45938.460532407407</v>
      </c>
      <c r="AK136" s="414"/>
      <c r="AL136" s="414"/>
      <c r="AM136" s="3"/>
    </row>
    <row r="137" spans="1:39" s="4" customFormat="1" ht="12.75" customHeight="1" x14ac:dyDescent="0.25">
      <c r="A137" s="417" t="s">
        <v>305</v>
      </c>
      <c r="B137" s="417" t="s">
        <v>256</v>
      </c>
      <c r="C137" s="417" t="s">
        <v>519</v>
      </c>
      <c r="D137" s="417" t="s">
        <v>825</v>
      </c>
      <c r="E137" s="417" t="s">
        <v>778</v>
      </c>
      <c r="F137" s="417" t="s">
        <v>519</v>
      </c>
      <c r="G137" s="418">
        <v>194379998.63</v>
      </c>
      <c r="H137" s="417"/>
      <c r="I137" s="418">
        <v>194379998.63</v>
      </c>
      <c r="J137" s="417"/>
      <c r="K137" s="417"/>
      <c r="L137" s="417"/>
      <c r="M137" s="417"/>
      <c r="N137" s="417"/>
      <c r="O137" s="417"/>
      <c r="P137" s="417"/>
      <c r="Q137" s="418">
        <v>11765130</v>
      </c>
      <c r="R137" s="418">
        <v>119665584.8</v>
      </c>
      <c r="S137" s="418">
        <v>62949283.829999998</v>
      </c>
      <c r="T137" s="417"/>
      <c r="U137" s="418">
        <v>104839826.68000001</v>
      </c>
      <c r="V137" s="417"/>
      <c r="W137" s="418">
        <v>104839826.68000001</v>
      </c>
      <c r="X137" s="417"/>
      <c r="Y137" s="417"/>
      <c r="Z137" s="417"/>
      <c r="AA137" s="417"/>
      <c r="AB137" s="417"/>
      <c r="AC137" s="417"/>
      <c r="AD137" s="417"/>
      <c r="AE137" s="418">
        <v>5141248.99</v>
      </c>
      <c r="AF137" s="418">
        <v>54529023.810000002</v>
      </c>
      <c r="AG137" s="418">
        <v>45169553.880000003</v>
      </c>
      <c r="AH137" s="417"/>
      <c r="AI137" s="417" t="s">
        <v>518</v>
      </c>
      <c r="AJ137" s="419">
        <v>45938.460543981484</v>
      </c>
      <c r="AK137" s="417"/>
      <c r="AL137" s="417"/>
      <c r="AM137" s="3"/>
    </row>
    <row r="138" spans="1:39" s="4" customFormat="1" ht="12.75" customHeight="1" x14ac:dyDescent="0.25">
      <c r="A138" s="417" t="s">
        <v>259</v>
      </c>
      <c r="B138" s="417" t="s">
        <v>256</v>
      </c>
      <c r="C138" s="417" t="s">
        <v>519</v>
      </c>
      <c r="D138" s="417" t="s">
        <v>825</v>
      </c>
      <c r="E138" s="417" t="s">
        <v>778</v>
      </c>
      <c r="F138" s="417" t="s">
        <v>780</v>
      </c>
      <c r="G138" s="418">
        <v>455700</v>
      </c>
      <c r="H138" s="417"/>
      <c r="I138" s="418">
        <v>455700</v>
      </c>
      <c r="J138" s="417"/>
      <c r="K138" s="417"/>
      <c r="L138" s="417"/>
      <c r="M138" s="417"/>
      <c r="N138" s="417"/>
      <c r="O138" s="417"/>
      <c r="P138" s="417"/>
      <c r="Q138" s="417"/>
      <c r="R138" s="417"/>
      <c r="S138" s="418">
        <v>455700</v>
      </c>
      <c r="T138" s="417"/>
      <c r="U138" s="418">
        <v>238672.82</v>
      </c>
      <c r="V138" s="417"/>
      <c r="W138" s="418">
        <v>238672.82</v>
      </c>
      <c r="X138" s="417"/>
      <c r="Y138" s="417"/>
      <c r="Z138" s="417"/>
      <c r="AA138" s="417"/>
      <c r="AB138" s="417"/>
      <c r="AC138" s="417"/>
      <c r="AD138" s="417"/>
      <c r="AE138" s="417"/>
      <c r="AF138" s="417"/>
      <c r="AG138" s="418">
        <v>238672.82</v>
      </c>
      <c r="AH138" s="417"/>
      <c r="AI138" s="417" t="s">
        <v>518</v>
      </c>
      <c r="AJ138" s="419">
        <v>45938.460543981484</v>
      </c>
      <c r="AK138" s="417"/>
      <c r="AL138" s="417"/>
      <c r="AM138" s="3"/>
    </row>
    <row r="139" spans="1:39" s="4" customFormat="1" ht="12.75" customHeight="1" x14ac:dyDescent="0.25">
      <c r="A139" s="417" t="s">
        <v>283</v>
      </c>
      <c r="B139" s="417" t="s">
        <v>256</v>
      </c>
      <c r="C139" s="417" t="s">
        <v>519</v>
      </c>
      <c r="D139" s="417" t="s">
        <v>825</v>
      </c>
      <c r="E139" s="417" t="s">
        <v>778</v>
      </c>
      <c r="F139" s="417" t="s">
        <v>803</v>
      </c>
      <c r="G139" s="418">
        <v>455700</v>
      </c>
      <c r="H139" s="417"/>
      <c r="I139" s="418">
        <v>455700</v>
      </c>
      <c r="J139" s="417"/>
      <c r="K139" s="417"/>
      <c r="L139" s="417"/>
      <c r="M139" s="417"/>
      <c r="N139" s="417"/>
      <c r="O139" s="417"/>
      <c r="P139" s="417"/>
      <c r="Q139" s="417"/>
      <c r="R139" s="417"/>
      <c r="S139" s="418">
        <v>455700</v>
      </c>
      <c r="T139" s="417"/>
      <c r="U139" s="418">
        <v>238672.82</v>
      </c>
      <c r="V139" s="417"/>
      <c r="W139" s="418">
        <v>238672.82</v>
      </c>
      <c r="X139" s="417"/>
      <c r="Y139" s="417"/>
      <c r="Z139" s="417"/>
      <c r="AA139" s="417"/>
      <c r="AB139" s="417"/>
      <c r="AC139" s="417"/>
      <c r="AD139" s="417"/>
      <c r="AE139" s="417"/>
      <c r="AF139" s="417"/>
      <c r="AG139" s="418">
        <v>238672.82</v>
      </c>
      <c r="AH139" s="417"/>
      <c r="AI139" s="417" t="s">
        <v>518</v>
      </c>
      <c r="AJ139" s="419">
        <v>45938.460543981484</v>
      </c>
      <c r="AK139" s="417"/>
      <c r="AL139" s="417"/>
      <c r="AM139" s="3"/>
    </row>
    <row r="140" spans="1:39" s="4" customFormat="1" ht="12.75" customHeight="1" x14ac:dyDescent="0.25">
      <c r="A140" s="414" t="s">
        <v>284</v>
      </c>
      <c r="B140" s="414" t="s">
        <v>256</v>
      </c>
      <c r="C140" s="414" t="s">
        <v>519</v>
      </c>
      <c r="D140" s="420" t="s">
        <v>825</v>
      </c>
      <c r="E140" s="414" t="s">
        <v>778</v>
      </c>
      <c r="F140" s="420" t="s">
        <v>804</v>
      </c>
      <c r="G140" s="415">
        <v>350000</v>
      </c>
      <c r="H140" s="420"/>
      <c r="I140" s="415">
        <v>350000</v>
      </c>
      <c r="J140" s="420"/>
      <c r="K140" s="420"/>
      <c r="L140" s="420"/>
      <c r="M140" s="420"/>
      <c r="N140" s="420"/>
      <c r="O140" s="420"/>
      <c r="P140" s="420"/>
      <c r="Q140" s="420"/>
      <c r="R140" s="420"/>
      <c r="S140" s="421">
        <v>350000</v>
      </c>
      <c r="T140" s="420"/>
      <c r="U140" s="415">
        <v>183312.47</v>
      </c>
      <c r="V140" s="420"/>
      <c r="W140" s="415">
        <v>183312.47</v>
      </c>
      <c r="X140" s="420"/>
      <c r="Y140" s="420"/>
      <c r="Z140" s="420"/>
      <c r="AA140" s="420"/>
      <c r="AB140" s="420"/>
      <c r="AC140" s="420"/>
      <c r="AD140" s="420"/>
      <c r="AE140" s="420"/>
      <c r="AF140" s="420"/>
      <c r="AG140" s="421">
        <v>183312.47</v>
      </c>
      <c r="AH140" s="420"/>
      <c r="AI140" s="414" t="s">
        <v>518</v>
      </c>
      <c r="AJ140" s="416">
        <v>45938.460532407407</v>
      </c>
      <c r="AK140" s="414"/>
      <c r="AL140" s="414"/>
      <c r="AM140" s="3"/>
    </row>
    <row r="141" spans="1:39" s="4" customFormat="1" ht="12.75" customHeight="1" x14ac:dyDescent="0.25">
      <c r="A141" s="414" t="s">
        <v>286</v>
      </c>
      <c r="B141" s="414" t="s">
        <v>256</v>
      </c>
      <c r="C141" s="414" t="s">
        <v>519</v>
      </c>
      <c r="D141" s="420" t="s">
        <v>825</v>
      </c>
      <c r="E141" s="414" t="s">
        <v>778</v>
      </c>
      <c r="F141" s="420" t="s">
        <v>806</v>
      </c>
      <c r="G141" s="415">
        <v>105700</v>
      </c>
      <c r="H141" s="420"/>
      <c r="I141" s="415">
        <v>105700</v>
      </c>
      <c r="J141" s="420"/>
      <c r="K141" s="420"/>
      <c r="L141" s="420"/>
      <c r="M141" s="420"/>
      <c r="N141" s="420"/>
      <c r="O141" s="420"/>
      <c r="P141" s="420"/>
      <c r="Q141" s="420"/>
      <c r="R141" s="420"/>
      <c r="S141" s="421">
        <v>105700</v>
      </c>
      <c r="T141" s="420"/>
      <c r="U141" s="415">
        <v>55360.35</v>
      </c>
      <c r="V141" s="420"/>
      <c r="W141" s="415">
        <v>55360.35</v>
      </c>
      <c r="X141" s="420"/>
      <c r="Y141" s="420"/>
      <c r="Z141" s="420"/>
      <c r="AA141" s="420"/>
      <c r="AB141" s="420"/>
      <c r="AC141" s="420"/>
      <c r="AD141" s="420"/>
      <c r="AE141" s="420"/>
      <c r="AF141" s="420"/>
      <c r="AG141" s="421">
        <v>55360.35</v>
      </c>
      <c r="AH141" s="420"/>
      <c r="AI141" s="414" t="s">
        <v>518</v>
      </c>
      <c r="AJ141" s="416">
        <v>45938.460532407407</v>
      </c>
      <c r="AK141" s="414"/>
      <c r="AL141" s="414"/>
      <c r="AM141" s="3"/>
    </row>
    <row r="142" spans="1:39" s="4" customFormat="1" ht="12.75" customHeight="1" x14ac:dyDescent="0.25">
      <c r="A142" s="417" t="s">
        <v>264</v>
      </c>
      <c r="B142" s="417" t="s">
        <v>256</v>
      </c>
      <c r="C142" s="417" t="s">
        <v>519</v>
      </c>
      <c r="D142" s="417" t="s">
        <v>825</v>
      </c>
      <c r="E142" s="417" t="s">
        <v>778</v>
      </c>
      <c r="F142" s="417" t="s">
        <v>256</v>
      </c>
      <c r="G142" s="418">
        <v>193924298.63</v>
      </c>
      <c r="H142" s="417"/>
      <c r="I142" s="418">
        <v>193924298.63</v>
      </c>
      <c r="J142" s="417"/>
      <c r="K142" s="417"/>
      <c r="L142" s="417"/>
      <c r="M142" s="417"/>
      <c r="N142" s="417"/>
      <c r="O142" s="417"/>
      <c r="P142" s="417"/>
      <c r="Q142" s="418">
        <v>11765130</v>
      </c>
      <c r="R142" s="418">
        <v>119665584.8</v>
      </c>
      <c r="S142" s="418">
        <v>62493583.829999998</v>
      </c>
      <c r="T142" s="417"/>
      <c r="U142" s="418">
        <v>104601153.86</v>
      </c>
      <c r="V142" s="417"/>
      <c r="W142" s="418">
        <v>104601153.86</v>
      </c>
      <c r="X142" s="417"/>
      <c r="Y142" s="417"/>
      <c r="Z142" s="417"/>
      <c r="AA142" s="417"/>
      <c r="AB142" s="417"/>
      <c r="AC142" s="417"/>
      <c r="AD142" s="417"/>
      <c r="AE142" s="418">
        <v>5141248.99</v>
      </c>
      <c r="AF142" s="418">
        <v>54529023.810000002</v>
      </c>
      <c r="AG142" s="418">
        <v>44930881.060000002</v>
      </c>
      <c r="AH142" s="417"/>
      <c r="AI142" s="417" t="s">
        <v>518</v>
      </c>
      <c r="AJ142" s="419">
        <v>45938.460543981484</v>
      </c>
      <c r="AK142" s="417"/>
      <c r="AL142" s="417"/>
      <c r="AM142" s="3"/>
    </row>
    <row r="143" spans="1:39" s="4" customFormat="1" ht="12.75" customHeight="1" x14ac:dyDescent="0.25">
      <c r="A143" s="417" t="s">
        <v>265</v>
      </c>
      <c r="B143" s="417" t="s">
        <v>256</v>
      </c>
      <c r="C143" s="417" t="s">
        <v>519</v>
      </c>
      <c r="D143" s="417" t="s">
        <v>825</v>
      </c>
      <c r="E143" s="417" t="s">
        <v>778</v>
      </c>
      <c r="F143" s="417" t="s">
        <v>786</v>
      </c>
      <c r="G143" s="418">
        <v>193924298.63</v>
      </c>
      <c r="H143" s="417"/>
      <c r="I143" s="418">
        <v>193924298.63</v>
      </c>
      <c r="J143" s="417"/>
      <c r="K143" s="417"/>
      <c r="L143" s="417"/>
      <c r="M143" s="417"/>
      <c r="N143" s="417"/>
      <c r="O143" s="417"/>
      <c r="P143" s="417"/>
      <c r="Q143" s="418">
        <v>11765130</v>
      </c>
      <c r="R143" s="418">
        <v>119665584.8</v>
      </c>
      <c r="S143" s="418">
        <v>62493583.829999998</v>
      </c>
      <c r="T143" s="417"/>
      <c r="U143" s="418">
        <v>104601153.86</v>
      </c>
      <c r="V143" s="417"/>
      <c r="W143" s="418">
        <v>104601153.86</v>
      </c>
      <c r="X143" s="417"/>
      <c r="Y143" s="417"/>
      <c r="Z143" s="417"/>
      <c r="AA143" s="417"/>
      <c r="AB143" s="417"/>
      <c r="AC143" s="417"/>
      <c r="AD143" s="417"/>
      <c r="AE143" s="418">
        <v>5141248.99</v>
      </c>
      <c r="AF143" s="418">
        <v>54529023.810000002</v>
      </c>
      <c r="AG143" s="418">
        <v>44930881.060000002</v>
      </c>
      <c r="AH143" s="417"/>
      <c r="AI143" s="417" t="s">
        <v>518</v>
      </c>
      <c r="AJ143" s="419">
        <v>45938.460543981484</v>
      </c>
      <c r="AK143" s="417"/>
      <c r="AL143" s="417"/>
      <c r="AM143" s="3"/>
    </row>
    <row r="144" spans="1:39" s="4" customFormat="1" ht="12.75" customHeight="1" x14ac:dyDescent="0.25">
      <c r="A144" s="414" t="s">
        <v>287</v>
      </c>
      <c r="B144" s="414" t="s">
        <v>256</v>
      </c>
      <c r="C144" s="414" t="s">
        <v>519</v>
      </c>
      <c r="D144" s="420" t="s">
        <v>825</v>
      </c>
      <c r="E144" s="414" t="s">
        <v>778</v>
      </c>
      <c r="F144" s="420" t="s">
        <v>807</v>
      </c>
      <c r="G144" s="415">
        <v>74810147.079999998</v>
      </c>
      <c r="H144" s="420"/>
      <c r="I144" s="415">
        <v>74810147.079999998</v>
      </c>
      <c r="J144" s="420"/>
      <c r="K144" s="420"/>
      <c r="L144" s="420"/>
      <c r="M144" s="420"/>
      <c r="N144" s="420"/>
      <c r="O144" s="420"/>
      <c r="P144" s="420"/>
      <c r="Q144" s="421">
        <v>2200000</v>
      </c>
      <c r="R144" s="421">
        <v>62727762.310000002</v>
      </c>
      <c r="S144" s="421">
        <v>9882384.7699999996</v>
      </c>
      <c r="T144" s="420"/>
      <c r="U144" s="415">
        <v>45520109.369999997</v>
      </c>
      <c r="V144" s="420"/>
      <c r="W144" s="415">
        <v>45520109.369999997</v>
      </c>
      <c r="X144" s="420"/>
      <c r="Y144" s="420"/>
      <c r="Z144" s="420"/>
      <c r="AA144" s="420"/>
      <c r="AB144" s="420"/>
      <c r="AC144" s="420"/>
      <c r="AD144" s="420"/>
      <c r="AE144" s="421">
        <v>0</v>
      </c>
      <c r="AF144" s="421">
        <v>40318600.039999999</v>
      </c>
      <c r="AG144" s="421">
        <v>5201509.33</v>
      </c>
      <c r="AH144" s="420"/>
      <c r="AI144" s="414" t="s">
        <v>518</v>
      </c>
      <c r="AJ144" s="416">
        <v>45938.460532407407</v>
      </c>
      <c r="AK144" s="414"/>
      <c r="AL144" s="414"/>
      <c r="AM144" s="3"/>
    </row>
    <row r="145" spans="1:39" s="4" customFormat="1" ht="12.75" customHeight="1" x14ac:dyDescent="0.25">
      <c r="A145" s="414" t="s">
        <v>266</v>
      </c>
      <c r="B145" s="414" t="s">
        <v>256</v>
      </c>
      <c r="C145" s="414" t="s">
        <v>519</v>
      </c>
      <c r="D145" s="420" t="s">
        <v>825</v>
      </c>
      <c r="E145" s="414" t="s">
        <v>778</v>
      </c>
      <c r="F145" s="420" t="s">
        <v>787</v>
      </c>
      <c r="G145" s="415">
        <v>110523661.5</v>
      </c>
      <c r="H145" s="420"/>
      <c r="I145" s="415">
        <v>110523661.5</v>
      </c>
      <c r="J145" s="420"/>
      <c r="K145" s="420"/>
      <c r="L145" s="420"/>
      <c r="M145" s="420"/>
      <c r="N145" s="420"/>
      <c r="O145" s="420"/>
      <c r="P145" s="420"/>
      <c r="Q145" s="421">
        <v>9565130</v>
      </c>
      <c r="R145" s="421">
        <v>56937822.490000002</v>
      </c>
      <c r="S145" s="421">
        <v>44020709.009999998</v>
      </c>
      <c r="T145" s="420"/>
      <c r="U145" s="415">
        <v>52136222.659999996</v>
      </c>
      <c r="V145" s="420"/>
      <c r="W145" s="415">
        <v>52136222.659999996</v>
      </c>
      <c r="X145" s="420"/>
      <c r="Y145" s="420"/>
      <c r="Z145" s="420"/>
      <c r="AA145" s="420"/>
      <c r="AB145" s="420"/>
      <c r="AC145" s="420"/>
      <c r="AD145" s="420"/>
      <c r="AE145" s="421">
        <v>5141248.99</v>
      </c>
      <c r="AF145" s="421">
        <v>14210423.77</v>
      </c>
      <c r="AG145" s="421">
        <v>32784549.899999999</v>
      </c>
      <c r="AH145" s="420"/>
      <c r="AI145" s="414" t="s">
        <v>518</v>
      </c>
      <c r="AJ145" s="416">
        <v>45938.460532407407</v>
      </c>
      <c r="AK145" s="414"/>
      <c r="AL145" s="414"/>
      <c r="AM145" s="3"/>
    </row>
    <row r="146" spans="1:39" s="4" customFormat="1" ht="12.75" customHeight="1" x14ac:dyDescent="0.25">
      <c r="A146" s="414" t="s">
        <v>272</v>
      </c>
      <c r="B146" s="414" t="s">
        <v>256</v>
      </c>
      <c r="C146" s="414" t="s">
        <v>519</v>
      </c>
      <c r="D146" s="420" t="s">
        <v>825</v>
      </c>
      <c r="E146" s="414" t="s">
        <v>778</v>
      </c>
      <c r="F146" s="420" t="s">
        <v>792</v>
      </c>
      <c r="G146" s="415">
        <v>8590490.0500000007</v>
      </c>
      <c r="H146" s="420"/>
      <c r="I146" s="415">
        <v>8590490.0500000007</v>
      </c>
      <c r="J146" s="420"/>
      <c r="K146" s="420"/>
      <c r="L146" s="420"/>
      <c r="M146" s="420"/>
      <c r="N146" s="420"/>
      <c r="O146" s="420"/>
      <c r="P146" s="420"/>
      <c r="Q146" s="420"/>
      <c r="R146" s="420"/>
      <c r="S146" s="421">
        <v>8590490.0500000007</v>
      </c>
      <c r="T146" s="420"/>
      <c r="U146" s="415">
        <v>6944821.8300000001</v>
      </c>
      <c r="V146" s="420"/>
      <c r="W146" s="415">
        <v>6944821.8300000001</v>
      </c>
      <c r="X146" s="420"/>
      <c r="Y146" s="420"/>
      <c r="Z146" s="420"/>
      <c r="AA146" s="420"/>
      <c r="AB146" s="420"/>
      <c r="AC146" s="420"/>
      <c r="AD146" s="420"/>
      <c r="AE146" s="420"/>
      <c r="AF146" s="420"/>
      <c r="AG146" s="421">
        <v>6944821.8300000001</v>
      </c>
      <c r="AH146" s="420"/>
      <c r="AI146" s="414" t="s">
        <v>518</v>
      </c>
      <c r="AJ146" s="416">
        <v>45938.460532407407</v>
      </c>
      <c r="AK146" s="414"/>
      <c r="AL146" s="414"/>
      <c r="AM146" s="3"/>
    </row>
    <row r="147" spans="1:39" s="4" customFormat="1" ht="12.75" customHeight="1" x14ac:dyDescent="0.25">
      <c r="A147" s="417" t="s">
        <v>306</v>
      </c>
      <c r="B147" s="417" t="s">
        <v>256</v>
      </c>
      <c r="C147" s="417" t="s">
        <v>519</v>
      </c>
      <c r="D147" s="417" t="s">
        <v>826</v>
      </c>
      <c r="E147" s="417" t="s">
        <v>778</v>
      </c>
      <c r="F147" s="417" t="s">
        <v>519</v>
      </c>
      <c r="G147" s="418">
        <v>12622700.289999999</v>
      </c>
      <c r="H147" s="417"/>
      <c r="I147" s="418">
        <v>12622700.289999999</v>
      </c>
      <c r="J147" s="418">
        <v>706200</v>
      </c>
      <c r="K147" s="417"/>
      <c r="L147" s="417"/>
      <c r="M147" s="417"/>
      <c r="N147" s="417"/>
      <c r="O147" s="417"/>
      <c r="P147" s="417"/>
      <c r="Q147" s="418">
        <v>8843100</v>
      </c>
      <c r="R147" s="418">
        <v>3105800</v>
      </c>
      <c r="S147" s="418">
        <v>1380000.29</v>
      </c>
      <c r="T147" s="417"/>
      <c r="U147" s="418">
        <v>6042164.8099999996</v>
      </c>
      <c r="V147" s="417"/>
      <c r="W147" s="418">
        <v>6042164.8099999996</v>
      </c>
      <c r="X147" s="418">
        <v>529650</v>
      </c>
      <c r="Y147" s="417"/>
      <c r="Z147" s="417"/>
      <c r="AA147" s="417"/>
      <c r="AB147" s="417"/>
      <c r="AC147" s="417"/>
      <c r="AD147" s="417"/>
      <c r="AE147" s="418">
        <v>5046300.74</v>
      </c>
      <c r="AF147" s="418">
        <v>1006650</v>
      </c>
      <c r="AG147" s="418">
        <v>518864.07</v>
      </c>
      <c r="AH147" s="417"/>
      <c r="AI147" s="417" t="s">
        <v>518</v>
      </c>
      <c r="AJ147" s="419">
        <v>45938.460543981484</v>
      </c>
      <c r="AK147" s="417"/>
      <c r="AL147" s="417"/>
      <c r="AM147" s="3"/>
    </row>
    <row r="148" spans="1:39" s="4" customFormat="1" ht="12.75" customHeight="1" x14ac:dyDescent="0.25">
      <c r="A148" s="417" t="s">
        <v>264</v>
      </c>
      <c r="B148" s="417" t="s">
        <v>256</v>
      </c>
      <c r="C148" s="417" t="s">
        <v>519</v>
      </c>
      <c r="D148" s="417" t="s">
        <v>826</v>
      </c>
      <c r="E148" s="417" t="s">
        <v>778</v>
      </c>
      <c r="F148" s="417" t="s">
        <v>256</v>
      </c>
      <c r="G148" s="418">
        <v>6269400.29</v>
      </c>
      <c r="H148" s="417"/>
      <c r="I148" s="418">
        <v>6269400.29</v>
      </c>
      <c r="J148" s="417"/>
      <c r="K148" s="417"/>
      <c r="L148" s="417"/>
      <c r="M148" s="417"/>
      <c r="N148" s="417"/>
      <c r="O148" s="417"/>
      <c r="P148" s="417"/>
      <c r="Q148" s="418">
        <v>3019500</v>
      </c>
      <c r="R148" s="418">
        <v>1869900</v>
      </c>
      <c r="S148" s="418">
        <v>1380000.29</v>
      </c>
      <c r="T148" s="417"/>
      <c r="U148" s="418">
        <v>2078564.81</v>
      </c>
      <c r="V148" s="417"/>
      <c r="W148" s="418">
        <v>2078564.81</v>
      </c>
      <c r="X148" s="417"/>
      <c r="Y148" s="417"/>
      <c r="Z148" s="417"/>
      <c r="AA148" s="417"/>
      <c r="AB148" s="417"/>
      <c r="AC148" s="417"/>
      <c r="AD148" s="417"/>
      <c r="AE148" s="418">
        <v>1082700.74</v>
      </c>
      <c r="AF148" s="418">
        <v>477000</v>
      </c>
      <c r="AG148" s="418">
        <v>518864.07</v>
      </c>
      <c r="AH148" s="417"/>
      <c r="AI148" s="417" t="s">
        <v>518</v>
      </c>
      <c r="AJ148" s="419">
        <v>45938.460543981484</v>
      </c>
      <c r="AK148" s="417"/>
      <c r="AL148" s="417"/>
      <c r="AM148" s="3"/>
    </row>
    <row r="149" spans="1:39" s="4" customFormat="1" ht="12.75" customHeight="1" x14ac:dyDescent="0.25">
      <c r="A149" s="417" t="s">
        <v>265</v>
      </c>
      <c r="B149" s="417" t="s">
        <v>256</v>
      </c>
      <c r="C149" s="417" t="s">
        <v>519</v>
      </c>
      <c r="D149" s="417" t="s">
        <v>826</v>
      </c>
      <c r="E149" s="417" t="s">
        <v>778</v>
      </c>
      <c r="F149" s="417" t="s">
        <v>786</v>
      </c>
      <c r="G149" s="418">
        <v>6269400.29</v>
      </c>
      <c r="H149" s="417"/>
      <c r="I149" s="418">
        <v>6269400.29</v>
      </c>
      <c r="J149" s="417"/>
      <c r="K149" s="417"/>
      <c r="L149" s="417"/>
      <c r="M149" s="417"/>
      <c r="N149" s="417"/>
      <c r="O149" s="417"/>
      <c r="P149" s="417"/>
      <c r="Q149" s="418">
        <v>3019500</v>
      </c>
      <c r="R149" s="418">
        <v>1869900</v>
      </c>
      <c r="S149" s="418">
        <v>1380000.29</v>
      </c>
      <c r="T149" s="417"/>
      <c r="U149" s="418">
        <v>2078564.81</v>
      </c>
      <c r="V149" s="417"/>
      <c r="W149" s="418">
        <v>2078564.81</v>
      </c>
      <c r="X149" s="417"/>
      <c r="Y149" s="417"/>
      <c r="Z149" s="417"/>
      <c r="AA149" s="417"/>
      <c r="AB149" s="417"/>
      <c r="AC149" s="417"/>
      <c r="AD149" s="417"/>
      <c r="AE149" s="418">
        <v>1082700.74</v>
      </c>
      <c r="AF149" s="418">
        <v>477000</v>
      </c>
      <c r="AG149" s="418">
        <v>518864.07</v>
      </c>
      <c r="AH149" s="417"/>
      <c r="AI149" s="417" t="s">
        <v>518</v>
      </c>
      <c r="AJ149" s="419">
        <v>45938.460543981484</v>
      </c>
      <c r="AK149" s="417"/>
      <c r="AL149" s="417"/>
      <c r="AM149" s="3"/>
    </row>
    <row r="150" spans="1:39" s="4" customFormat="1" ht="12.75" customHeight="1" x14ac:dyDescent="0.25">
      <c r="A150" s="414" t="s">
        <v>266</v>
      </c>
      <c r="B150" s="414" t="s">
        <v>256</v>
      </c>
      <c r="C150" s="414" t="s">
        <v>519</v>
      </c>
      <c r="D150" s="420" t="s">
        <v>826</v>
      </c>
      <c r="E150" s="414" t="s">
        <v>778</v>
      </c>
      <c r="F150" s="420" t="s">
        <v>787</v>
      </c>
      <c r="G150" s="415">
        <v>6269400.29</v>
      </c>
      <c r="H150" s="420"/>
      <c r="I150" s="415">
        <v>6269400.29</v>
      </c>
      <c r="J150" s="420"/>
      <c r="K150" s="420"/>
      <c r="L150" s="420"/>
      <c r="M150" s="420"/>
      <c r="N150" s="420"/>
      <c r="O150" s="420"/>
      <c r="P150" s="420"/>
      <c r="Q150" s="421">
        <v>3019500</v>
      </c>
      <c r="R150" s="421">
        <v>1869900</v>
      </c>
      <c r="S150" s="421">
        <v>1380000.29</v>
      </c>
      <c r="T150" s="420"/>
      <c r="U150" s="415">
        <v>2078564.81</v>
      </c>
      <c r="V150" s="420"/>
      <c r="W150" s="415">
        <v>2078564.81</v>
      </c>
      <c r="X150" s="420"/>
      <c r="Y150" s="420"/>
      <c r="Z150" s="420"/>
      <c r="AA150" s="420"/>
      <c r="AB150" s="420"/>
      <c r="AC150" s="420"/>
      <c r="AD150" s="420"/>
      <c r="AE150" s="421">
        <v>1082700.74</v>
      </c>
      <c r="AF150" s="421">
        <v>477000</v>
      </c>
      <c r="AG150" s="421">
        <v>518864.07</v>
      </c>
      <c r="AH150" s="420"/>
      <c r="AI150" s="414" t="s">
        <v>518</v>
      </c>
      <c r="AJ150" s="416">
        <v>45938.460532407407</v>
      </c>
      <c r="AK150" s="414"/>
      <c r="AL150" s="414"/>
      <c r="AM150" s="3"/>
    </row>
    <row r="151" spans="1:39" s="4" customFormat="1" ht="12.75" customHeight="1" x14ac:dyDescent="0.25">
      <c r="A151" s="417" t="s">
        <v>273</v>
      </c>
      <c r="B151" s="417" t="s">
        <v>256</v>
      </c>
      <c r="C151" s="417" t="s">
        <v>519</v>
      </c>
      <c r="D151" s="417" t="s">
        <v>826</v>
      </c>
      <c r="E151" s="417" t="s">
        <v>778</v>
      </c>
      <c r="F151" s="417" t="s">
        <v>407</v>
      </c>
      <c r="G151" s="418">
        <v>529700</v>
      </c>
      <c r="H151" s="417"/>
      <c r="I151" s="418">
        <v>529700</v>
      </c>
      <c r="J151" s="418">
        <v>706200</v>
      </c>
      <c r="K151" s="417"/>
      <c r="L151" s="417"/>
      <c r="M151" s="417"/>
      <c r="N151" s="417"/>
      <c r="O151" s="417"/>
      <c r="P151" s="417"/>
      <c r="Q151" s="417"/>
      <c r="R151" s="418">
        <v>1235900</v>
      </c>
      <c r="S151" s="417"/>
      <c r="T151" s="417"/>
      <c r="U151" s="418">
        <v>0</v>
      </c>
      <c r="V151" s="417"/>
      <c r="W151" s="418">
        <v>0</v>
      </c>
      <c r="X151" s="418">
        <v>529650</v>
      </c>
      <c r="Y151" s="417"/>
      <c r="Z151" s="417"/>
      <c r="AA151" s="417"/>
      <c r="AB151" s="417"/>
      <c r="AC151" s="417"/>
      <c r="AD151" s="417"/>
      <c r="AE151" s="417"/>
      <c r="AF151" s="418">
        <v>529650</v>
      </c>
      <c r="AG151" s="417"/>
      <c r="AH151" s="417"/>
      <c r="AI151" s="417" t="s">
        <v>518</v>
      </c>
      <c r="AJ151" s="419">
        <v>45938.460543981484</v>
      </c>
      <c r="AK151" s="417"/>
      <c r="AL151" s="417"/>
      <c r="AM151" s="3"/>
    </row>
    <row r="152" spans="1:39" s="4" customFormat="1" ht="12.75" customHeight="1" x14ac:dyDescent="0.25">
      <c r="A152" s="414" t="s">
        <v>208</v>
      </c>
      <c r="B152" s="414" t="s">
        <v>256</v>
      </c>
      <c r="C152" s="414" t="s">
        <v>519</v>
      </c>
      <c r="D152" s="420" t="s">
        <v>826</v>
      </c>
      <c r="E152" s="414" t="s">
        <v>778</v>
      </c>
      <c r="F152" s="420" t="s">
        <v>793</v>
      </c>
      <c r="G152" s="415">
        <v>529700</v>
      </c>
      <c r="H152" s="420"/>
      <c r="I152" s="415">
        <v>529700</v>
      </c>
      <c r="J152" s="421">
        <v>706200</v>
      </c>
      <c r="K152" s="420"/>
      <c r="L152" s="420"/>
      <c r="M152" s="420"/>
      <c r="N152" s="420"/>
      <c r="O152" s="420"/>
      <c r="P152" s="420"/>
      <c r="Q152" s="420"/>
      <c r="R152" s="421">
        <v>1235900</v>
      </c>
      <c r="S152" s="420"/>
      <c r="T152" s="420"/>
      <c r="U152" s="415">
        <v>0</v>
      </c>
      <c r="V152" s="420"/>
      <c r="W152" s="415">
        <v>0</v>
      </c>
      <c r="X152" s="421">
        <v>529650</v>
      </c>
      <c r="Y152" s="420"/>
      <c r="Z152" s="420"/>
      <c r="AA152" s="420"/>
      <c r="AB152" s="420"/>
      <c r="AC152" s="420"/>
      <c r="AD152" s="420"/>
      <c r="AE152" s="420"/>
      <c r="AF152" s="421">
        <v>529650</v>
      </c>
      <c r="AG152" s="420"/>
      <c r="AH152" s="420"/>
      <c r="AI152" s="414" t="s">
        <v>518</v>
      </c>
      <c r="AJ152" s="416">
        <v>45938.460532407407</v>
      </c>
      <c r="AK152" s="414"/>
      <c r="AL152" s="414"/>
      <c r="AM152" s="3"/>
    </row>
    <row r="153" spans="1:39" s="4" customFormat="1" ht="12.75" customHeight="1" x14ac:dyDescent="0.25">
      <c r="A153" s="417" t="s">
        <v>298</v>
      </c>
      <c r="B153" s="417" t="s">
        <v>256</v>
      </c>
      <c r="C153" s="417" t="s">
        <v>519</v>
      </c>
      <c r="D153" s="417" t="s">
        <v>826</v>
      </c>
      <c r="E153" s="417" t="s">
        <v>778</v>
      </c>
      <c r="F153" s="417" t="s">
        <v>818</v>
      </c>
      <c r="G153" s="418">
        <v>5823600</v>
      </c>
      <c r="H153" s="417"/>
      <c r="I153" s="418">
        <v>5823600</v>
      </c>
      <c r="J153" s="417"/>
      <c r="K153" s="417"/>
      <c r="L153" s="417"/>
      <c r="M153" s="417"/>
      <c r="N153" s="417"/>
      <c r="O153" s="417"/>
      <c r="P153" s="417"/>
      <c r="Q153" s="418">
        <v>5823600</v>
      </c>
      <c r="R153" s="417"/>
      <c r="S153" s="417"/>
      <c r="T153" s="417"/>
      <c r="U153" s="418">
        <v>3963600</v>
      </c>
      <c r="V153" s="417"/>
      <c r="W153" s="418">
        <v>3963600</v>
      </c>
      <c r="X153" s="417"/>
      <c r="Y153" s="417"/>
      <c r="Z153" s="417"/>
      <c r="AA153" s="417"/>
      <c r="AB153" s="417"/>
      <c r="AC153" s="417"/>
      <c r="AD153" s="417"/>
      <c r="AE153" s="418">
        <v>3963600</v>
      </c>
      <c r="AF153" s="417"/>
      <c r="AG153" s="417"/>
      <c r="AH153" s="417"/>
      <c r="AI153" s="417" t="s">
        <v>518</v>
      </c>
      <c r="AJ153" s="419">
        <v>45938.460543981484</v>
      </c>
      <c r="AK153" s="417"/>
      <c r="AL153" s="417"/>
      <c r="AM153" s="3"/>
    </row>
    <row r="154" spans="1:39" s="4" customFormat="1" ht="12.75" customHeight="1" x14ac:dyDescent="0.25">
      <c r="A154" s="417" t="s">
        <v>307</v>
      </c>
      <c r="B154" s="417" t="s">
        <v>256</v>
      </c>
      <c r="C154" s="417" t="s">
        <v>519</v>
      </c>
      <c r="D154" s="417" t="s">
        <v>826</v>
      </c>
      <c r="E154" s="417" t="s">
        <v>778</v>
      </c>
      <c r="F154" s="417" t="s">
        <v>828</v>
      </c>
      <c r="G154" s="418">
        <v>5823600</v>
      </c>
      <c r="H154" s="417"/>
      <c r="I154" s="418">
        <v>5823600</v>
      </c>
      <c r="J154" s="417"/>
      <c r="K154" s="417"/>
      <c r="L154" s="417"/>
      <c r="M154" s="417"/>
      <c r="N154" s="417"/>
      <c r="O154" s="417"/>
      <c r="P154" s="417"/>
      <c r="Q154" s="418">
        <v>5823600</v>
      </c>
      <c r="R154" s="417"/>
      <c r="S154" s="417"/>
      <c r="T154" s="417"/>
      <c r="U154" s="418">
        <v>3963600</v>
      </c>
      <c r="V154" s="417"/>
      <c r="W154" s="418">
        <v>3963600</v>
      </c>
      <c r="X154" s="417"/>
      <c r="Y154" s="417"/>
      <c r="Z154" s="417"/>
      <c r="AA154" s="417"/>
      <c r="AB154" s="417"/>
      <c r="AC154" s="417"/>
      <c r="AD154" s="417"/>
      <c r="AE154" s="418">
        <v>3963600</v>
      </c>
      <c r="AF154" s="417"/>
      <c r="AG154" s="417"/>
      <c r="AH154" s="417"/>
      <c r="AI154" s="417" t="s">
        <v>518</v>
      </c>
      <c r="AJ154" s="419">
        <v>45938.460543981484</v>
      </c>
      <c r="AK154" s="417"/>
      <c r="AL154" s="417"/>
      <c r="AM154" s="3"/>
    </row>
    <row r="155" spans="1:39" s="4" customFormat="1" ht="12.75" customHeight="1" x14ac:dyDescent="0.25">
      <c r="A155" s="414" t="s">
        <v>308</v>
      </c>
      <c r="B155" s="414" t="s">
        <v>256</v>
      </c>
      <c r="C155" s="414" t="s">
        <v>519</v>
      </c>
      <c r="D155" s="420" t="s">
        <v>826</v>
      </c>
      <c r="E155" s="414" t="s">
        <v>778</v>
      </c>
      <c r="F155" s="420" t="s">
        <v>829</v>
      </c>
      <c r="G155" s="415">
        <v>3823600</v>
      </c>
      <c r="H155" s="420"/>
      <c r="I155" s="415">
        <v>3823600</v>
      </c>
      <c r="J155" s="420"/>
      <c r="K155" s="420"/>
      <c r="L155" s="420"/>
      <c r="M155" s="420"/>
      <c r="N155" s="420"/>
      <c r="O155" s="420"/>
      <c r="P155" s="420"/>
      <c r="Q155" s="421">
        <v>3823600</v>
      </c>
      <c r="R155" s="420"/>
      <c r="S155" s="420"/>
      <c r="T155" s="420"/>
      <c r="U155" s="415">
        <v>2618600</v>
      </c>
      <c r="V155" s="420"/>
      <c r="W155" s="415">
        <v>2618600</v>
      </c>
      <c r="X155" s="420"/>
      <c r="Y155" s="420"/>
      <c r="Z155" s="420"/>
      <c r="AA155" s="420"/>
      <c r="AB155" s="420"/>
      <c r="AC155" s="420"/>
      <c r="AD155" s="420"/>
      <c r="AE155" s="421">
        <v>2618600</v>
      </c>
      <c r="AF155" s="420"/>
      <c r="AG155" s="420"/>
      <c r="AH155" s="420"/>
      <c r="AI155" s="414" t="s">
        <v>518</v>
      </c>
      <c r="AJ155" s="416">
        <v>45938.460532407407</v>
      </c>
      <c r="AK155" s="414"/>
      <c r="AL155" s="414"/>
      <c r="AM155" s="3"/>
    </row>
    <row r="156" spans="1:39" s="4" customFormat="1" ht="12.75" customHeight="1" x14ac:dyDescent="0.25">
      <c r="A156" s="414" t="s">
        <v>309</v>
      </c>
      <c r="B156" s="414" t="s">
        <v>256</v>
      </c>
      <c r="C156" s="414" t="s">
        <v>519</v>
      </c>
      <c r="D156" s="420" t="s">
        <v>826</v>
      </c>
      <c r="E156" s="414" t="s">
        <v>778</v>
      </c>
      <c r="F156" s="420" t="s">
        <v>830</v>
      </c>
      <c r="G156" s="415">
        <v>2000000</v>
      </c>
      <c r="H156" s="420"/>
      <c r="I156" s="415">
        <v>2000000</v>
      </c>
      <c r="J156" s="420"/>
      <c r="K156" s="420"/>
      <c r="L156" s="420"/>
      <c r="M156" s="420"/>
      <c r="N156" s="420"/>
      <c r="O156" s="420"/>
      <c r="P156" s="420"/>
      <c r="Q156" s="421">
        <v>2000000</v>
      </c>
      <c r="R156" s="420"/>
      <c r="S156" s="420"/>
      <c r="T156" s="420"/>
      <c r="U156" s="415">
        <v>1345000</v>
      </c>
      <c r="V156" s="420"/>
      <c r="W156" s="415">
        <v>1345000</v>
      </c>
      <c r="X156" s="420"/>
      <c r="Y156" s="420"/>
      <c r="Z156" s="420"/>
      <c r="AA156" s="420"/>
      <c r="AB156" s="420"/>
      <c r="AC156" s="420"/>
      <c r="AD156" s="420"/>
      <c r="AE156" s="421">
        <v>1345000</v>
      </c>
      <c r="AF156" s="420"/>
      <c r="AG156" s="420"/>
      <c r="AH156" s="420"/>
      <c r="AI156" s="414" t="s">
        <v>518</v>
      </c>
      <c r="AJ156" s="416">
        <v>45938.460532407407</v>
      </c>
      <c r="AK156" s="414"/>
      <c r="AL156" s="414"/>
      <c r="AM156" s="3"/>
    </row>
    <row r="157" spans="1:39" s="4" customFormat="1" ht="12.75" customHeight="1" x14ac:dyDescent="0.25">
      <c r="A157" s="417" t="s">
        <v>310</v>
      </c>
      <c r="B157" s="417" t="s">
        <v>256</v>
      </c>
      <c r="C157" s="417" t="s">
        <v>519</v>
      </c>
      <c r="D157" s="417" t="s">
        <v>831</v>
      </c>
      <c r="E157" s="417" t="s">
        <v>778</v>
      </c>
      <c r="F157" s="417" t="s">
        <v>519</v>
      </c>
      <c r="G157" s="418">
        <v>429447918.14999998</v>
      </c>
      <c r="H157" s="417"/>
      <c r="I157" s="418">
        <v>429447918.14999998</v>
      </c>
      <c r="J157" s="418">
        <v>3757887.44</v>
      </c>
      <c r="K157" s="417"/>
      <c r="L157" s="417"/>
      <c r="M157" s="417"/>
      <c r="N157" s="417"/>
      <c r="O157" s="417"/>
      <c r="P157" s="417"/>
      <c r="Q157" s="418">
        <v>55702157.170000002</v>
      </c>
      <c r="R157" s="418">
        <v>306206312</v>
      </c>
      <c r="S157" s="418">
        <v>71297336.420000002</v>
      </c>
      <c r="T157" s="417"/>
      <c r="U157" s="418">
        <v>205008906.68000001</v>
      </c>
      <c r="V157" s="417"/>
      <c r="W157" s="418">
        <v>205008906.68000001</v>
      </c>
      <c r="X157" s="418">
        <v>2957887.44</v>
      </c>
      <c r="Y157" s="417"/>
      <c r="Z157" s="417"/>
      <c r="AA157" s="417"/>
      <c r="AB157" s="417"/>
      <c r="AC157" s="417"/>
      <c r="AD157" s="417"/>
      <c r="AE157" s="418">
        <v>27523587.239999998</v>
      </c>
      <c r="AF157" s="418">
        <v>141105185.16</v>
      </c>
      <c r="AG157" s="418">
        <v>39338021.719999999</v>
      </c>
      <c r="AH157" s="417"/>
      <c r="AI157" s="417" t="s">
        <v>518</v>
      </c>
      <c r="AJ157" s="419">
        <v>45938.460543981484</v>
      </c>
      <c r="AK157" s="417"/>
      <c r="AL157" s="417"/>
      <c r="AM157" s="3"/>
    </row>
    <row r="158" spans="1:39" s="4" customFormat="1" ht="12.75" customHeight="1" x14ac:dyDescent="0.25">
      <c r="A158" s="417" t="s">
        <v>311</v>
      </c>
      <c r="B158" s="417" t="s">
        <v>256</v>
      </c>
      <c r="C158" s="417" t="s">
        <v>519</v>
      </c>
      <c r="D158" s="417" t="s">
        <v>832</v>
      </c>
      <c r="E158" s="417" t="s">
        <v>778</v>
      </c>
      <c r="F158" s="417" t="s">
        <v>519</v>
      </c>
      <c r="G158" s="418">
        <v>953652.76</v>
      </c>
      <c r="H158" s="417"/>
      <c r="I158" s="418">
        <v>953652.76</v>
      </c>
      <c r="J158" s="417"/>
      <c r="K158" s="417"/>
      <c r="L158" s="417"/>
      <c r="M158" s="417"/>
      <c r="N158" s="417"/>
      <c r="O158" s="417"/>
      <c r="P158" s="417"/>
      <c r="Q158" s="418">
        <v>953652.76</v>
      </c>
      <c r="R158" s="417"/>
      <c r="S158" s="417"/>
      <c r="T158" s="417"/>
      <c r="U158" s="418">
        <v>387969.87</v>
      </c>
      <c r="V158" s="417"/>
      <c r="W158" s="418">
        <v>387969.87</v>
      </c>
      <c r="X158" s="417"/>
      <c r="Y158" s="417"/>
      <c r="Z158" s="417"/>
      <c r="AA158" s="417"/>
      <c r="AB158" s="417"/>
      <c r="AC158" s="417"/>
      <c r="AD158" s="417"/>
      <c r="AE158" s="418">
        <v>387969.87</v>
      </c>
      <c r="AF158" s="417"/>
      <c r="AG158" s="417"/>
      <c r="AH158" s="417"/>
      <c r="AI158" s="417" t="s">
        <v>518</v>
      </c>
      <c r="AJ158" s="419">
        <v>45938.460543981484</v>
      </c>
      <c r="AK158" s="417"/>
      <c r="AL158" s="417"/>
      <c r="AM158" s="3"/>
    </row>
    <row r="159" spans="1:39" s="4" customFormat="1" ht="12.75" customHeight="1" x14ac:dyDescent="0.25">
      <c r="A159" s="417" t="s">
        <v>264</v>
      </c>
      <c r="B159" s="417" t="s">
        <v>256</v>
      </c>
      <c r="C159" s="417" t="s">
        <v>519</v>
      </c>
      <c r="D159" s="417" t="s">
        <v>832</v>
      </c>
      <c r="E159" s="417" t="s">
        <v>778</v>
      </c>
      <c r="F159" s="417" t="s">
        <v>256</v>
      </c>
      <c r="G159" s="418">
        <v>953652.76</v>
      </c>
      <c r="H159" s="417"/>
      <c r="I159" s="418">
        <v>953652.76</v>
      </c>
      <c r="J159" s="417"/>
      <c r="K159" s="417"/>
      <c r="L159" s="417"/>
      <c r="M159" s="417"/>
      <c r="N159" s="417"/>
      <c r="O159" s="417"/>
      <c r="P159" s="417"/>
      <c r="Q159" s="418">
        <v>953652.76</v>
      </c>
      <c r="R159" s="417"/>
      <c r="S159" s="417"/>
      <c r="T159" s="417"/>
      <c r="U159" s="418">
        <v>387969.87</v>
      </c>
      <c r="V159" s="417"/>
      <c r="W159" s="418">
        <v>387969.87</v>
      </c>
      <c r="X159" s="417"/>
      <c r="Y159" s="417"/>
      <c r="Z159" s="417"/>
      <c r="AA159" s="417"/>
      <c r="AB159" s="417"/>
      <c r="AC159" s="417"/>
      <c r="AD159" s="417"/>
      <c r="AE159" s="418">
        <v>387969.87</v>
      </c>
      <c r="AF159" s="417"/>
      <c r="AG159" s="417"/>
      <c r="AH159" s="417"/>
      <c r="AI159" s="417" t="s">
        <v>518</v>
      </c>
      <c r="AJ159" s="419">
        <v>45938.460543981484</v>
      </c>
      <c r="AK159" s="417"/>
      <c r="AL159" s="417"/>
      <c r="AM159" s="3"/>
    </row>
    <row r="160" spans="1:39" s="4" customFormat="1" ht="12.75" customHeight="1" x14ac:dyDescent="0.25">
      <c r="A160" s="417" t="s">
        <v>265</v>
      </c>
      <c r="B160" s="417" t="s">
        <v>256</v>
      </c>
      <c r="C160" s="417" t="s">
        <v>519</v>
      </c>
      <c r="D160" s="417" t="s">
        <v>832</v>
      </c>
      <c r="E160" s="417" t="s">
        <v>778</v>
      </c>
      <c r="F160" s="417" t="s">
        <v>786</v>
      </c>
      <c r="G160" s="418">
        <v>953652.76</v>
      </c>
      <c r="H160" s="417"/>
      <c r="I160" s="418">
        <v>953652.76</v>
      </c>
      <c r="J160" s="417"/>
      <c r="K160" s="417"/>
      <c r="L160" s="417"/>
      <c r="M160" s="417"/>
      <c r="N160" s="417"/>
      <c r="O160" s="417"/>
      <c r="P160" s="417"/>
      <c r="Q160" s="418">
        <v>953652.76</v>
      </c>
      <c r="R160" s="417"/>
      <c r="S160" s="417"/>
      <c r="T160" s="417"/>
      <c r="U160" s="418">
        <v>387969.87</v>
      </c>
      <c r="V160" s="417"/>
      <c r="W160" s="418">
        <v>387969.87</v>
      </c>
      <c r="X160" s="417"/>
      <c r="Y160" s="417"/>
      <c r="Z160" s="417"/>
      <c r="AA160" s="417"/>
      <c r="AB160" s="417"/>
      <c r="AC160" s="417"/>
      <c r="AD160" s="417"/>
      <c r="AE160" s="418">
        <v>387969.87</v>
      </c>
      <c r="AF160" s="417"/>
      <c r="AG160" s="417"/>
      <c r="AH160" s="417"/>
      <c r="AI160" s="417" t="s">
        <v>518</v>
      </c>
      <c r="AJ160" s="419">
        <v>45938.460543981484</v>
      </c>
      <c r="AK160" s="417"/>
      <c r="AL160" s="417"/>
      <c r="AM160" s="3"/>
    </row>
    <row r="161" spans="1:39" s="4" customFormat="1" ht="12.75" customHeight="1" x14ac:dyDescent="0.25">
      <c r="A161" s="414" t="s">
        <v>266</v>
      </c>
      <c r="B161" s="414" t="s">
        <v>256</v>
      </c>
      <c r="C161" s="414" t="s">
        <v>519</v>
      </c>
      <c r="D161" s="420" t="s">
        <v>832</v>
      </c>
      <c r="E161" s="414" t="s">
        <v>778</v>
      </c>
      <c r="F161" s="420" t="s">
        <v>787</v>
      </c>
      <c r="G161" s="415">
        <v>853652.76</v>
      </c>
      <c r="H161" s="420"/>
      <c r="I161" s="415">
        <v>853652.76</v>
      </c>
      <c r="J161" s="420"/>
      <c r="K161" s="420"/>
      <c r="L161" s="420"/>
      <c r="M161" s="420"/>
      <c r="N161" s="420"/>
      <c r="O161" s="420"/>
      <c r="P161" s="420"/>
      <c r="Q161" s="421">
        <v>853652.76</v>
      </c>
      <c r="R161" s="420"/>
      <c r="S161" s="420"/>
      <c r="T161" s="420"/>
      <c r="U161" s="415">
        <v>367181.5</v>
      </c>
      <c r="V161" s="420"/>
      <c r="W161" s="415">
        <v>367181.5</v>
      </c>
      <c r="X161" s="420"/>
      <c r="Y161" s="420"/>
      <c r="Z161" s="420"/>
      <c r="AA161" s="420"/>
      <c r="AB161" s="420"/>
      <c r="AC161" s="420"/>
      <c r="AD161" s="420"/>
      <c r="AE161" s="421">
        <v>367181.5</v>
      </c>
      <c r="AF161" s="420"/>
      <c r="AG161" s="420"/>
      <c r="AH161" s="420"/>
      <c r="AI161" s="414" t="s">
        <v>518</v>
      </c>
      <c r="AJ161" s="416">
        <v>45938.460532407407</v>
      </c>
      <c r="AK161" s="414"/>
      <c r="AL161" s="414"/>
      <c r="AM161" s="3"/>
    </row>
    <row r="162" spans="1:39" s="4" customFormat="1" ht="12.75" customHeight="1" x14ac:dyDescent="0.25">
      <c r="A162" s="414" t="s">
        <v>272</v>
      </c>
      <c r="B162" s="414" t="s">
        <v>256</v>
      </c>
      <c r="C162" s="414" t="s">
        <v>519</v>
      </c>
      <c r="D162" s="420" t="s">
        <v>832</v>
      </c>
      <c r="E162" s="414" t="s">
        <v>778</v>
      </c>
      <c r="F162" s="420" t="s">
        <v>792</v>
      </c>
      <c r="G162" s="415">
        <v>100000</v>
      </c>
      <c r="H162" s="420"/>
      <c r="I162" s="415">
        <v>100000</v>
      </c>
      <c r="J162" s="420"/>
      <c r="K162" s="420"/>
      <c r="L162" s="420"/>
      <c r="M162" s="420"/>
      <c r="N162" s="420"/>
      <c r="O162" s="420"/>
      <c r="P162" s="420"/>
      <c r="Q162" s="421">
        <v>100000</v>
      </c>
      <c r="R162" s="420"/>
      <c r="S162" s="420"/>
      <c r="T162" s="420"/>
      <c r="U162" s="415">
        <v>20788.37</v>
      </c>
      <c r="V162" s="420"/>
      <c r="W162" s="415">
        <v>20788.37</v>
      </c>
      <c r="X162" s="420"/>
      <c r="Y162" s="420"/>
      <c r="Z162" s="420"/>
      <c r="AA162" s="420"/>
      <c r="AB162" s="420"/>
      <c r="AC162" s="420"/>
      <c r="AD162" s="420"/>
      <c r="AE162" s="421">
        <v>20788.37</v>
      </c>
      <c r="AF162" s="420"/>
      <c r="AG162" s="420"/>
      <c r="AH162" s="420"/>
      <c r="AI162" s="414" t="s">
        <v>518</v>
      </c>
      <c r="AJ162" s="416">
        <v>45938.460532407407</v>
      </c>
      <c r="AK162" s="414"/>
      <c r="AL162" s="414"/>
      <c r="AM162" s="3"/>
    </row>
    <row r="163" spans="1:39" s="4" customFormat="1" ht="12.75" customHeight="1" x14ac:dyDescent="0.25">
      <c r="A163" s="417" t="s">
        <v>312</v>
      </c>
      <c r="B163" s="417" t="s">
        <v>256</v>
      </c>
      <c r="C163" s="417" t="s">
        <v>519</v>
      </c>
      <c r="D163" s="417" t="s">
        <v>833</v>
      </c>
      <c r="E163" s="417" t="s">
        <v>778</v>
      </c>
      <c r="F163" s="417" t="s">
        <v>519</v>
      </c>
      <c r="G163" s="418">
        <v>185955424.75</v>
      </c>
      <c r="H163" s="417"/>
      <c r="I163" s="418">
        <v>185955424.75</v>
      </c>
      <c r="J163" s="418">
        <v>3757887.44</v>
      </c>
      <c r="K163" s="417"/>
      <c r="L163" s="417"/>
      <c r="M163" s="417"/>
      <c r="N163" s="417"/>
      <c r="O163" s="417"/>
      <c r="P163" s="417"/>
      <c r="Q163" s="418">
        <v>53134587.439999998</v>
      </c>
      <c r="R163" s="418">
        <v>100396400</v>
      </c>
      <c r="S163" s="418">
        <v>36182324.75</v>
      </c>
      <c r="T163" s="417"/>
      <c r="U163" s="418">
        <v>109577406.89</v>
      </c>
      <c r="V163" s="417"/>
      <c r="W163" s="418">
        <v>109577406.89</v>
      </c>
      <c r="X163" s="418">
        <v>2957887.44</v>
      </c>
      <c r="Y163" s="417"/>
      <c r="Z163" s="417"/>
      <c r="AA163" s="417"/>
      <c r="AB163" s="417"/>
      <c r="AC163" s="417"/>
      <c r="AD163" s="417"/>
      <c r="AE163" s="418">
        <v>26541705.41</v>
      </c>
      <c r="AF163" s="418">
        <v>64339560.850000001</v>
      </c>
      <c r="AG163" s="418">
        <v>21654028.07</v>
      </c>
      <c r="AH163" s="417"/>
      <c r="AI163" s="417" t="s">
        <v>518</v>
      </c>
      <c r="AJ163" s="419">
        <v>45938.460543981484</v>
      </c>
      <c r="AK163" s="417"/>
      <c r="AL163" s="417"/>
      <c r="AM163" s="3"/>
    </row>
    <row r="164" spans="1:39" s="4" customFormat="1" ht="12.75" customHeight="1" x14ac:dyDescent="0.25">
      <c r="A164" s="417" t="s">
        <v>264</v>
      </c>
      <c r="B164" s="417" t="s">
        <v>256</v>
      </c>
      <c r="C164" s="417" t="s">
        <v>519</v>
      </c>
      <c r="D164" s="417" t="s">
        <v>833</v>
      </c>
      <c r="E164" s="417" t="s">
        <v>778</v>
      </c>
      <c r="F164" s="417" t="s">
        <v>256</v>
      </c>
      <c r="G164" s="418">
        <v>130073647.73</v>
      </c>
      <c r="H164" s="417"/>
      <c r="I164" s="418">
        <v>130073647.73</v>
      </c>
      <c r="J164" s="417"/>
      <c r="K164" s="417"/>
      <c r="L164" s="417"/>
      <c r="M164" s="417"/>
      <c r="N164" s="417"/>
      <c r="O164" s="417"/>
      <c r="P164" s="417"/>
      <c r="Q164" s="418">
        <v>49334587.439999998</v>
      </c>
      <c r="R164" s="418">
        <v>69263512.560000002</v>
      </c>
      <c r="S164" s="418">
        <v>11475547.73</v>
      </c>
      <c r="T164" s="417"/>
      <c r="U164" s="418">
        <v>84947278.840000004</v>
      </c>
      <c r="V164" s="417"/>
      <c r="W164" s="418">
        <v>84947278.840000004</v>
      </c>
      <c r="X164" s="417"/>
      <c r="Y164" s="417"/>
      <c r="Z164" s="417"/>
      <c r="AA164" s="417"/>
      <c r="AB164" s="417"/>
      <c r="AC164" s="417"/>
      <c r="AD164" s="417"/>
      <c r="AE164" s="418">
        <v>24583541.579999998</v>
      </c>
      <c r="AF164" s="418">
        <v>55236673.409999996</v>
      </c>
      <c r="AG164" s="418">
        <v>5127063.8499999996</v>
      </c>
      <c r="AH164" s="417"/>
      <c r="AI164" s="417" t="s">
        <v>518</v>
      </c>
      <c r="AJ164" s="419">
        <v>45938.460543981484</v>
      </c>
      <c r="AK164" s="417"/>
      <c r="AL164" s="417"/>
      <c r="AM164" s="3"/>
    </row>
    <row r="165" spans="1:39" s="4" customFormat="1" ht="12.75" customHeight="1" x14ac:dyDescent="0.25">
      <c r="A165" s="417" t="s">
        <v>265</v>
      </c>
      <c r="B165" s="417" t="s">
        <v>256</v>
      </c>
      <c r="C165" s="417" t="s">
        <v>519</v>
      </c>
      <c r="D165" s="417" t="s">
        <v>833</v>
      </c>
      <c r="E165" s="417" t="s">
        <v>778</v>
      </c>
      <c r="F165" s="417" t="s">
        <v>786</v>
      </c>
      <c r="G165" s="418">
        <v>130073647.73</v>
      </c>
      <c r="H165" s="417"/>
      <c r="I165" s="418">
        <v>130073647.73</v>
      </c>
      <c r="J165" s="417"/>
      <c r="K165" s="417"/>
      <c r="L165" s="417"/>
      <c r="M165" s="417"/>
      <c r="N165" s="417"/>
      <c r="O165" s="417"/>
      <c r="P165" s="417"/>
      <c r="Q165" s="418">
        <v>49334587.439999998</v>
      </c>
      <c r="R165" s="418">
        <v>69263512.560000002</v>
      </c>
      <c r="S165" s="418">
        <v>11475547.73</v>
      </c>
      <c r="T165" s="417"/>
      <c r="U165" s="418">
        <v>84947278.840000004</v>
      </c>
      <c r="V165" s="417"/>
      <c r="W165" s="418">
        <v>84947278.840000004</v>
      </c>
      <c r="X165" s="417"/>
      <c r="Y165" s="417"/>
      <c r="Z165" s="417"/>
      <c r="AA165" s="417"/>
      <c r="AB165" s="417"/>
      <c r="AC165" s="417"/>
      <c r="AD165" s="417"/>
      <c r="AE165" s="418">
        <v>24583541.579999998</v>
      </c>
      <c r="AF165" s="418">
        <v>55236673.409999996</v>
      </c>
      <c r="AG165" s="418">
        <v>5127063.8499999996</v>
      </c>
      <c r="AH165" s="417"/>
      <c r="AI165" s="417" t="s">
        <v>518</v>
      </c>
      <c r="AJ165" s="419">
        <v>45938.460543981484</v>
      </c>
      <c r="AK165" s="417"/>
      <c r="AL165" s="417"/>
      <c r="AM165" s="3"/>
    </row>
    <row r="166" spans="1:39" s="4" customFormat="1" ht="12.75" customHeight="1" x14ac:dyDescent="0.25">
      <c r="A166" s="414" t="s">
        <v>287</v>
      </c>
      <c r="B166" s="414" t="s">
        <v>256</v>
      </c>
      <c r="C166" s="414" t="s">
        <v>519</v>
      </c>
      <c r="D166" s="420" t="s">
        <v>833</v>
      </c>
      <c r="E166" s="414" t="s">
        <v>778</v>
      </c>
      <c r="F166" s="420" t="s">
        <v>807</v>
      </c>
      <c r="G166" s="415">
        <v>116830643.76000001</v>
      </c>
      <c r="H166" s="420"/>
      <c r="I166" s="415">
        <v>116830643.76000001</v>
      </c>
      <c r="J166" s="420"/>
      <c r="K166" s="420"/>
      <c r="L166" s="420"/>
      <c r="M166" s="420"/>
      <c r="N166" s="420"/>
      <c r="O166" s="420"/>
      <c r="P166" s="420"/>
      <c r="Q166" s="421">
        <v>49004587.439999998</v>
      </c>
      <c r="R166" s="421">
        <v>64014400</v>
      </c>
      <c r="S166" s="421">
        <v>3811656.32</v>
      </c>
      <c r="T166" s="420"/>
      <c r="U166" s="415">
        <v>78133769.819999993</v>
      </c>
      <c r="V166" s="420"/>
      <c r="W166" s="415">
        <v>78133769.819999993</v>
      </c>
      <c r="X166" s="420"/>
      <c r="Y166" s="420"/>
      <c r="Z166" s="420"/>
      <c r="AA166" s="420"/>
      <c r="AB166" s="420"/>
      <c r="AC166" s="420"/>
      <c r="AD166" s="420"/>
      <c r="AE166" s="421">
        <v>24583541.579999998</v>
      </c>
      <c r="AF166" s="421">
        <v>53500035.5</v>
      </c>
      <c r="AG166" s="421">
        <v>50192.74</v>
      </c>
      <c r="AH166" s="420"/>
      <c r="AI166" s="414" t="s">
        <v>518</v>
      </c>
      <c r="AJ166" s="416">
        <v>45938.460532407407</v>
      </c>
      <c r="AK166" s="414"/>
      <c r="AL166" s="414"/>
      <c r="AM166" s="3"/>
    </row>
    <row r="167" spans="1:39" s="4" customFormat="1" ht="12.75" customHeight="1" x14ac:dyDescent="0.25">
      <c r="A167" s="414" t="s">
        <v>266</v>
      </c>
      <c r="B167" s="414" t="s">
        <v>256</v>
      </c>
      <c r="C167" s="414" t="s">
        <v>519</v>
      </c>
      <c r="D167" s="420" t="s">
        <v>833</v>
      </c>
      <c r="E167" s="414" t="s">
        <v>778</v>
      </c>
      <c r="F167" s="420" t="s">
        <v>787</v>
      </c>
      <c r="G167" s="415">
        <v>7457427.6200000001</v>
      </c>
      <c r="H167" s="420"/>
      <c r="I167" s="415">
        <v>7457427.6200000001</v>
      </c>
      <c r="J167" s="420"/>
      <c r="K167" s="420"/>
      <c r="L167" s="420"/>
      <c r="M167" s="420"/>
      <c r="N167" s="420"/>
      <c r="O167" s="420"/>
      <c r="P167" s="420"/>
      <c r="Q167" s="421">
        <v>330000</v>
      </c>
      <c r="R167" s="421">
        <v>1517200</v>
      </c>
      <c r="S167" s="421">
        <v>5610227.6200000001</v>
      </c>
      <c r="T167" s="420"/>
      <c r="U167" s="415">
        <v>3306503.48</v>
      </c>
      <c r="V167" s="420"/>
      <c r="W167" s="415">
        <v>3306503.48</v>
      </c>
      <c r="X167" s="420"/>
      <c r="Y167" s="420"/>
      <c r="Z167" s="420"/>
      <c r="AA167" s="420"/>
      <c r="AB167" s="420"/>
      <c r="AC167" s="420"/>
      <c r="AD167" s="420"/>
      <c r="AE167" s="421">
        <v>0</v>
      </c>
      <c r="AF167" s="421">
        <v>23018.48</v>
      </c>
      <c r="AG167" s="421">
        <v>3283485</v>
      </c>
      <c r="AH167" s="420"/>
      <c r="AI167" s="414" t="s">
        <v>518</v>
      </c>
      <c r="AJ167" s="416">
        <v>45938.460532407407</v>
      </c>
      <c r="AK167" s="414"/>
      <c r="AL167" s="414"/>
      <c r="AM167" s="3"/>
    </row>
    <row r="168" spans="1:39" s="4" customFormat="1" ht="12.75" customHeight="1" x14ac:dyDescent="0.25">
      <c r="A168" s="414" t="s">
        <v>361</v>
      </c>
      <c r="B168" s="414" t="s">
        <v>256</v>
      </c>
      <c r="C168" s="414" t="s">
        <v>519</v>
      </c>
      <c r="D168" s="420" t="s">
        <v>833</v>
      </c>
      <c r="E168" s="414" t="s">
        <v>778</v>
      </c>
      <c r="F168" s="420" t="s">
        <v>827</v>
      </c>
      <c r="G168" s="415">
        <v>12000</v>
      </c>
      <c r="H168" s="420"/>
      <c r="I168" s="415">
        <v>12000</v>
      </c>
      <c r="J168" s="420"/>
      <c r="K168" s="420"/>
      <c r="L168" s="420"/>
      <c r="M168" s="420"/>
      <c r="N168" s="420"/>
      <c r="O168" s="420"/>
      <c r="P168" s="420"/>
      <c r="Q168" s="420"/>
      <c r="R168" s="420"/>
      <c r="S168" s="421">
        <v>12000</v>
      </c>
      <c r="T168" s="420"/>
      <c r="U168" s="415">
        <v>12000</v>
      </c>
      <c r="V168" s="420"/>
      <c r="W168" s="415">
        <v>12000</v>
      </c>
      <c r="X168" s="420"/>
      <c r="Y168" s="420"/>
      <c r="Z168" s="420"/>
      <c r="AA168" s="420"/>
      <c r="AB168" s="420"/>
      <c r="AC168" s="420"/>
      <c r="AD168" s="420"/>
      <c r="AE168" s="420"/>
      <c r="AF168" s="420"/>
      <c r="AG168" s="421">
        <v>12000</v>
      </c>
      <c r="AH168" s="420"/>
      <c r="AI168" s="414" t="s">
        <v>518</v>
      </c>
      <c r="AJ168" s="416">
        <v>45938.460532407407</v>
      </c>
      <c r="AK168" s="414"/>
      <c r="AL168" s="414"/>
      <c r="AM168" s="3"/>
    </row>
    <row r="169" spans="1:39" s="4" customFormat="1" ht="12.75" customHeight="1" x14ac:dyDescent="0.25">
      <c r="A169" s="414" t="s">
        <v>272</v>
      </c>
      <c r="B169" s="414" t="s">
        <v>256</v>
      </c>
      <c r="C169" s="414" t="s">
        <v>519</v>
      </c>
      <c r="D169" s="420" t="s">
        <v>833</v>
      </c>
      <c r="E169" s="414" t="s">
        <v>778</v>
      </c>
      <c r="F169" s="420" t="s">
        <v>792</v>
      </c>
      <c r="G169" s="415">
        <v>5773576.3499999996</v>
      </c>
      <c r="H169" s="420"/>
      <c r="I169" s="415">
        <v>5773576.3499999996</v>
      </c>
      <c r="J169" s="420"/>
      <c r="K169" s="420"/>
      <c r="L169" s="420"/>
      <c r="M169" s="420"/>
      <c r="N169" s="420"/>
      <c r="O169" s="420"/>
      <c r="P169" s="420"/>
      <c r="Q169" s="420"/>
      <c r="R169" s="421">
        <v>3731912.56</v>
      </c>
      <c r="S169" s="421">
        <v>2041663.79</v>
      </c>
      <c r="T169" s="420"/>
      <c r="U169" s="415">
        <v>3495005.54</v>
      </c>
      <c r="V169" s="420"/>
      <c r="W169" s="415">
        <v>3495005.54</v>
      </c>
      <c r="X169" s="420"/>
      <c r="Y169" s="420"/>
      <c r="Z169" s="420"/>
      <c r="AA169" s="420"/>
      <c r="AB169" s="420"/>
      <c r="AC169" s="420"/>
      <c r="AD169" s="420"/>
      <c r="AE169" s="420"/>
      <c r="AF169" s="421">
        <v>1713619.43</v>
      </c>
      <c r="AG169" s="421">
        <v>1781386.11</v>
      </c>
      <c r="AH169" s="420"/>
      <c r="AI169" s="414" t="s">
        <v>518</v>
      </c>
      <c r="AJ169" s="416">
        <v>45938.460532407407</v>
      </c>
      <c r="AK169" s="414"/>
      <c r="AL169" s="414"/>
      <c r="AM169" s="3"/>
    </row>
    <row r="170" spans="1:39" s="4" customFormat="1" ht="12.75" customHeight="1" x14ac:dyDescent="0.25">
      <c r="A170" s="417" t="s">
        <v>313</v>
      </c>
      <c r="B170" s="417" t="s">
        <v>256</v>
      </c>
      <c r="C170" s="417" t="s">
        <v>519</v>
      </c>
      <c r="D170" s="417" t="s">
        <v>833</v>
      </c>
      <c r="E170" s="417" t="s">
        <v>778</v>
      </c>
      <c r="F170" s="417" t="s">
        <v>834</v>
      </c>
      <c r="G170" s="418">
        <v>9143402.0700000003</v>
      </c>
      <c r="H170" s="417"/>
      <c r="I170" s="418">
        <v>9143402.0700000003</v>
      </c>
      <c r="J170" s="417"/>
      <c r="K170" s="417"/>
      <c r="L170" s="417"/>
      <c r="M170" s="417"/>
      <c r="N170" s="417"/>
      <c r="O170" s="417"/>
      <c r="P170" s="417"/>
      <c r="Q170" s="417"/>
      <c r="R170" s="418">
        <v>2030000</v>
      </c>
      <c r="S170" s="418">
        <v>7113402.0700000003</v>
      </c>
      <c r="T170" s="417"/>
      <c r="U170" s="418">
        <v>0</v>
      </c>
      <c r="V170" s="417"/>
      <c r="W170" s="418">
        <v>0</v>
      </c>
      <c r="X170" s="417"/>
      <c r="Y170" s="417"/>
      <c r="Z170" s="417"/>
      <c r="AA170" s="417"/>
      <c r="AB170" s="417"/>
      <c r="AC170" s="417"/>
      <c r="AD170" s="417"/>
      <c r="AE170" s="417"/>
      <c r="AF170" s="418">
        <v>0</v>
      </c>
      <c r="AG170" s="418">
        <v>0</v>
      </c>
      <c r="AH170" s="417"/>
      <c r="AI170" s="417" t="s">
        <v>518</v>
      </c>
      <c r="AJ170" s="419">
        <v>45938.460543981484</v>
      </c>
      <c r="AK170" s="417"/>
      <c r="AL170" s="417"/>
      <c r="AM170" s="3"/>
    </row>
    <row r="171" spans="1:39" s="4" customFormat="1" ht="12.75" customHeight="1" x14ac:dyDescent="0.25">
      <c r="A171" s="417" t="s">
        <v>314</v>
      </c>
      <c r="B171" s="417" t="s">
        <v>256</v>
      </c>
      <c r="C171" s="417" t="s">
        <v>519</v>
      </c>
      <c r="D171" s="417" t="s">
        <v>833</v>
      </c>
      <c r="E171" s="417" t="s">
        <v>778</v>
      </c>
      <c r="F171" s="417" t="s">
        <v>835</v>
      </c>
      <c r="G171" s="418">
        <v>9143402.0700000003</v>
      </c>
      <c r="H171" s="417"/>
      <c r="I171" s="418">
        <v>9143402.0700000003</v>
      </c>
      <c r="J171" s="417"/>
      <c r="K171" s="417"/>
      <c r="L171" s="417"/>
      <c r="M171" s="417"/>
      <c r="N171" s="417"/>
      <c r="O171" s="417"/>
      <c r="P171" s="417"/>
      <c r="Q171" s="417"/>
      <c r="R171" s="418">
        <v>2030000</v>
      </c>
      <c r="S171" s="418">
        <v>7113402.0700000003</v>
      </c>
      <c r="T171" s="417"/>
      <c r="U171" s="418">
        <v>0</v>
      </c>
      <c r="V171" s="417"/>
      <c r="W171" s="418">
        <v>0</v>
      </c>
      <c r="X171" s="417"/>
      <c r="Y171" s="417"/>
      <c r="Z171" s="417"/>
      <c r="AA171" s="417"/>
      <c r="AB171" s="417"/>
      <c r="AC171" s="417"/>
      <c r="AD171" s="417"/>
      <c r="AE171" s="417"/>
      <c r="AF171" s="418">
        <v>0</v>
      </c>
      <c r="AG171" s="418">
        <v>0</v>
      </c>
      <c r="AH171" s="417"/>
      <c r="AI171" s="417" t="s">
        <v>518</v>
      </c>
      <c r="AJ171" s="419">
        <v>45938.460543981484</v>
      </c>
      <c r="AK171" s="417"/>
      <c r="AL171" s="417"/>
      <c r="AM171" s="3"/>
    </row>
    <row r="172" spans="1:39" s="4" customFormat="1" ht="12.75" customHeight="1" x14ac:dyDescent="0.25">
      <c r="A172" s="414" t="s">
        <v>315</v>
      </c>
      <c r="B172" s="414" t="s">
        <v>256</v>
      </c>
      <c r="C172" s="414" t="s">
        <v>519</v>
      </c>
      <c r="D172" s="420" t="s">
        <v>833</v>
      </c>
      <c r="E172" s="414" t="s">
        <v>778</v>
      </c>
      <c r="F172" s="420" t="s">
        <v>836</v>
      </c>
      <c r="G172" s="415">
        <v>9143402.0700000003</v>
      </c>
      <c r="H172" s="420"/>
      <c r="I172" s="415">
        <v>9143402.0700000003</v>
      </c>
      <c r="J172" s="420"/>
      <c r="K172" s="420"/>
      <c r="L172" s="420"/>
      <c r="M172" s="420"/>
      <c r="N172" s="420"/>
      <c r="O172" s="420"/>
      <c r="P172" s="420"/>
      <c r="Q172" s="420"/>
      <c r="R172" s="421">
        <v>2030000</v>
      </c>
      <c r="S172" s="421">
        <v>7113402.0700000003</v>
      </c>
      <c r="T172" s="420"/>
      <c r="U172" s="415">
        <v>0</v>
      </c>
      <c r="V172" s="420"/>
      <c r="W172" s="415">
        <v>0</v>
      </c>
      <c r="X172" s="420"/>
      <c r="Y172" s="420"/>
      <c r="Z172" s="420"/>
      <c r="AA172" s="420"/>
      <c r="AB172" s="420"/>
      <c r="AC172" s="420"/>
      <c r="AD172" s="420"/>
      <c r="AE172" s="420"/>
      <c r="AF172" s="421">
        <v>0</v>
      </c>
      <c r="AG172" s="421">
        <v>0</v>
      </c>
      <c r="AH172" s="420"/>
      <c r="AI172" s="414" t="s">
        <v>518</v>
      </c>
      <c r="AJ172" s="416">
        <v>45938.460532407407</v>
      </c>
      <c r="AK172" s="414"/>
      <c r="AL172" s="414"/>
      <c r="AM172" s="3"/>
    </row>
    <row r="173" spans="1:39" s="4" customFormat="1" ht="12.75" customHeight="1" x14ac:dyDescent="0.25">
      <c r="A173" s="417" t="s">
        <v>273</v>
      </c>
      <c r="B173" s="417" t="s">
        <v>256</v>
      </c>
      <c r="C173" s="417" t="s">
        <v>519</v>
      </c>
      <c r="D173" s="417" t="s">
        <v>833</v>
      </c>
      <c r="E173" s="417" t="s">
        <v>778</v>
      </c>
      <c r="F173" s="417" t="s">
        <v>407</v>
      </c>
      <c r="G173" s="418">
        <v>0</v>
      </c>
      <c r="H173" s="417"/>
      <c r="I173" s="418">
        <v>0</v>
      </c>
      <c r="J173" s="418">
        <v>3757887.44</v>
      </c>
      <c r="K173" s="417"/>
      <c r="L173" s="417"/>
      <c r="M173" s="417"/>
      <c r="N173" s="417"/>
      <c r="O173" s="417"/>
      <c r="P173" s="417"/>
      <c r="Q173" s="417"/>
      <c r="R173" s="418">
        <v>302887.44</v>
      </c>
      <c r="S173" s="418">
        <v>3455000</v>
      </c>
      <c r="T173" s="417"/>
      <c r="U173" s="418">
        <v>0</v>
      </c>
      <c r="V173" s="417"/>
      <c r="W173" s="418">
        <v>0</v>
      </c>
      <c r="X173" s="418">
        <v>2957887.44</v>
      </c>
      <c r="Y173" s="417"/>
      <c r="Z173" s="417"/>
      <c r="AA173" s="417"/>
      <c r="AB173" s="417"/>
      <c r="AC173" s="417"/>
      <c r="AD173" s="417"/>
      <c r="AE173" s="417"/>
      <c r="AF173" s="418">
        <v>302887.44</v>
      </c>
      <c r="AG173" s="418">
        <v>2655000</v>
      </c>
      <c r="AH173" s="417"/>
      <c r="AI173" s="417" t="s">
        <v>518</v>
      </c>
      <c r="AJ173" s="419">
        <v>45938.460543981484</v>
      </c>
      <c r="AK173" s="417"/>
      <c r="AL173" s="417"/>
      <c r="AM173" s="3"/>
    </row>
    <row r="174" spans="1:39" s="4" customFormat="1" ht="12.75" customHeight="1" x14ac:dyDescent="0.25">
      <c r="A174" s="414" t="s">
        <v>208</v>
      </c>
      <c r="B174" s="414" t="s">
        <v>256</v>
      </c>
      <c r="C174" s="414" t="s">
        <v>519</v>
      </c>
      <c r="D174" s="420" t="s">
        <v>833</v>
      </c>
      <c r="E174" s="414" t="s">
        <v>778</v>
      </c>
      <c r="F174" s="420" t="s">
        <v>793</v>
      </c>
      <c r="G174" s="415">
        <v>0</v>
      </c>
      <c r="H174" s="420"/>
      <c r="I174" s="415">
        <v>0</v>
      </c>
      <c r="J174" s="421">
        <v>3757887.44</v>
      </c>
      <c r="K174" s="420"/>
      <c r="L174" s="420"/>
      <c r="M174" s="420"/>
      <c r="N174" s="420"/>
      <c r="O174" s="420"/>
      <c r="P174" s="420"/>
      <c r="Q174" s="420"/>
      <c r="R174" s="421">
        <v>302887.44</v>
      </c>
      <c r="S174" s="421">
        <v>3455000</v>
      </c>
      <c r="T174" s="420"/>
      <c r="U174" s="415">
        <v>0</v>
      </c>
      <c r="V174" s="420"/>
      <c r="W174" s="415">
        <v>0</v>
      </c>
      <c r="X174" s="421">
        <v>2957887.44</v>
      </c>
      <c r="Y174" s="420"/>
      <c r="Z174" s="420"/>
      <c r="AA174" s="420"/>
      <c r="AB174" s="420"/>
      <c r="AC174" s="420"/>
      <c r="AD174" s="420"/>
      <c r="AE174" s="420"/>
      <c r="AF174" s="421">
        <v>302887.44</v>
      </c>
      <c r="AG174" s="421">
        <v>2655000</v>
      </c>
      <c r="AH174" s="420"/>
      <c r="AI174" s="414" t="s">
        <v>518</v>
      </c>
      <c r="AJ174" s="416">
        <v>45938.460532407407</v>
      </c>
      <c r="AK174" s="414"/>
      <c r="AL174" s="414"/>
      <c r="AM174" s="3"/>
    </row>
    <row r="175" spans="1:39" s="4" customFormat="1" ht="12.75" customHeight="1" x14ac:dyDescent="0.25">
      <c r="A175" s="417" t="s">
        <v>267</v>
      </c>
      <c r="B175" s="417" t="s">
        <v>256</v>
      </c>
      <c r="C175" s="417" t="s">
        <v>519</v>
      </c>
      <c r="D175" s="417" t="s">
        <v>833</v>
      </c>
      <c r="E175" s="417" t="s">
        <v>778</v>
      </c>
      <c r="F175" s="417" t="s">
        <v>788</v>
      </c>
      <c r="G175" s="418">
        <v>46738374.950000003</v>
      </c>
      <c r="H175" s="417"/>
      <c r="I175" s="418">
        <v>46738374.950000003</v>
      </c>
      <c r="J175" s="417"/>
      <c r="K175" s="417"/>
      <c r="L175" s="417"/>
      <c r="M175" s="417"/>
      <c r="N175" s="417"/>
      <c r="O175" s="417"/>
      <c r="P175" s="417"/>
      <c r="Q175" s="418">
        <v>3800000</v>
      </c>
      <c r="R175" s="418">
        <v>28800000</v>
      </c>
      <c r="S175" s="418">
        <v>14138374.949999999</v>
      </c>
      <c r="T175" s="417"/>
      <c r="U175" s="418">
        <v>24630128.050000001</v>
      </c>
      <c r="V175" s="417"/>
      <c r="W175" s="418">
        <v>24630128.050000001</v>
      </c>
      <c r="X175" s="417"/>
      <c r="Y175" s="417"/>
      <c r="Z175" s="417"/>
      <c r="AA175" s="417"/>
      <c r="AB175" s="417"/>
      <c r="AC175" s="417"/>
      <c r="AD175" s="417"/>
      <c r="AE175" s="418">
        <v>1958163.83</v>
      </c>
      <c r="AF175" s="418">
        <v>8800000</v>
      </c>
      <c r="AG175" s="418">
        <v>13871964.220000001</v>
      </c>
      <c r="AH175" s="417"/>
      <c r="AI175" s="417" t="s">
        <v>518</v>
      </c>
      <c r="AJ175" s="419">
        <v>45938.460543981484</v>
      </c>
      <c r="AK175" s="417"/>
      <c r="AL175" s="417"/>
      <c r="AM175" s="3"/>
    </row>
    <row r="176" spans="1:39" s="4" customFormat="1" ht="12.75" customHeight="1" x14ac:dyDescent="0.25">
      <c r="A176" s="417" t="s">
        <v>303</v>
      </c>
      <c r="B176" s="417" t="s">
        <v>256</v>
      </c>
      <c r="C176" s="417" t="s">
        <v>519</v>
      </c>
      <c r="D176" s="417" t="s">
        <v>833</v>
      </c>
      <c r="E176" s="417" t="s">
        <v>778</v>
      </c>
      <c r="F176" s="417" t="s">
        <v>823</v>
      </c>
      <c r="G176" s="418">
        <v>46738374.950000003</v>
      </c>
      <c r="H176" s="417"/>
      <c r="I176" s="418">
        <v>46738374.950000003</v>
      </c>
      <c r="J176" s="417"/>
      <c r="K176" s="417"/>
      <c r="L176" s="417"/>
      <c r="M176" s="417"/>
      <c r="N176" s="417"/>
      <c r="O176" s="417"/>
      <c r="P176" s="417"/>
      <c r="Q176" s="418">
        <v>3800000</v>
      </c>
      <c r="R176" s="418">
        <v>28800000</v>
      </c>
      <c r="S176" s="418">
        <v>14138374.949999999</v>
      </c>
      <c r="T176" s="417"/>
      <c r="U176" s="418">
        <v>24630128.050000001</v>
      </c>
      <c r="V176" s="417"/>
      <c r="W176" s="418">
        <v>24630128.050000001</v>
      </c>
      <c r="X176" s="417"/>
      <c r="Y176" s="417"/>
      <c r="Z176" s="417"/>
      <c r="AA176" s="417"/>
      <c r="AB176" s="417"/>
      <c r="AC176" s="417"/>
      <c r="AD176" s="417"/>
      <c r="AE176" s="418">
        <v>1958163.83</v>
      </c>
      <c r="AF176" s="418">
        <v>8800000</v>
      </c>
      <c r="AG176" s="418">
        <v>13871964.220000001</v>
      </c>
      <c r="AH176" s="417"/>
      <c r="AI176" s="417" t="s">
        <v>518</v>
      </c>
      <c r="AJ176" s="419">
        <v>45938.460543981484</v>
      </c>
      <c r="AK176" s="417"/>
      <c r="AL176" s="417"/>
      <c r="AM176" s="3"/>
    </row>
    <row r="177" spans="1:39" s="4" customFormat="1" ht="12.75" customHeight="1" x14ac:dyDescent="0.25">
      <c r="A177" s="414" t="s">
        <v>304</v>
      </c>
      <c r="B177" s="414" t="s">
        <v>256</v>
      </c>
      <c r="C177" s="414" t="s">
        <v>519</v>
      </c>
      <c r="D177" s="420" t="s">
        <v>833</v>
      </c>
      <c r="E177" s="414" t="s">
        <v>778</v>
      </c>
      <c r="F177" s="420" t="s">
        <v>824</v>
      </c>
      <c r="G177" s="415">
        <v>46738374.950000003</v>
      </c>
      <c r="H177" s="420"/>
      <c r="I177" s="415">
        <v>46738374.950000003</v>
      </c>
      <c r="J177" s="420"/>
      <c r="K177" s="420"/>
      <c r="L177" s="420"/>
      <c r="M177" s="420"/>
      <c r="N177" s="420"/>
      <c r="O177" s="420"/>
      <c r="P177" s="420"/>
      <c r="Q177" s="421">
        <v>3800000</v>
      </c>
      <c r="R177" s="421">
        <v>28800000</v>
      </c>
      <c r="S177" s="421">
        <v>14138374.949999999</v>
      </c>
      <c r="T177" s="420"/>
      <c r="U177" s="415">
        <v>24630128.050000001</v>
      </c>
      <c r="V177" s="420"/>
      <c r="W177" s="415">
        <v>24630128.050000001</v>
      </c>
      <c r="X177" s="420"/>
      <c r="Y177" s="420"/>
      <c r="Z177" s="420"/>
      <c r="AA177" s="420"/>
      <c r="AB177" s="420"/>
      <c r="AC177" s="420"/>
      <c r="AD177" s="420"/>
      <c r="AE177" s="421">
        <v>1958163.83</v>
      </c>
      <c r="AF177" s="421">
        <v>8800000</v>
      </c>
      <c r="AG177" s="421">
        <v>13871964.220000001</v>
      </c>
      <c r="AH177" s="420"/>
      <c r="AI177" s="414" t="s">
        <v>518</v>
      </c>
      <c r="AJ177" s="416">
        <v>45938.460532407407</v>
      </c>
      <c r="AK177" s="414"/>
      <c r="AL177" s="414"/>
      <c r="AM177" s="3"/>
    </row>
    <row r="178" spans="1:39" s="4" customFormat="1" ht="12.75" customHeight="1" x14ac:dyDescent="0.25">
      <c r="A178" s="417" t="s">
        <v>316</v>
      </c>
      <c r="B178" s="417" t="s">
        <v>256</v>
      </c>
      <c r="C178" s="417" t="s">
        <v>519</v>
      </c>
      <c r="D178" s="417" t="s">
        <v>837</v>
      </c>
      <c r="E178" s="417" t="s">
        <v>778</v>
      </c>
      <c r="F178" s="417" t="s">
        <v>519</v>
      </c>
      <c r="G178" s="418">
        <v>172249043.5</v>
      </c>
      <c r="H178" s="417"/>
      <c r="I178" s="418">
        <v>172249043.5</v>
      </c>
      <c r="J178" s="417"/>
      <c r="K178" s="417"/>
      <c r="L178" s="417"/>
      <c r="M178" s="417"/>
      <c r="N178" s="417"/>
      <c r="O178" s="417"/>
      <c r="P178" s="417"/>
      <c r="Q178" s="418">
        <v>954978.92</v>
      </c>
      <c r="R178" s="418">
        <v>136245012</v>
      </c>
      <c r="S178" s="418">
        <v>35049052.579999998</v>
      </c>
      <c r="T178" s="417"/>
      <c r="U178" s="418">
        <v>38429180.259999998</v>
      </c>
      <c r="V178" s="417"/>
      <c r="W178" s="418">
        <v>38429180.259999998</v>
      </c>
      <c r="X178" s="417"/>
      <c r="Y178" s="417"/>
      <c r="Z178" s="417"/>
      <c r="AA178" s="417"/>
      <c r="AB178" s="417"/>
      <c r="AC178" s="417"/>
      <c r="AD178" s="417"/>
      <c r="AE178" s="418">
        <v>69800</v>
      </c>
      <c r="AF178" s="418">
        <v>20684938.850000001</v>
      </c>
      <c r="AG178" s="418">
        <v>17674441.41</v>
      </c>
      <c r="AH178" s="417"/>
      <c r="AI178" s="417" t="s">
        <v>518</v>
      </c>
      <c r="AJ178" s="419">
        <v>45938.460543981484</v>
      </c>
      <c r="AK178" s="417"/>
      <c r="AL178" s="417"/>
      <c r="AM178" s="3"/>
    </row>
    <row r="179" spans="1:39" s="4" customFormat="1" ht="12.75" customHeight="1" x14ac:dyDescent="0.25">
      <c r="A179" s="417" t="s">
        <v>264</v>
      </c>
      <c r="B179" s="417" t="s">
        <v>256</v>
      </c>
      <c r="C179" s="417" t="s">
        <v>519</v>
      </c>
      <c r="D179" s="417" t="s">
        <v>837</v>
      </c>
      <c r="E179" s="417" t="s">
        <v>778</v>
      </c>
      <c r="F179" s="417" t="s">
        <v>256</v>
      </c>
      <c r="G179" s="418">
        <v>170549043.5</v>
      </c>
      <c r="H179" s="417"/>
      <c r="I179" s="418">
        <v>170549043.5</v>
      </c>
      <c r="J179" s="417"/>
      <c r="K179" s="417"/>
      <c r="L179" s="417"/>
      <c r="M179" s="417"/>
      <c r="N179" s="417"/>
      <c r="O179" s="417"/>
      <c r="P179" s="417"/>
      <c r="Q179" s="418">
        <v>954978.92</v>
      </c>
      <c r="R179" s="418">
        <v>134545012</v>
      </c>
      <c r="S179" s="418">
        <v>35049052.579999998</v>
      </c>
      <c r="T179" s="417"/>
      <c r="U179" s="418">
        <v>36815199.020000003</v>
      </c>
      <c r="V179" s="417"/>
      <c r="W179" s="418">
        <v>36815199.020000003</v>
      </c>
      <c r="X179" s="417"/>
      <c r="Y179" s="417"/>
      <c r="Z179" s="417"/>
      <c r="AA179" s="417"/>
      <c r="AB179" s="417"/>
      <c r="AC179" s="417"/>
      <c r="AD179" s="417"/>
      <c r="AE179" s="418">
        <v>69800</v>
      </c>
      <c r="AF179" s="418">
        <v>19070957.609999999</v>
      </c>
      <c r="AG179" s="418">
        <v>17674441.41</v>
      </c>
      <c r="AH179" s="417"/>
      <c r="AI179" s="417" t="s">
        <v>518</v>
      </c>
      <c r="AJ179" s="419">
        <v>45938.460543981484</v>
      </c>
      <c r="AK179" s="417"/>
      <c r="AL179" s="417"/>
      <c r="AM179" s="3"/>
    </row>
    <row r="180" spans="1:39" s="4" customFormat="1" ht="12.75" customHeight="1" x14ac:dyDescent="0.25">
      <c r="A180" s="417" t="s">
        <v>265</v>
      </c>
      <c r="B180" s="417" t="s">
        <v>256</v>
      </c>
      <c r="C180" s="417" t="s">
        <v>519</v>
      </c>
      <c r="D180" s="417" t="s">
        <v>837</v>
      </c>
      <c r="E180" s="417" t="s">
        <v>778</v>
      </c>
      <c r="F180" s="417" t="s">
        <v>786</v>
      </c>
      <c r="G180" s="418">
        <v>170549043.5</v>
      </c>
      <c r="H180" s="417"/>
      <c r="I180" s="418">
        <v>170549043.5</v>
      </c>
      <c r="J180" s="417"/>
      <c r="K180" s="417"/>
      <c r="L180" s="417"/>
      <c r="M180" s="417"/>
      <c r="N180" s="417"/>
      <c r="O180" s="417"/>
      <c r="P180" s="417"/>
      <c r="Q180" s="418">
        <v>954978.92</v>
      </c>
      <c r="R180" s="418">
        <v>134545012</v>
      </c>
      <c r="S180" s="418">
        <v>35049052.579999998</v>
      </c>
      <c r="T180" s="417"/>
      <c r="U180" s="418">
        <v>36815199.020000003</v>
      </c>
      <c r="V180" s="417"/>
      <c r="W180" s="418">
        <v>36815199.020000003</v>
      </c>
      <c r="X180" s="417"/>
      <c r="Y180" s="417"/>
      <c r="Z180" s="417"/>
      <c r="AA180" s="417"/>
      <c r="AB180" s="417"/>
      <c r="AC180" s="417"/>
      <c r="AD180" s="417"/>
      <c r="AE180" s="418">
        <v>69800</v>
      </c>
      <c r="AF180" s="418">
        <v>19070957.609999999</v>
      </c>
      <c r="AG180" s="418">
        <v>17674441.41</v>
      </c>
      <c r="AH180" s="417"/>
      <c r="AI180" s="417" t="s">
        <v>518</v>
      </c>
      <c r="AJ180" s="419">
        <v>45938.460543981484</v>
      </c>
      <c r="AK180" s="417"/>
      <c r="AL180" s="417"/>
      <c r="AM180" s="3"/>
    </row>
    <row r="181" spans="1:39" s="4" customFormat="1" ht="12.75" customHeight="1" x14ac:dyDescent="0.25">
      <c r="A181" s="414" t="s">
        <v>266</v>
      </c>
      <c r="B181" s="414" t="s">
        <v>256</v>
      </c>
      <c r="C181" s="414" t="s">
        <v>519</v>
      </c>
      <c r="D181" s="420" t="s">
        <v>837</v>
      </c>
      <c r="E181" s="414" t="s">
        <v>778</v>
      </c>
      <c r="F181" s="420" t="s">
        <v>787</v>
      </c>
      <c r="G181" s="415">
        <v>151873743.5</v>
      </c>
      <c r="H181" s="420"/>
      <c r="I181" s="415">
        <v>151873743.5</v>
      </c>
      <c r="J181" s="420"/>
      <c r="K181" s="420"/>
      <c r="L181" s="420"/>
      <c r="M181" s="420"/>
      <c r="N181" s="420"/>
      <c r="O181" s="420"/>
      <c r="P181" s="420"/>
      <c r="Q181" s="421">
        <v>954978.92</v>
      </c>
      <c r="R181" s="421">
        <v>118089712</v>
      </c>
      <c r="S181" s="421">
        <v>32829052.579999998</v>
      </c>
      <c r="T181" s="420"/>
      <c r="U181" s="415">
        <v>26171248.350000001</v>
      </c>
      <c r="V181" s="420"/>
      <c r="W181" s="415">
        <v>26171248.350000001</v>
      </c>
      <c r="X181" s="420"/>
      <c r="Y181" s="420"/>
      <c r="Z181" s="420"/>
      <c r="AA181" s="420"/>
      <c r="AB181" s="420"/>
      <c r="AC181" s="420"/>
      <c r="AD181" s="420"/>
      <c r="AE181" s="421">
        <v>69800</v>
      </c>
      <c r="AF181" s="421">
        <v>9622570.8599999994</v>
      </c>
      <c r="AG181" s="421">
        <v>16478877.49</v>
      </c>
      <c r="AH181" s="420"/>
      <c r="AI181" s="414" t="s">
        <v>518</v>
      </c>
      <c r="AJ181" s="416">
        <v>45938.460532407407</v>
      </c>
      <c r="AK181" s="414"/>
      <c r="AL181" s="414"/>
      <c r="AM181" s="3"/>
    </row>
    <row r="182" spans="1:39" s="4" customFormat="1" ht="12.75" customHeight="1" x14ac:dyDescent="0.25">
      <c r="A182" s="414" t="s">
        <v>272</v>
      </c>
      <c r="B182" s="414" t="s">
        <v>256</v>
      </c>
      <c r="C182" s="414" t="s">
        <v>519</v>
      </c>
      <c r="D182" s="420" t="s">
        <v>837</v>
      </c>
      <c r="E182" s="414" t="s">
        <v>778</v>
      </c>
      <c r="F182" s="420" t="s">
        <v>792</v>
      </c>
      <c r="G182" s="415">
        <v>18675300</v>
      </c>
      <c r="H182" s="420"/>
      <c r="I182" s="415">
        <v>18675300</v>
      </c>
      <c r="J182" s="420"/>
      <c r="K182" s="420"/>
      <c r="L182" s="420"/>
      <c r="M182" s="420"/>
      <c r="N182" s="420"/>
      <c r="O182" s="420"/>
      <c r="P182" s="420"/>
      <c r="Q182" s="420"/>
      <c r="R182" s="421">
        <v>16455300</v>
      </c>
      <c r="S182" s="421">
        <v>2220000</v>
      </c>
      <c r="T182" s="420"/>
      <c r="U182" s="415">
        <v>10643950.67</v>
      </c>
      <c r="V182" s="420"/>
      <c r="W182" s="415">
        <v>10643950.67</v>
      </c>
      <c r="X182" s="420"/>
      <c r="Y182" s="420"/>
      <c r="Z182" s="420"/>
      <c r="AA182" s="420"/>
      <c r="AB182" s="420"/>
      <c r="AC182" s="420"/>
      <c r="AD182" s="420"/>
      <c r="AE182" s="420"/>
      <c r="AF182" s="421">
        <v>9448386.75</v>
      </c>
      <c r="AG182" s="421">
        <v>1195563.92</v>
      </c>
      <c r="AH182" s="420"/>
      <c r="AI182" s="414" t="s">
        <v>518</v>
      </c>
      <c r="AJ182" s="416">
        <v>45938.460532407407</v>
      </c>
      <c r="AK182" s="414"/>
      <c r="AL182" s="414"/>
      <c r="AM182" s="3"/>
    </row>
    <row r="183" spans="1:39" s="4" customFormat="1" ht="12.75" customHeight="1" x14ac:dyDescent="0.25">
      <c r="A183" s="417" t="s">
        <v>267</v>
      </c>
      <c r="B183" s="417" t="s">
        <v>256</v>
      </c>
      <c r="C183" s="417" t="s">
        <v>519</v>
      </c>
      <c r="D183" s="417" t="s">
        <v>837</v>
      </c>
      <c r="E183" s="417" t="s">
        <v>778</v>
      </c>
      <c r="F183" s="417" t="s">
        <v>788</v>
      </c>
      <c r="G183" s="418">
        <v>1700000</v>
      </c>
      <c r="H183" s="417"/>
      <c r="I183" s="418">
        <v>1700000</v>
      </c>
      <c r="J183" s="417"/>
      <c r="K183" s="417"/>
      <c r="L183" s="417"/>
      <c r="M183" s="417"/>
      <c r="N183" s="417"/>
      <c r="O183" s="417"/>
      <c r="P183" s="417"/>
      <c r="Q183" s="417"/>
      <c r="R183" s="418">
        <v>1700000</v>
      </c>
      <c r="S183" s="417"/>
      <c r="T183" s="417"/>
      <c r="U183" s="418">
        <v>1613981.24</v>
      </c>
      <c r="V183" s="417"/>
      <c r="W183" s="418">
        <v>1613981.24</v>
      </c>
      <c r="X183" s="417"/>
      <c r="Y183" s="417"/>
      <c r="Z183" s="417"/>
      <c r="AA183" s="417"/>
      <c r="AB183" s="417"/>
      <c r="AC183" s="417"/>
      <c r="AD183" s="417"/>
      <c r="AE183" s="417"/>
      <c r="AF183" s="418">
        <v>1613981.24</v>
      </c>
      <c r="AG183" s="417"/>
      <c r="AH183" s="417"/>
      <c r="AI183" s="417" t="s">
        <v>518</v>
      </c>
      <c r="AJ183" s="419">
        <v>45938.460543981484</v>
      </c>
      <c r="AK183" s="417"/>
      <c r="AL183" s="417"/>
      <c r="AM183" s="3"/>
    </row>
    <row r="184" spans="1:39" s="4" customFormat="1" ht="12.75" customHeight="1" x14ac:dyDescent="0.25">
      <c r="A184" s="417" t="s">
        <v>303</v>
      </c>
      <c r="B184" s="417" t="s">
        <v>256</v>
      </c>
      <c r="C184" s="417" t="s">
        <v>519</v>
      </c>
      <c r="D184" s="417" t="s">
        <v>837</v>
      </c>
      <c r="E184" s="417" t="s">
        <v>778</v>
      </c>
      <c r="F184" s="417" t="s">
        <v>823</v>
      </c>
      <c r="G184" s="418">
        <v>1700000</v>
      </c>
      <c r="H184" s="417"/>
      <c r="I184" s="418">
        <v>1700000</v>
      </c>
      <c r="J184" s="417"/>
      <c r="K184" s="417"/>
      <c r="L184" s="417"/>
      <c r="M184" s="417"/>
      <c r="N184" s="417"/>
      <c r="O184" s="417"/>
      <c r="P184" s="417"/>
      <c r="Q184" s="417"/>
      <c r="R184" s="418">
        <v>1700000</v>
      </c>
      <c r="S184" s="417"/>
      <c r="T184" s="417"/>
      <c r="U184" s="418">
        <v>1613981.24</v>
      </c>
      <c r="V184" s="417"/>
      <c r="W184" s="418">
        <v>1613981.24</v>
      </c>
      <c r="X184" s="417"/>
      <c r="Y184" s="417"/>
      <c r="Z184" s="417"/>
      <c r="AA184" s="417"/>
      <c r="AB184" s="417"/>
      <c r="AC184" s="417"/>
      <c r="AD184" s="417"/>
      <c r="AE184" s="417"/>
      <c r="AF184" s="418">
        <v>1613981.24</v>
      </c>
      <c r="AG184" s="417"/>
      <c r="AH184" s="417"/>
      <c r="AI184" s="417" t="s">
        <v>518</v>
      </c>
      <c r="AJ184" s="419">
        <v>45938.460543981484</v>
      </c>
      <c r="AK184" s="417"/>
      <c r="AL184" s="417"/>
      <c r="AM184" s="3"/>
    </row>
    <row r="185" spans="1:39" s="4" customFormat="1" ht="12.75" customHeight="1" x14ac:dyDescent="0.25">
      <c r="A185" s="414" t="s">
        <v>304</v>
      </c>
      <c r="B185" s="414" t="s">
        <v>256</v>
      </c>
      <c r="C185" s="414" t="s">
        <v>519</v>
      </c>
      <c r="D185" s="420" t="s">
        <v>837</v>
      </c>
      <c r="E185" s="414" t="s">
        <v>778</v>
      </c>
      <c r="F185" s="420" t="s">
        <v>824</v>
      </c>
      <c r="G185" s="415">
        <v>1700000</v>
      </c>
      <c r="H185" s="420"/>
      <c r="I185" s="415">
        <v>1700000</v>
      </c>
      <c r="J185" s="420"/>
      <c r="K185" s="420"/>
      <c r="L185" s="420"/>
      <c r="M185" s="420"/>
      <c r="N185" s="420"/>
      <c r="O185" s="420"/>
      <c r="P185" s="420"/>
      <c r="Q185" s="420"/>
      <c r="R185" s="421">
        <v>1700000</v>
      </c>
      <c r="S185" s="420"/>
      <c r="T185" s="420"/>
      <c r="U185" s="415">
        <v>1613981.24</v>
      </c>
      <c r="V185" s="420"/>
      <c r="W185" s="415">
        <v>1613981.24</v>
      </c>
      <c r="X185" s="420"/>
      <c r="Y185" s="420"/>
      <c r="Z185" s="420"/>
      <c r="AA185" s="420"/>
      <c r="AB185" s="420"/>
      <c r="AC185" s="420"/>
      <c r="AD185" s="420"/>
      <c r="AE185" s="420"/>
      <c r="AF185" s="421">
        <v>1613981.24</v>
      </c>
      <c r="AG185" s="420"/>
      <c r="AH185" s="420"/>
      <c r="AI185" s="414" t="s">
        <v>518</v>
      </c>
      <c r="AJ185" s="416">
        <v>45938.460532407407</v>
      </c>
      <c r="AK185" s="414"/>
      <c r="AL185" s="414"/>
      <c r="AM185" s="3"/>
    </row>
    <row r="186" spans="1:39" s="4" customFormat="1" ht="12.75" customHeight="1" x14ac:dyDescent="0.25">
      <c r="A186" s="417" t="s">
        <v>317</v>
      </c>
      <c r="B186" s="417" t="s">
        <v>256</v>
      </c>
      <c r="C186" s="417" t="s">
        <v>519</v>
      </c>
      <c r="D186" s="417" t="s">
        <v>838</v>
      </c>
      <c r="E186" s="417" t="s">
        <v>778</v>
      </c>
      <c r="F186" s="417" t="s">
        <v>519</v>
      </c>
      <c r="G186" s="418">
        <v>70289797.140000001</v>
      </c>
      <c r="H186" s="417"/>
      <c r="I186" s="418">
        <v>70289797.140000001</v>
      </c>
      <c r="J186" s="417"/>
      <c r="K186" s="417"/>
      <c r="L186" s="417"/>
      <c r="M186" s="417"/>
      <c r="N186" s="417"/>
      <c r="O186" s="417"/>
      <c r="P186" s="417"/>
      <c r="Q186" s="418">
        <v>658938.05000000005</v>
      </c>
      <c r="R186" s="418">
        <v>69564900</v>
      </c>
      <c r="S186" s="418">
        <v>65959.09</v>
      </c>
      <c r="T186" s="417"/>
      <c r="U186" s="418">
        <v>56614349.659999996</v>
      </c>
      <c r="V186" s="417"/>
      <c r="W186" s="418">
        <v>56614349.659999996</v>
      </c>
      <c r="X186" s="417"/>
      <c r="Y186" s="417"/>
      <c r="Z186" s="417"/>
      <c r="AA186" s="417"/>
      <c r="AB186" s="417"/>
      <c r="AC186" s="417"/>
      <c r="AD186" s="417"/>
      <c r="AE186" s="418">
        <v>524111.96</v>
      </c>
      <c r="AF186" s="418">
        <v>56080685.460000001</v>
      </c>
      <c r="AG186" s="418">
        <v>9552.24</v>
      </c>
      <c r="AH186" s="417"/>
      <c r="AI186" s="417" t="s">
        <v>518</v>
      </c>
      <c r="AJ186" s="419">
        <v>45938.460543981484</v>
      </c>
      <c r="AK186" s="417"/>
      <c r="AL186" s="417"/>
      <c r="AM186" s="3"/>
    </row>
    <row r="187" spans="1:39" s="4" customFormat="1" ht="12.75" customHeight="1" x14ac:dyDescent="0.25">
      <c r="A187" s="417" t="s">
        <v>264</v>
      </c>
      <c r="B187" s="417" t="s">
        <v>256</v>
      </c>
      <c r="C187" s="417" t="s">
        <v>519</v>
      </c>
      <c r="D187" s="417" t="s">
        <v>838</v>
      </c>
      <c r="E187" s="417" t="s">
        <v>778</v>
      </c>
      <c r="F187" s="417" t="s">
        <v>256</v>
      </c>
      <c r="G187" s="418">
        <v>866897.14</v>
      </c>
      <c r="H187" s="417"/>
      <c r="I187" s="418">
        <v>866897.14</v>
      </c>
      <c r="J187" s="417"/>
      <c r="K187" s="417"/>
      <c r="L187" s="417"/>
      <c r="M187" s="417"/>
      <c r="N187" s="417"/>
      <c r="O187" s="417"/>
      <c r="P187" s="417"/>
      <c r="Q187" s="418">
        <v>658938.05000000005</v>
      </c>
      <c r="R187" s="418">
        <v>142000</v>
      </c>
      <c r="S187" s="418">
        <v>65959.09</v>
      </c>
      <c r="T187" s="417"/>
      <c r="U187" s="418">
        <v>635949.66</v>
      </c>
      <c r="V187" s="417"/>
      <c r="W187" s="418">
        <v>635949.66</v>
      </c>
      <c r="X187" s="417"/>
      <c r="Y187" s="417"/>
      <c r="Z187" s="417"/>
      <c r="AA187" s="417"/>
      <c r="AB187" s="417"/>
      <c r="AC187" s="417"/>
      <c r="AD187" s="417"/>
      <c r="AE187" s="418">
        <v>524111.96</v>
      </c>
      <c r="AF187" s="418">
        <v>102285.46</v>
      </c>
      <c r="AG187" s="418">
        <v>9552.24</v>
      </c>
      <c r="AH187" s="417"/>
      <c r="AI187" s="417" t="s">
        <v>518</v>
      </c>
      <c r="AJ187" s="419">
        <v>45938.460543981484</v>
      </c>
      <c r="AK187" s="417"/>
      <c r="AL187" s="417"/>
      <c r="AM187" s="3"/>
    </row>
    <row r="188" spans="1:39" s="4" customFormat="1" ht="12.75" customHeight="1" x14ac:dyDescent="0.25">
      <c r="A188" s="417" t="s">
        <v>265</v>
      </c>
      <c r="B188" s="417" t="s">
        <v>256</v>
      </c>
      <c r="C188" s="417" t="s">
        <v>519</v>
      </c>
      <c r="D188" s="417" t="s">
        <v>838</v>
      </c>
      <c r="E188" s="417" t="s">
        <v>778</v>
      </c>
      <c r="F188" s="417" t="s">
        <v>786</v>
      </c>
      <c r="G188" s="418">
        <v>866897.14</v>
      </c>
      <c r="H188" s="417"/>
      <c r="I188" s="418">
        <v>866897.14</v>
      </c>
      <c r="J188" s="417"/>
      <c r="K188" s="417"/>
      <c r="L188" s="417"/>
      <c r="M188" s="417"/>
      <c r="N188" s="417"/>
      <c r="O188" s="417"/>
      <c r="P188" s="417"/>
      <c r="Q188" s="418">
        <v>658938.05000000005</v>
      </c>
      <c r="R188" s="418">
        <v>142000</v>
      </c>
      <c r="S188" s="418">
        <v>65959.09</v>
      </c>
      <c r="T188" s="417"/>
      <c r="U188" s="418">
        <v>635949.66</v>
      </c>
      <c r="V188" s="417"/>
      <c r="W188" s="418">
        <v>635949.66</v>
      </c>
      <c r="X188" s="417"/>
      <c r="Y188" s="417"/>
      <c r="Z188" s="417"/>
      <c r="AA188" s="417"/>
      <c r="AB188" s="417"/>
      <c r="AC188" s="417"/>
      <c r="AD188" s="417"/>
      <c r="AE188" s="418">
        <v>524111.96</v>
      </c>
      <c r="AF188" s="418">
        <v>102285.46</v>
      </c>
      <c r="AG188" s="418">
        <v>9552.24</v>
      </c>
      <c r="AH188" s="417"/>
      <c r="AI188" s="417" t="s">
        <v>518</v>
      </c>
      <c r="AJ188" s="419">
        <v>45938.460543981484</v>
      </c>
      <c r="AK188" s="417"/>
      <c r="AL188" s="417"/>
      <c r="AM188" s="3"/>
    </row>
    <row r="189" spans="1:39" s="4" customFormat="1" ht="12.75" customHeight="1" x14ac:dyDescent="0.25">
      <c r="A189" s="414" t="s">
        <v>266</v>
      </c>
      <c r="B189" s="414" t="s">
        <v>256</v>
      </c>
      <c r="C189" s="414" t="s">
        <v>519</v>
      </c>
      <c r="D189" s="420" t="s">
        <v>838</v>
      </c>
      <c r="E189" s="414" t="s">
        <v>778</v>
      </c>
      <c r="F189" s="420" t="s">
        <v>787</v>
      </c>
      <c r="G189" s="415">
        <v>866897.14</v>
      </c>
      <c r="H189" s="420"/>
      <c r="I189" s="415">
        <v>866897.14</v>
      </c>
      <c r="J189" s="420"/>
      <c r="K189" s="420"/>
      <c r="L189" s="420"/>
      <c r="M189" s="420"/>
      <c r="N189" s="420"/>
      <c r="O189" s="420"/>
      <c r="P189" s="420"/>
      <c r="Q189" s="421">
        <v>658938.05000000005</v>
      </c>
      <c r="R189" s="421">
        <v>142000</v>
      </c>
      <c r="S189" s="421">
        <v>65959.09</v>
      </c>
      <c r="T189" s="420"/>
      <c r="U189" s="415">
        <v>635949.66</v>
      </c>
      <c r="V189" s="420"/>
      <c r="W189" s="415">
        <v>635949.66</v>
      </c>
      <c r="X189" s="420"/>
      <c r="Y189" s="420"/>
      <c r="Z189" s="420"/>
      <c r="AA189" s="420"/>
      <c r="AB189" s="420"/>
      <c r="AC189" s="420"/>
      <c r="AD189" s="420"/>
      <c r="AE189" s="421">
        <v>524111.96</v>
      </c>
      <c r="AF189" s="421">
        <v>102285.46</v>
      </c>
      <c r="AG189" s="421">
        <v>9552.24</v>
      </c>
      <c r="AH189" s="420"/>
      <c r="AI189" s="414" t="s">
        <v>518</v>
      </c>
      <c r="AJ189" s="416">
        <v>45938.460532407407</v>
      </c>
      <c r="AK189" s="414"/>
      <c r="AL189" s="414"/>
      <c r="AM189" s="3"/>
    </row>
    <row r="190" spans="1:39" s="4" customFormat="1" ht="12.75" customHeight="1" x14ac:dyDescent="0.25">
      <c r="A190" s="417" t="s">
        <v>298</v>
      </c>
      <c r="B190" s="417" t="s">
        <v>256</v>
      </c>
      <c r="C190" s="417" t="s">
        <v>519</v>
      </c>
      <c r="D190" s="417" t="s">
        <v>838</v>
      </c>
      <c r="E190" s="417" t="s">
        <v>778</v>
      </c>
      <c r="F190" s="417" t="s">
        <v>818</v>
      </c>
      <c r="G190" s="418">
        <v>69422900</v>
      </c>
      <c r="H190" s="417"/>
      <c r="I190" s="418">
        <v>69422900</v>
      </c>
      <c r="J190" s="417"/>
      <c r="K190" s="417"/>
      <c r="L190" s="417"/>
      <c r="M190" s="417"/>
      <c r="N190" s="417"/>
      <c r="O190" s="417"/>
      <c r="P190" s="417"/>
      <c r="Q190" s="417"/>
      <c r="R190" s="418">
        <v>69422900</v>
      </c>
      <c r="S190" s="417"/>
      <c r="T190" s="417"/>
      <c r="U190" s="418">
        <v>55978400</v>
      </c>
      <c r="V190" s="417"/>
      <c r="W190" s="418">
        <v>55978400</v>
      </c>
      <c r="X190" s="417"/>
      <c r="Y190" s="417"/>
      <c r="Z190" s="417"/>
      <c r="AA190" s="417"/>
      <c r="AB190" s="417"/>
      <c r="AC190" s="417"/>
      <c r="AD190" s="417"/>
      <c r="AE190" s="417"/>
      <c r="AF190" s="418">
        <v>55978400</v>
      </c>
      <c r="AG190" s="417"/>
      <c r="AH190" s="417"/>
      <c r="AI190" s="417" t="s">
        <v>518</v>
      </c>
      <c r="AJ190" s="419">
        <v>45938.460543981484</v>
      </c>
      <c r="AK190" s="417"/>
      <c r="AL190" s="417"/>
      <c r="AM190" s="3"/>
    </row>
    <row r="191" spans="1:39" s="4" customFormat="1" ht="12.75" customHeight="1" x14ac:dyDescent="0.25">
      <c r="A191" s="417" t="s">
        <v>307</v>
      </c>
      <c r="B191" s="417" t="s">
        <v>256</v>
      </c>
      <c r="C191" s="417" t="s">
        <v>519</v>
      </c>
      <c r="D191" s="417" t="s">
        <v>838</v>
      </c>
      <c r="E191" s="417" t="s">
        <v>778</v>
      </c>
      <c r="F191" s="417" t="s">
        <v>828</v>
      </c>
      <c r="G191" s="418">
        <v>69422900</v>
      </c>
      <c r="H191" s="417"/>
      <c r="I191" s="418">
        <v>69422900</v>
      </c>
      <c r="J191" s="417"/>
      <c r="K191" s="417"/>
      <c r="L191" s="417"/>
      <c r="M191" s="417"/>
      <c r="N191" s="417"/>
      <c r="O191" s="417"/>
      <c r="P191" s="417"/>
      <c r="Q191" s="417"/>
      <c r="R191" s="418">
        <v>69422900</v>
      </c>
      <c r="S191" s="417"/>
      <c r="T191" s="417"/>
      <c r="U191" s="418">
        <v>55978400</v>
      </c>
      <c r="V191" s="417"/>
      <c r="W191" s="418">
        <v>55978400</v>
      </c>
      <c r="X191" s="417"/>
      <c r="Y191" s="417"/>
      <c r="Z191" s="417"/>
      <c r="AA191" s="417"/>
      <c r="AB191" s="417"/>
      <c r="AC191" s="417"/>
      <c r="AD191" s="417"/>
      <c r="AE191" s="417"/>
      <c r="AF191" s="418">
        <v>55978400</v>
      </c>
      <c r="AG191" s="417"/>
      <c r="AH191" s="417"/>
      <c r="AI191" s="417" t="s">
        <v>518</v>
      </c>
      <c r="AJ191" s="419">
        <v>45938.460543981484</v>
      </c>
      <c r="AK191" s="417"/>
      <c r="AL191" s="417"/>
      <c r="AM191" s="3"/>
    </row>
    <row r="192" spans="1:39" s="4" customFormat="1" ht="12.75" customHeight="1" x14ac:dyDescent="0.25">
      <c r="A192" s="414" t="s">
        <v>308</v>
      </c>
      <c r="B192" s="414" t="s">
        <v>256</v>
      </c>
      <c r="C192" s="414" t="s">
        <v>519</v>
      </c>
      <c r="D192" s="420" t="s">
        <v>838</v>
      </c>
      <c r="E192" s="414" t="s">
        <v>778</v>
      </c>
      <c r="F192" s="420" t="s">
        <v>829</v>
      </c>
      <c r="G192" s="415">
        <v>69422900</v>
      </c>
      <c r="H192" s="420"/>
      <c r="I192" s="415">
        <v>69422900</v>
      </c>
      <c r="J192" s="420"/>
      <c r="K192" s="420"/>
      <c r="L192" s="420"/>
      <c r="M192" s="420"/>
      <c r="N192" s="420"/>
      <c r="O192" s="420"/>
      <c r="P192" s="420"/>
      <c r="Q192" s="420"/>
      <c r="R192" s="421">
        <v>69422900</v>
      </c>
      <c r="S192" s="420"/>
      <c r="T192" s="420"/>
      <c r="U192" s="415">
        <v>55978400</v>
      </c>
      <c r="V192" s="420"/>
      <c r="W192" s="415">
        <v>55978400</v>
      </c>
      <c r="X192" s="420"/>
      <c r="Y192" s="420"/>
      <c r="Z192" s="420"/>
      <c r="AA192" s="420"/>
      <c r="AB192" s="420"/>
      <c r="AC192" s="420"/>
      <c r="AD192" s="420"/>
      <c r="AE192" s="420"/>
      <c r="AF192" s="421">
        <v>55978400</v>
      </c>
      <c r="AG192" s="420"/>
      <c r="AH192" s="420"/>
      <c r="AI192" s="414" t="s">
        <v>518</v>
      </c>
      <c r="AJ192" s="416">
        <v>45938.460532407407</v>
      </c>
      <c r="AK192" s="414"/>
      <c r="AL192" s="414"/>
      <c r="AM192" s="3"/>
    </row>
    <row r="193" spans="1:39" s="4" customFormat="1" ht="12.75" customHeight="1" x14ac:dyDescent="0.25">
      <c r="A193" s="417" t="s">
        <v>318</v>
      </c>
      <c r="B193" s="417" t="s">
        <v>256</v>
      </c>
      <c r="C193" s="417" t="s">
        <v>519</v>
      </c>
      <c r="D193" s="417" t="s">
        <v>839</v>
      </c>
      <c r="E193" s="417" t="s">
        <v>778</v>
      </c>
      <c r="F193" s="417" t="s">
        <v>519</v>
      </c>
      <c r="G193" s="418">
        <v>2490295901.0900002</v>
      </c>
      <c r="H193" s="417"/>
      <c r="I193" s="418">
        <v>2490295901.0900002</v>
      </c>
      <c r="J193" s="418">
        <v>586400</v>
      </c>
      <c r="K193" s="417"/>
      <c r="L193" s="417"/>
      <c r="M193" s="417"/>
      <c r="N193" s="417"/>
      <c r="O193" s="417"/>
      <c r="P193" s="417"/>
      <c r="Q193" s="418">
        <v>2489537001.0900002</v>
      </c>
      <c r="R193" s="418">
        <v>757300</v>
      </c>
      <c r="S193" s="418">
        <v>588000</v>
      </c>
      <c r="T193" s="417"/>
      <c r="U193" s="418">
        <v>1849159010.9200001</v>
      </c>
      <c r="V193" s="417"/>
      <c r="W193" s="418">
        <v>1849159010.9200001</v>
      </c>
      <c r="X193" s="418">
        <v>342069</v>
      </c>
      <c r="Y193" s="417"/>
      <c r="Z193" s="417"/>
      <c r="AA193" s="417"/>
      <c r="AB193" s="417"/>
      <c r="AC193" s="417"/>
      <c r="AD193" s="417"/>
      <c r="AE193" s="418">
        <v>1848927497.9200001</v>
      </c>
      <c r="AF193" s="418">
        <v>372749</v>
      </c>
      <c r="AG193" s="418">
        <v>200833</v>
      </c>
      <c r="AH193" s="417"/>
      <c r="AI193" s="417" t="s">
        <v>518</v>
      </c>
      <c r="AJ193" s="419">
        <v>45938.460543981484</v>
      </c>
      <c r="AK193" s="417"/>
      <c r="AL193" s="417"/>
      <c r="AM193" s="3"/>
    </row>
    <row r="194" spans="1:39" s="4" customFormat="1" ht="12.75" customHeight="1" x14ac:dyDescent="0.25">
      <c r="A194" s="417" t="s">
        <v>319</v>
      </c>
      <c r="B194" s="417" t="s">
        <v>256</v>
      </c>
      <c r="C194" s="417" t="s">
        <v>519</v>
      </c>
      <c r="D194" s="417" t="s">
        <v>840</v>
      </c>
      <c r="E194" s="417" t="s">
        <v>778</v>
      </c>
      <c r="F194" s="417" t="s">
        <v>519</v>
      </c>
      <c r="G194" s="418">
        <v>867671418</v>
      </c>
      <c r="H194" s="417"/>
      <c r="I194" s="418">
        <v>867671418</v>
      </c>
      <c r="J194" s="417"/>
      <c r="K194" s="417"/>
      <c r="L194" s="417"/>
      <c r="M194" s="417"/>
      <c r="N194" s="417"/>
      <c r="O194" s="417"/>
      <c r="P194" s="417"/>
      <c r="Q194" s="418">
        <v>867671418</v>
      </c>
      <c r="R194" s="417"/>
      <c r="S194" s="417"/>
      <c r="T194" s="417"/>
      <c r="U194" s="418">
        <v>658044309.02999997</v>
      </c>
      <c r="V194" s="417"/>
      <c r="W194" s="418">
        <v>658044309.02999997</v>
      </c>
      <c r="X194" s="417"/>
      <c r="Y194" s="417"/>
      <c r="Z194" s="417"/>
      <c r="AA194" s="417"/>
      <c r="AB194" s="417"/>
      <c r="AC194" s="417"/>
      <c r="AD194" s="417"/>
      <c r="AE194" s="418">
        <v>658044309.02999997</v>
      </c>
      <c r="AF194" s="417"/>
      <c r="AG194" s="417"/>
      <c r="AH194" s="417"/>
      <c r="AI194" s="417" t="s">
        <v>518</v>
      </c>
      <c r="AJ194" s="419">
        <v>45938.460543981484</v>
      </c>
      <c r="AK194" s="417"/>
      <c r="AL194" s="417"/>
      <c r="AM194" s="3"/>
    </row>
    <row r="195" spans="1:39" s="4" customFormat="1" ht="12.75" customHeight="1" x14ac:dyDescent="0.25">
      <c r="A195" s="417" t="s">
        <v>298</v>
      </c>
      <c r="B195" s="417" t="s">
        <v>256</v>
      </c>
      <c r="C195" s="417" t="s">
        <v>519</v>
      </c>
      <c r="D195" s="417" t="s">
        <v>840</v>
      </c>
      <c r="E195" s="417" t="s">
        <v>778</v>
      </c>
      <c r="F195" s="417" t="s">
        <v>818</v>
      </c>
      <c r="G195" s="418">
        <v>867671418</v>
      </c>
      <c r="H195" s="417"/>
      <c r="I195" s="418">
        <v>867671418</v>
      </c>
      <c r="J195" s="417"/>
      <c r="K195" s="417"/>
      <c r="L195" s="417"/>
      <c r="M195" s="417"/>
      <c r="N195" s="417"/>
      <c r="O195" s="417"/>
      <c r="P195" s="417"/>
      <c r="Q195" s="418">
        <v>867671418</v>
      </c>
      <c r="R195" s="417"/>
      <c r="S195" s="417"/>
      <c r="T195" s="417"/>
      <c r="U195" s="418">
        <v>658044309.02999997</v>
      </c>
      <c r="V195" s="417"/>
      <c r="W195" s="418">
        <v>658044309.02999997</v>
      </c>
      <c r="X195" s="417"/>
      <c r="Y195" s="417"/>
      <c r="Z195" s="417"/>
      <c r="AA195" s="417"/>
      <c r="AB195" s="417"/>
      <c r="AC195" s="417"/>
      <c r="AD195" s="417"/>
      <c r="AE195" s="418">
        <v>658044309.02999997</v>
      </c>
      <c r="AF195" s="417"/>
      <c r="AG195" s="417"/>
      <c r="AH195" s="417"/>
      <c r="AI195" s="417" t="s">
        <v>518</v>
      </c>
      <c r="AJ195" s="419">
        <v>45938.460543981484</v>
      </c>
      <c r="AK195" s="417"/>
      <c r="AL195" s="417"/>
      <c r="AM195" s="3"/>
    </row>
    <row r="196" spans="1:39" s="4" customFormat="1" ht="12.75" customHeight="1" x14ac:dyDescent="0.25">
      <c r="A196" s="417" t="s">
        <v>307</v>
      </c>
      <c r="B196" s="417" t="s">
        <v>256</v>
      </c>
      <c r="C196" s="417" t="s">
        <v>519</v>
      </c>
      <c r="D196" s="417" t="s">
        <v>840</v>
      </c>
      <c r="E196" s="417" t="s">
        <v>778</v>
      </c>
      <c r="F196" s="417" t="s">
        <v>828</v>
      </c>
      <c r="G196" s="418">
        <v>594580018</v>
      </c>
      <c r="H196" s="417"/>
      <c r="I196" s="418">
        <v>594580018</v>
      </c>
      <c r="J196" s="417"/>
      <c r="K196" s="417"/>
      <c r="L196" s="417"/>
      <c r="M196" s="417"/>
      <c r="N196" s="417"/>
      <c r="O196" s="417"/>
      <c r="P196" s="417"/>
      <c r="Q196" s="418">
        <v>594580018</v>
      </c>
      <c r="R196" s="417"/>
      <c r="S196" s="417"/>
      <c r="T196" s="417"/>
      <c r="U196" s="418">
        <v>450797765.44999999</v>
      </c>
      <c r="V196" s="417"/>
      <c r="W196" s="418">
        <v>450797765.44999999</v>
      </c>
      <c r="X196" s="417"/>
      <c r="Y196" s="417"/>
      <c r="Z196" s="417"/>
      <c r="AA196" s="417"/>
      <c r="AB196" s="417"/>
      <c r="AC196" s="417"/>
      <c r="AD196" s="417"/>
      <c r="AE196" s="418">
        <v>450797765.44999999</v>
      </c>
      <c r="AF196" s="417"/>
      <c r="AG196" s="417"/>
      <c r="AH196" s="417"/>
      <c r="AI196" s="417" t="s">
        <v>518</v>
      </c>
      <c r="AJ196" s="419">
        <v>45938.460543981484</v>
      </c>
      <c r="AK196" s="417"/>
      <c r="AL196" s="417"/>
      <c r="AM196" s="3"/>
    </row>
    <row r="197" spans="1:39" s="4" customFormat="1" ht="12.75" customHeight="1" x14ac:dyDescent="0.25">
      <c r="A197" s="414" t="s">
        <v>308</v>
      </c>
      <c r="B197" s="414" t="s">
        <v>256</v>
      </c>
      <c r="C197" s="414" t="s">
        <v>519</v>
      </c>
      <c r="D197" s="420" t="s">
        <v>840</v>
      </c>
      <c r="E197" s="414" t="s">
        <v>778</v>
      </c>
      <c r="F197" s="420" t="s">
        <v>829</v>
      </c>
      <c r="G197" s="415">
        <v>555127700</v>
      </c>
      <c r="H197" s="420"/>
      <c r="I197" s="415">
        <v>555127700</v>
      </c>
      <c r="J197" s="420"/>
      <c r="K197" s="420"/>
      <c r="L197" s="420"/>
      <c r="M197" s="420"/>
      <c r="N197" s="420"/>
      <c r="O197" s="420"/>
      <c r="P197" s="420"/>
      <c r="Q197" s="421">
        <v>555127700</v>
      </c>
      <c r="R197" s="420"/>
      <c r="S197" s="420"/>
      <c r="T197" s="420"/>
      <c r="U197" s="415">
        <v>425321192.64999998</v>
      </c>
      <c r="V197" s="420"/>
      <c r="W197" s="415">
        <v>425321192.64999998</v>
      </c>
      <c r="X197" s="420"/>
      <c r="Y197" s="420"/>
      <c r="Z197" s="420"/>
      <c r="AA197" s="420"/>
      <c r="AB197" s="420"/>
      <c r="AC197" s="420"/>
      <c r="AD197" s="420"/>
      <c r="AE197" s="421">
        <v>425321192.64999998</v>
      </c>
      <c r="AF197" s="420"/>
      <c r="AG197" s="420"/>
      <c r="AH197" s="420"/>
      <c r="AI197" s="414" t="s">
        <v>518</v>
      </c>
      <c r="AJ197" s="416">
        <v>45938.460532407407</v>
      </c>
      <c r="AK197" s="414"/>
      <c r="AL197" s="414"/>
      <c r="AM197" s="3"/>
    </row>
    <row r="198" spans="1:39" s="4" customFormat="1" ht="12.75" customHeight="1" x14ac:dyDescent="0.25">
      <c r="A198" s="414" t="s">
        <v>309</v>
      </c>
      <c r="B198" s="414" t="s">
        <v>256</v>
      </c>
      <c r="C198" s="414" t="s">
        <v>519</v>
      </c>
      <c r="D198" s="420" t="s">
        <v>840</v>
      </c>
      <c r="E198" s="414" t="s">
        <v>778</v>
      </c>
      <c r="F198" s="420" t="s">
        <v>830</v>
      </c>
      <c r="G198" s="415">
        <v>39452318</v>
      </c>
      <c r="H198" s="420"/>
      <c r="I198" s="415">
        <v>39452318</v>
      </c>
      <c r="J198" s="420"/>
      <c r="K198" s="420"/>
      <c r="L198" s="420"/>
      <c r="M198" s="420"/>
      <c r="N198" s="420"/>
      <c r="O198" s="420"/>
      <c r="P198" s="420"/>
      <c r="Q198" s="421">
        <v>39452318</v>
      </c>
      <c r="R198" s="420"/>
      <c r="S198" s="420"/>
      <c r="T198" s="420"/>
      <c r="U198" s="415">
        <v>25476572.800000001</v>
      </c>
      <c r="V198" s="420"/>
      <c r="W198" s="415">
        <v>25476572.800000001</v>
      </c>
      <c r="X198" s="420"/>
      <c r="Y198" s="420"/>
      <c r="Z198" s="420"/>
      <c r="AA198" s="420"/>
      <c r="AB198" s="420"/>
      <c r="AC198" s="420"/>
      <c r="AD198" s="420"/>
      <c r="AE198" s="421">
        <v>25476572.800000001</v>
      </c>
      <c r="AF198" s="420"/>
      <c r="AG198" s="420"/>
      <c r="AH198" s="420"/>
      <c r="AI198" s="414" t="s">
        <v>518</v>
      </c>
      <c r="AJ198" s="416">
        <v>45938.460532407407</v>
      </c>
      <c r="AK198" s="414"/>
      <c r="AL198" s="414"/>
      <c r="AM198" s="3"/>
    </row>
    <row r="199" spans="1:39" s="4" customFormat="1" ht="12.75" customHeight="1" x14ac:dyDescent="0.25">
      <c r="A199" s="417" t="s">
        <v>320</v>
      </c>
      <c r="B199" s="417" t="s">
        <v>256</v>
      </c>
      <c r="C199" s="417" t="s">
        <v>519</v>
      </c>
      <c r="D199" s="417" t="s">
        <v>840</v>
      </c>
      <c r="E199" s="417" t="s">
        <v>778</v>
      </c>
      <c r="F199" s="417" t="s">
        <v>386</v>
      </c>
      <c r="G199" s="418">
        <v>273091400</v>
      </c>
      <c r="H199" s="417"/>
      <c r="I199" s="418">
        <v>273091400</v>
      </c>
      <c r="J199" s="417"/>
      <c r="K199" s="417"/>
      <c r="L199" s="417"/>
      <c r="M199" s="417"/>
      <c r="N199" s="417"/>
      <c r="O199" s="417"/>
      <c r="P199" s="417"/>
      <c r="Q199" s="418">
        <v>273091400</v>
      </c>
      <c r="R199" s="417"/>
      <c r="S199" s="417"/>
      <c r="T199" s="417"/>
      <c r="U199" s="418">
        <v>207246543.58000001</v>
      </c>
      <c r="V199" s="417"/>
      <c r="W199" s="418">
        <v>207246543.58000001</v>
      </c>
      <c r="X199" s="417"/>
      <c r="Y199" s="417"/>
      <c r="Z199" s="417"/>
      <c r="AA199" s="417"/>
      <c r="AB199" s="417"/>
      <c r="AC199" s="417"/>
      <c r="AD199" s="417"/>
      <c r="AE199" s="418">
        <v>207246543.58000001</v>
      </c>
      <c r="AF199" s="417"/>
      <c r="AG199" s="417"/>
      <c r="AH199" s="417"/>
      <c r="AI199" s="417" t="s">
        <v>518</v>
      </c>
      <c r="AJ199" s="419">
        <v>45938.460543981484</v>
      </c>
      <c r="AK199" s="417"/>
      <c r="AL199" s="417"/>
      <c r="AM199" s="3"/>
    </row>
    <row r="200" spans="1:39" s="4" customFormat="1" ht="12.75" customHeight="1" x14ac:dyDescent="0.25">
      <c r="A200" s="414" t="s">
        <v>321</v>
      </c>
      <c r="B200" s="414" t="s">
        <v>256</v>
      </c>
      <c r="C200" s="414" t="s">
        <v>519</v>
      </c>
      <c r="D200" s="420" t="s">
        <v>840</v>
      </c>
      <c r="E200" s="414" t="s">
        <v>778</v>
      </c>
      <c r="F200" s="420" t="s">
        <v>841</v>
      </c>
      <c r="G200" s="415">
        <v>262948700</v>
      </c>
      <c r="H200" s="420"/>
      <c r="I200" s="415">
        <v>262948700</v>
      </c>
      <c r="J200" s="420"/>
      <c r="K200" s="420"/>
      <c r="L200" s="420"/>
      <c r="M200" s="420"/>
      <c r="N200" s="420"/>
      <c r="O200" s="420"/>
      <c r="P200" s="420"/>
      <c r="Q200" s="421">
        <v>262948700</v>
      </c>
      <c r="R200" s="420"/>
      <c r="S200" s="420"/>
      <c r="T200" s="420"/>
      <c r="U200" s="415">
        <v>198658255</v>
      </c>
      <c r="V200" s="420"/>
      <c r="W200" s="415">
        <v>198658255</v>
      </c>
      <c r="X200" s="420"/>
      <c r="Y200" s="420"/>
      <c r="Z200" s="420"/>
      <c r="AA200" s="420"/>
      <c r="AB200" s="420"/>
      <c r="AC200" s="420"/>
      <c r="AD200" s="420"/>
      <c r="AE200" s="421">
        <v>198658255</v>
      </c>
      <c r="AF200" s="420"/>
      <c r="AG200" s="420"/>
      <c r="AH200" s="420"/>
      <c r="AI200" s="414" t="s">
        <v>518</v>
      </c>
      <c r="AJ200" s="416">
        <v>45938.460532407407</v>
      </c>
      <c r="AK200" s="414"/>
      <c r="AL200" s="414"/>
      <c r="AM200" s="3"/>
    </row>
    <row r="201" spans="1:39" s="4" customFormat="1" ht="12.75" customHeight="1" x14ac:dyDescent="0.25">
      <c r="A201" s="414" t="s">
        <v>322</v>
      </c>
      <c r="B201" s="414" t="s">
        <v>256</v>
      </c>
      <c r="C201" s="414" t="s">
        <v>519</v>
      </c>
      <c r="D201" s="420" t="s">
        <v>840</v>
      </c>
      <c r="E201" s="414" t="s">
        <v>778</v>
      </c>
      <c r="F201" s="420" t="s">
        <v>842</v>
      </c>
      <c r="G201" s="415">
        <v>10142700</v>
      </c>
      <c r="H201" s="420"/>
      <c r="I201" s="415">
        <v>10142700</v>
      </c>
      <c r="J201" s="420"/>
      <c r="K201" s="420"/>
      <c r="L201" s="420"/>
      <c r="M201" s="420"/>
      <c r="N201" s="420"/>
      <c r="O201" s="420"/>
      <c r="P201" s="420"/>
      <c r="Q201" s="421">
        <v>10142700</v>
      </c>
      <c r="R201" s="420"/>
      <c r="S201" s="420"/>
      <c r="T201" s="420"/>
      <c r="U201" s="415">
        <v>8588288.5800000001</v>
      </c>
      <c r="V201" s="420"/>
      <c r="W201" s="415">
        <v>8588288.5800000001</v>
      </c>
      <c r="X201" s="420"/>
      <c r="Y201" s="420"/>
      <c r="Z201" s="420"/>
      <c r="AA201" s="420"/>
      <c r="AB201" s="420"/>
      <c r="AC201" s="420"/>
      <c r="AD201" s="420"/>
      <c r="AE201" s="421">
        <v>8588288.5800000001</v>
      </c>
      <c r="AF201" s="420"/>
      <c r="AG201" s="420"/>
      <c r="AH201" s="420"/>
      <c r="AI201" s="414" t="s">
        <v>518</v>
      </c>
      <c r="AJ201" s="416">
        <v>45938.460532407407</v>
      </c>
      <c r="AK201" s="414"/>
      <c r="AL201" s="414"/>
      <c r="AM201" s="3"/>
    </row>
    <row r="202" spans="1:39" s="4" customFormat="1" ht="12.75" customHeight="1" x14ac:dyDescent="0.25">
      <c r="A202" s="417" t="s">
        <v>323</v>
      </c>
      <c r="B202" s="417" t="s">
        <v>256</v>
      </c>
      <c r="C202" s="417" t="s">
        <v>519</v>
      </c>
      <c r="D202" s="417" t="s">
        <v>843</v>
      </c>
      <c r="E202" s="417" t="s">
        <v>778</v>
      </c>
      <c r="F202" s="417" t="s">
        <v>519</v>
      </c>
      <c r="G202" s="418">
        <v>1416315209.0899999</v>
      </c>
      <c r="H202" s="417"/>
      <c r="I202" s="418">
        <v>1416315209.0899999</v>
      </c>
      <c r="J202" s="417"/>
      <c r="K202" s="417"/>
      <c r="L202" s="417"/>
      <c r="M202" s="417"/>
      <c r="N202" s="417"/>
      <c r="O202" s="417"/>
      <c r="P202" s="417"/>
      <c r="Q202" s="418">
        <v>1416315209.0899999</v>
      </c>
      <c r="R202" s="417"/>
      <c r="S202" s="417"/>
      <c r="T202" s="417"/>
      <c r="U202" s="418">
        <v>1041944057.11</v>
      </c>
      <c r="V202" s="417"/>
      <c r="W202" s="418">
        <v>1041944057.11</v>
      </c>
      <c r="X202" s="417"/>
      <c r="Y202" s="417"/>
      <c r="Z202" s="417"/>
      <c r="AA202" s="417"/>
      <c r="AB202" s="417"/>
      <c r="AC202" s="417"/>
      <c r="AD202" s="417"/>
      <c r="AE202" s="418">
        <v>1041944057.11</v>
      </c>
      <c r="AF202" s="417"/>
      <c r="AG202" s="417"/>
      <c r="AH202" s="417"/>
      <c r="AI202" s="417" t="s">
        <v>518</v>
      </c>
      <c r="AJ202" s="419">
        <v>45938.460543981484</v>
      </c>
      <c r="AK202" s="417"/>
      <c r="AL202" s="417"/>
      <c r="AM202" s="3"/>
    </row>
    <row r="203" spans="1:39" s="4" customFormat="1" ht="12.75" customHeight="1" x14ac:dyDescent="0.25">
      <c r="A203" s="417" t="s">
        <v>313</v>
      </c>
      <c r="B203" s="417" t="s">
        <v>256</v>
      </c>
      <c r="C203" s="417" t="s">
        <v>519</v>
      </c>
      <c r="D203" s="417" t="s">
        <v>843</v>
      </c>
      <c r="E203" s="417" t="s">
        <v>778</v>
      </c>
      <c r="F203" s="417" t="s">
        <v>834</v>
      </c>
      <c r="G203" s="418">
        <v>11044507.99</v>
      </c>
      <c r="H203" s="417"/>
      <c r="I203" s="418">
        <v>11044507.99</v>
      </c>
      <c r="J203" s="417"/>
      <c r="K203" s="417"/>
      <c r="L203" s="417"/>
      <c r="M203" s="417"/>
      <c r="N203" s="417"/>
      <c r="O203" s="417"/>
      <c r="P203" s="417"/>
      <c r="Q203" s="418">
        <v>11044507.99</v>
      </c>
      <c r="R203" s="417"/>
      <c r="S203" s="417"/>
      <c r="T203" s="417"/>
      <c r="U203" s="418">
        <v>6044507.9900000002</v>
      </c>
      <c r="V203" s="417"/>
      <c r="W203" s="418">
        <v>6044507.9900000002</v>
      </c>
      <c r="X203" s="417"/>
      <c r="Y203" s="417"/>
      <c r="Z203" s="417"/>
      <c r="AA203" s="417"/>
      <c r="AB203" s="417"/>
      <c r="AC203" s="417"/>
      <c r="AD203" s="417"/>
      <c r="AE203" s="418">
        <v>6044507.9900000002</v>
      </c>
      <c r="AF203" s="417"/>
      <c r="AG203" s="417"/>
      <c r="AH203" s="417"/>
      <c r="AI203" s="417" t="s">
        <v>518</v>
      </c>
      <c r="AJ203" s="419">
        <v>45938.460543981484</v>
      </c>
      <c r="AK203" s="417"/>
      <c r="AL203" s="417"/>
      <c r="AM203" s="3"/>
    </row>
    <row r="204" spans="1:39" s="4" customFormat="1" ht="12.75" customHeight="1" x14ac:dyDescent="0.25">
      <c r="A204" s="417" t="s">
        <v>314</v>
      </c>
      <c r="B204" s="417" t="s">
        <v>256</v>
      </c>
      <c r="C204" s="417" t="s">
        <v>519</v>
      </c>
      <c r="D204" s="417" t="s">
        <v>843</v>
      </c>
      <c r="E204" s="417" t="s">
        <v>778</v>
      </c>
      <c r="F204" s="417" t="s">
        <v>835</v>
      </c>
      <c r="G204" s="418">
        <v>10374507.99</v>
      </c>
      <c r="H204" s="417"/>
      <c r="I204" s="418">
        <v>10374507.99</v>
      </c>
      <c r="J204" s="417"/>
      <c r="K204" s="417"/>
      <c r="L204" s="417"/>
      <c r="M204" s="417"/>
      <c r="N204" s="417"/>
      <c r="O204" s="417"/>
      <c r="P204" s="417"/>
      <c r="Q204" s="418">
        <v>10374507.99</v>
      </c>
      <c r="R204" s="417"/>
      <c r="S204" s="417"/>
      <c r="T204" s="417"/>
      <c r="U204" s="418">
        <v>5374507.9900000002</v>
      </c>
      <c r="V204" s="417"/>
      <c r="W204" s="418">
        <v>5374507.9900000002</v>
      </c>
      <c r="X204" s="417"/>
      <c r="Y204" s="417"/>
      <c r="Z204" s="417"/>
      <c r="AA204" s="417"/>
      <c r="AB204" s="417"/>
      <c r="AC204" s="417"/>
      <c r="AD204" s="417"/>
      <c r="AE204" s="418">
        <v>5374507.9900000002</v>
      </c>
      <c r="AF204" s="417"/>
      <c r="AG204" s="417"/>
      <c r="AH204" s="417"/>
      <c r="AI204" s="417" t="s">
        <v>518</v>
      </c>
      <c r="AJ204" s="419">
        <v>45938.460543981484</v>
      </c>
      <c r="AK204" s="417"/>
      <c r="AL204" s="417"/>
      <c r="AM204" s="3"/>
    </row>
    <row r="205" spans="1:39" s="4" customFormat="1" ht="12.75" customHeight="1" x14ac:dyDescent="0.25">
      <c r="A205" s="414" t="s">
        <v>315</v>
      </c>
      <c r="B205" s="414" t="s">
        <v>256</v>
      </c>
      <c r="C205" s="414" t="s">
        <v>519</v>
      </c>
      <c r="D205" s="420" t="s">
        <v>843</v>
      </c>
      <c r="E205" s="414" t="s">
        <v>778</v>
      </c>
      <c r="F205" s="420" t="s">
        <v>836</v>
      </c>
      <c r="G205" s="415">
        <v>10374507.99</v>
      </c>
      <c r="H205" s="420"/>
      <c r="I205" s="415">
        <v>10374507.99</v>
      </c>
      <c r="J205" s="420"/>
      <c r="K205" s="420"/>
      <c r="L205" s="420"/>
      <c r="M205" s="420"/>
      <c r="N205" s="420"/>
      <c r="O205" s="420"/>
      <c r="P205" s="420"/>
      <c r="Q205" s="421">
        <v>10374507.99</v>
      </c>
      <c r="R205" s="420"/>
      <c r="S205" s="420"/>
      <c r="T205" s="420"/>
      <c r="U205" s="415">
        <v>5374507.9900000002</v>
      </c>
      <c r="V205" s="420"/>
      <c r="W205" s="415">
        <v>5374507.9900000002</v>
      </c>
      <c r="X205" s="420"/>
      <c r="Y205" s="420"/>
      <c r="Z205" s="420"/>
      <c r="AA205" s="420"/>
      <c r="AB205" s="420"/>
      <c r="AC205" s="420"/>
      <c r="AD205" s="420"/>
      <c r="AE205" s="421">
        <v>5374507.9900000002</v>
      </c>
      <c r="AF205" s="420"/>
      <c r="AG205" s="420"/>
      <c r="AH205" s="420"/>
      <c r="AI205" s="414" t="s">
        <v>518</v>
      </c>
      <c r="AJ205" s="416">
        <v>45938.460532407407</v>
      </c>
      <c r="AK205" s="414"/>
      <c r="AL205" s="414"/>
      <c r="AM205" s="3"/>
    </row>
    <row r="206" spans="1:39" s="4" customFormat="1" ht="12.75" customHeight="1" x14ac:dyDescent="0.25">
      <c r="A206" s="417" t="s">
        <v>946</v>
      </c>
      <c r="B206" s="417" t="s">
        <v>256</v>
      </c>
      <c r="C206" s="417" t="s">
        <v>519</v>
      </c>
      <c r="D206" s="417" t="s">
        <v>843</v>
      </c>
      <c r="E206" s="417" t="s">
        <v>778</v>
      </c>
      <c r="F206" s="417" t="s">
        <v>947</v>
      </c>
      <c r="G206" s="418">
        <v>670000</v>
      </c>
      <c r="H206" s="417"/>
      <c r="I206" s="418">
        <v>670000</v>
      </c>
      <c r="J206" s="417"/>
      <c r="K206" s="417"/>
      <c r="L206" s="417"/>
      <c r="M206" s="417"/>
      <c r="N206" s="417"/>
      <c r="O206" s="417"/>
      <c r="P206" s="417"/>
      <c r="Q206" s="418">
        <v>670000</v>
      </c>
      <c r="R206" s="417"/>
      <c r="S206" s="417"/>
      <c r="T206" s="417"/>
      <c r="U206" s="418">
        <v>670000</v>
      </c>
      <c r="V206" s="417"/>
      <c r="W206" s="418">
        <v>670000</v>
      </c>
      <c r="X206" s="417"/>
      <c r="Y206" s="417"/>
      <c r="Z206" s="417"/>
      <c r="AA206" s="417"/>
      <c r="AB206" s="417"/>
      <c r="AC206" s="417"/>
      <c r="AD206" s="417"/>
      <c r="AE206" s="418">
        <v>670000</v>
      </c>
      <c r="AF206" s="417"/>
      <c r="AG206" s="417"/>
      <c r="AH206" s="417"/>
      <c r="AI206" s="417" t="s">
        <v>518</v>
      </c>
      <c r="AJ206" s="419">
        <v>45938.460543981484</v>
      </c>
      <c r="AK206" s="417"/>
      <c r="AL206" s="417"/>
      <c r="AM206" s="3"/>
    </row>
    <row r="207" spans="1:39" s="4" customFormat="1" ht="12.75" customHeight="1" x14ac:dyDescent="0.25">
      <c r="A207" s="414" t="s">
        <v>948</v>
      </c>
      <c r="B207" s="414" t="s">
        <v>256</v>
      </c>
      <c r="C207" s="414" t="s">
        <v>519</v>
      </c>
      <c r="D207" s="420" t="s">
        <v>843</v>
      </c>
      <c r="E207" s="414" t="s">
        <v>778</v>
      </c>
      <c r="F207" s="420" t="s">
        <v>949</v>
      </c>
      <c r="G207" s="415">
        <v>670000</v>
      </c>
      <c r="H207" s="420"/>
      <c r="I207" s="415">
        <v>670000</v>
      </c>
      <c r="J207" s="420"/>
      <c r="K207" s="420"/>
      <c r="L207" s="420"/>
      <c r="M207" s="420"/>
      <c r="N207" s="420"/>
      <c r="O207" s="420"/>
      <c r="P207" s="420"/>
      <c r="Q207" s="421">
        <v>670000</v>
      </c>
      <c r="R207" s="420"/>
      <c r="S207" s="420"/>
      <c r="T207" s="420"/>
      <c r="U207" s="415">
        <v>670000</v>
      </c>
      <c r="V207" s="420"/>
      <c r="W207" s="415">
        <v>670000</v>
      </c>
      <c r="X207" s="420"/>
      <c r="Y207" s="420"/>
      <c r="Z207" s="420"/>
      <c r="AA207" s="420"/>
      <c r="AB207" s="420"/>
      <c r="AC207" s="420"/>
      <c r="AD207" s="420"/>
      <c r="AE207" s="421">
        <v>670000</v>
      </c>
      <c r="AF207" s="420"/>
      <c r="AG207" s="420"/>
      <c r="AH207" s="420"/>
      <c r="AI207" s="414" t="s">
        <v>518</v>
      </c>
      <c r="AJ207" s="416">
        <v>45938.460532407407</v>
      </c>
      <c r="AK207" s="414"/>
      <c r="AL207" s="414"/>
      <c r="AM207" s="3"/>
    </row>
    <row r="208" spans="1:39" s="4" customFormat="1" ht="12.75" customHeight="1" x14ac:dyDescent="0.25">
      <c r="A208" s="417" t="s">
        <v>298</v>
      </c>
      <c r="B208" s="417" t="s">
        <v>256</v>
      </c>
      <c r="C208" s="417" t="s">
        <v>519</v>
      </c>
      <c r="D208" s="417" t="s">
        <v>843</v>
      </c>
      <c r="E208" s="417" t="s">
        <v>778</v>
      </c>
      <c r="F208" s="417" t="s">
        <v>818</v>
      </c>
      <c r="G208" s="418">
        <v>1405270701.0999999</v>
      </c>
      <c r="H208" s="417"/>
      <c r="I208" s="418">
        <v>1405270701.0999999</v>
      </c>
      <c r="J208" s="417"/>
      <c r="K208" s="417"/>
      <c r="L208" s="417"/>
      <c r="M208" s="417"/>
      <c r="N208" s="417"/>
      <c r="O208" s="417"/>
      <c r="P208" s="417"/>
      <c r="Q208" s="418">
        <v>1405270701.0999999</v>
      </c>
      <c r="R208" s="417"/>
      <c r="S208" s="417"/>
      <c r="T208" s="417"/>
      <c r="U208" s="418">
        <v>1035899549.12</v>
      </c>
      <c r="V208" s="417"/>
      <c r="W208" s="418">
        <v>1035899549.12</v>
      </c>
      <c r="X208" s="417"/>
      <c r="Y208" s="417"/>
      <c r="Z208" s="417"/>
      <c r="AA208" s="417"/>
      <c r="AB208" s="417"/>
      <c r="AC208" s="417"/>
      <c r="AD208" s="417"/>
      <c r="AE208" s="418">
        <v>1035899549.12</v>
      </c>
      <c r="AF208" s="417"/>
      <c r="AG208" s="417"/>
      <c r="AH208" s="417"/>
      <c r="AI208" s="417" t="s">
        <v>518</v>
      </c>
      <c r="AJ208" s="419">
        <v>45938.460543981484</v>
      </c>
      <c r="AK208" s="417"/>
      <c r="AL208" s="417"/>
      <c r="AM208" s="3"/>
    </row>
    <row r="209" spans="1:39" s="4" customFormat="1" ht="12.75" customHeight="1" x14ac:dyDescent="0.25">
      <c r="A209" s="417" t="s">
        <v>307</v>
      </c>
      <c r="B209" s="417" t="s">
        <v>256</v>
      </c>
      <c r="C209" s="417" t="s">
        <v>519</v>
      </c>
      <c r="D209" s="417" t="s">
        <v>843</v>
      </c>
      <c r="E209" s="417" t="s">
        <v>778</v>
      </c>
      <c r="F209" s="417" t="s">
        <v>828</v>
      </c>
      <c r="G209" s="418">
        <v>1013229123.41</v>
      </c>
      <c r="H209" s="417"/>
      <c r="I209" s="418">
        <v>1013229123.41</v>
      </c>
      <c r="J209" s="417"/>
      <c r="K209" s="417"/>
      <c r="L209" s="417"/>
      <c r="M209" s="417"/>
      <c r="N209" s="417"/>
      <c r="O209" s="417"/>
      <c r="P209" s="417"/>
      <c r="Q209" s="418">
        <v>1013229123.41</v>
      </c>
      <c r="R209" s="417"/>
      <c r="S209" s="417"/>
      <c r="T209" s="417"/>
      <c r="U209" s="418">
        <v>746963189.32000005</v>
      </c>
      <c r="V209" s="417"/>
      <c r="W209" s="418">
        <v>746963189.32000005</v>
      </c>
      <c r="X209" s="417"/>
      <c r="Y209" s="417"/>
      <c r="Z209" s="417"/>
      <c r="AA209" s="417"/>
      <c r="AB209" s="417"/>
      <c r="AC209" s="417"/>
      <c r="AD209" s="417"/>
      <c r="AE209" s="418">
        <v>746963189.32000005</v>
      </c>
      <c r="AF209" s="417"/>
      <c r="AG209" s="417"/>
      <c r="AH209" s="417"/>
      <c r="AI209" s="417" t="s">
        <v>518</v>
      </c>
      <c r="AJ209" s="419">
        <v>45938.460543981484</v>
      </c>
      <c r="AK209" s="417"/>
      <c r="AL209" s="417"/>
      <c r="AM209" s="3"/>
    </row>
    <row r="210" spans="1:39" s="4" customFormat="1" ht="12.75" customHeight="1" x14ac:dyDescent="0.25">
      <c r="A210" s="414" t="s">
        <v>308</v>
      </c>
      <c r="B210" s="414" t="s">
        <v>256</v>
      </c>
      <c r="C210" s="414" t="s">
        <v>519</v>
      </c>
      <c r="D210" s="420" t="s">
        <v>843</v>
      </c>
      <c r="E210" s="414" t="s">
        <v>778</v>
      </c>
      <c r="F210" s="420" t="s">
        <v>829</v>
      </c>
      <c r="G210" s="415">
        <v>752410127.50999999</v>
      </c>
      <c r="H210" s="420"/>
      <c r="I210" s="415">
        <v>752410127.50999999</v>
      </c>
      <c r="J210" s="420"/>
      <c r="K210" s="420"/>
      <c r="L210" s="420"/>
      <c r="M210" s="420"/>
      <c r="N210" s="420"/>
      <c r="O210" s="420"/>
      <c r="P210" s="420"/>
      <c r="Q210" s="421">
        <v>752410127.50999999</v>
      </c>
      <c r="R210" s="420"/>
      <c r="S210" s="420"/>
      <c r="T210" s="420"/>
      <c r="U210" s="415">
        <v>550703582</v>
      </c>
      <c r="V210" s="420"/>
      <c r="W210" s="415">
        <v>550703582</v>
      </c>
      <c r="X210" s="420"/>
      <c r="Y210" s="420"/>
      <c r="Z210" s="420"/>
      <c r="AA210" s="420"/>
      <c r="AB210" s="420"/>
      <c r="AC210" s="420"/>
      <c r="AD210" s="420"/>
      <c r="AE210" s="421">
        <v>550703582</v>
      </c>
      <c r="AF210" s="420"/>
      <c r="AG210" s="420"/>
      <c r="AH210" s="420"/>
      <c r="AI210" s="414" t="s">
        <v>518</v>
      </c>
      <c r="AJ210" s="416">
        <v>45938.460532407407</v>
      </c>
      <c r="AK210" s="414"/>
      <c r="AL210" s="414"/>
      <c r="AM210" s="3"/>
    </row>
    <row r="211" spans="1:39" s="4" customFormat="1" ht="12.75" customHeight="1" x14ac:dyDescent="0.25">
      <c r="A211" s="414" t="s">
        <v>309</v>
      </c>
      <c r="B211" s="414" t="s">
        <v>256</v>
      </c>
      <c r="C211" s="414" t="s">
        <v>519</v>
      </c>
      <c r="D211" s="420" t="s">
        <v>843</v>
      </c>
      <c r="E211" s="414" t="s">
        <v>778</v>
      </c>
      <c r="F211" s="420" t="s">
        <v>830</v>
      </c>
      <c r="G211" s="415">
        <v>260818995.90000001</v>
      </c>
      <c r="H211" s="420"/>
      <c r="I211" s="415">
        <v>260818995.90000001</v>
      </c>
      <c r="J211" s="420"/>
      <c r="K211" s="420"/>
      <c r="L211" s="420"/>
      <c r="M211" s="420"/>
      <c r="N211" s="420"/>
      <c r="O211" s="420"/>
      <c r="P211" s="420"/>
      <c r="Q211" s="421">
        <v>260818995.90000001</v>
      </c>
      <c r="R211" s="420"/>
      <c r="S211" s="420"/>
      <c r="T211" s="420"/>
      <c r="U211" s="415">
        <v>196259607.31999999</v>
      </c>
      <c r="V211" s="420"/>
      <c r="W211" s="415">
        <v>196259607.31999999</v>
      </c>
      <c r="X211" s="420"/>
      <c r="Y211" s="420"/>
      <c r="Z211" s="420"/>
      <c r="AA211" s="420"/>
      <c r="AB211" s="420"/>
      <c r="AC211" s="420"/>
      <c r="AD211" s="420"/>
      <c r="AE211" s="421">
        <v>196259607.31999999</v>
      </c>
      <c r="AF211" s="420"/>
      <c r="AG211" s="420"/>
      <c r="AH211" s="420"/>
      <c r="AI211" s="414" t="s">
        <v>518</v>
      </c>
      <c r="AJ211" s="416">
        <v>45938.460532407407</v>
      </c>
      <c r="AK211" s="414"/>
      <c r="AL211" s="414"/>
      <c r="AM211" s="3"/>
    </row>
    <row r="212" spans="1:39" s="4" customFormat="1" ht="12.75" customHeight="1" x14ac:dyDescent="0.25">
      <c r="A212" s="417" t="s">
        <v>320</v>
      </c>
      <c r="B212" s="417" t="s">
        <v>256</v>
      </c>
      <c r="C212" s="417" t="s">
        <v>519</v>
      </c>
      <c r="D212" s="417" t="s">
        <v>843</v>
      </c>
      <c r="E212" s="417" t="s">
        <v>778</v>
      </c>
      <c r="F212" s="417" t="s">
        <v>386</v>
      </c>
      <c r="G212" s="418">
        <v>392041577.69</v>
      </c>
      <c r="H212" s="417"/>
      <c r="I212" s="418">
        <v>392041577.69</v>
      </c>
      <c r="J212" s="417"/>
      <c r="K212" s="417"/>
      <c r="L212" s="417"/>
      <c r="M212" s="417"/>
      <c r="N212" s="417"/>
      <c r="O212" s="417"/>
      <c r="P212" s="417"/>
      <c r="Q212" s="418">
        <v>392041577.69</v>
      </c>
      <c r="R212" s="417"/>
      <c r="S212" s="417"/>
      <c r="T212" s="417"/>
      <c r="U212" s="418">
        <v>288936359.80000001</v>
      </c>
      <c r="V212" s="417"/>
      <c r="W212" s="418">
        <v>288936359.80000001</v>
      </c>
      <c r="X212" s="417"/>
      <c r="Y212" s="417"/>
      <c r="Z212" s="417"/>
      <c r="AA212" s="417"/>
      <c r="AB212" s="417"/>
      <c r="AC212" s="417"/>
      <c r="AD212" s="417"/>
      <c r="AE212" s="418">
        <v>288936359.80000001</v>
      </c>
      <c r="AF212" s="417"/>
      <c r="AG212" s="417"/>
      <c r="AH212" s="417"/>
      <c r="AI212" s="417" t="s">
        <v>518</v>
      </c>
      <c r="AJ212" s="419">
        <v>45938.460543981484</v>
      </c>
      <c r="AK212" s="417"/>
      <c r="AL212" s="417"/>
      <c r="AM212" s="3"/>
    </row>
    <row r="213" spans="1:39" s="4" customFormat="1" ht="12.75" customHeight="1" x14ac:dyDescent="0.25">
      <c r="A213" s="414" t="s">
        <v>321</v>
      </c>
      <c r="B213" s="414" t="s">
        <v>256</v>
      </c>
      <c r="C213" s="414" t="s">
        <v>519</v>
      </c>
      <c r="D213" s="420" t="s">
        <v>843</v>
      </c>
      <c r="E213" s="414" t="s">
        <v>778</v>
      </c>
      <c r="F213" s="420" t="s">
        <v>841</v>
      </c>
      <c r="G213" s="415">
        <v>285660376.48000002</v>
      </c>
      <c r="H213" s="420"/>
      <c r="I213" s="415">
        <v>285660376.48000002</v>
      </c>
      <c r="J213" s="420"/>
      <c r="K213" s="420"/>
      <c r="L213" s="420"/>
      <c r="M213" s="420"/>
      <c r="N213" s="420"/>
      <c r="O213" s="420"/>
      <c r="P213" s="420"/>
      <c r="Q213" s="421">
        <v>285660376.48000002</v>
      </c>
      <c r="R213" s="420"/>
      <c r="S213" s="420"/>
      <c r="T213" s="420"/>
      <c r="U213" s="415">
        <v>215993956</v>
      </c>
      <c r="V213" s="420"/>
      <c r="W213" s="415">
        <v>215993956</v>
      </c>
      <c r="X213" s="420"/>
      <c r="Y213" s="420"/>
      <c r="Z213" s="420"/>
      <c r="AA213" s="420"/>
      <c r="AB213" s="420"/>
      <c r="AC213" s="420"/>
      <c r="AD213" s="420"/>
      <c r="AE213" s="421">
        <v>215993956</v>
      </c>
      <c r="AF213" s="420"/>
      <c r="AG213" s="420"/>
      <c r="AH213" s="420"/>
      <c r="AI213" s="414" t="s">
        <v>518</v>
      </c>
      <c r="AJ213" s="416">
        <v>45938.460532407407</v>
      </c>
      <c r="AK213" s="414"/>
      <c r="AL213" s="414"/>
      <c r="AM213" s="3"/>
    </row>
    <row r="214" spans="1:39" s="4" customFormat="1" ht="12.75" customHeight="1" x14ac:dyDescent="0.25">
      <c r="A214" s="414" t="s">
        <v>322</v>
      </c>
      <c r="B214" s="414" t="s">
        <v>256</v>
      </c>
      <c r="C214" s="414" t="s">
        <v>519</v>
      </c>
      <c r="D214" s="420" t="s">
        <v>843</v>
      </c>
      <c r="E214" s="414" t="s">
        <v>778</v>
      </c>
      <c r="F214" s="420" t="s">
        <v>842</v>
      </c>
      <c r="G214" s="415">
        <v>106381201.20999999</v>
      </c>
      <c r="H214" s="420"/>
      <c r="I214" s="415">
        <v>106381201.20999999</v>
      </c>
      <c r="J214" s="420"/>
      <c r="K214" s="420"/>
      <c r="L214" s="420"/>
      <c r="M214" s="420"/>
      <c r="N214" s="420"/>
      <c r="O214" s="420"/>
      <c r="P214" s="420"/>
      <c r="Q214" s="421">
        <v>106381201.20999999</v>
      </c>
      <c r="R214" s="420"/>
      <c r="S214" s="420"/>
      <c r="T214" s="420"/>
      <c r="U214" s="415">
        <v>72942403.799999997</v>
      </c>
      <c r="V214" s="420"/>
      <c r="W214" s="415">
        <v>72942403.799999997</v>
      </c>
      <c r="X214" s="420"/>
      <c r="Y214" s="420"/>
      <c r="Z214" s="420"/>
      <c r="AA214" s="420"/>
      <c r="AB214" s="420"/>
      <c r="AC214" s="420"/>
      <c r="AD214" s="420"/>
      <c r="AE214" s="421">
        <v>72942403.799999997</v>
      </c>
      <c r="AF214" s="420"/>
      <c r="AG214" s="420"/>
      <c r="AH214" s="420"/>
      <c r="AI214" s="414" t="s">
        <v>518</v>
      </c>
      <c r="AJ214" s="416">
        <v>45938.460532407407</v>
      </c>
      <c r="AK214" s="414"/>
      <c r="AL214" s="414"/>
      <c r="AM214" s="3"/>
    </row>
    <row r="215" spans="1:39" s="4" customFormat="1" ht="12.75" customHeight="1" x14ac:dyDescent="0.25">
      <c r="A215" s="417" t="s">
        <v>324</v>
      </c>
      <c r="B215" s="417" t="s">
        <v>256</v>
      </c>
      <c r="C215" s="417" t="s">
        <v>519</v>
      </c>
      <c r="D215" s="417" t="s">
        <v>844</v>
      </c>
      <c r="E215" s="417" t="s">
        <v>778</v>
      </c>
      <c r="F215" s="417" t="s">
        <v>519</v>
      </c>
      <c r="G215" s="418">
        <v>102380800</v>
      </c>
      <c r="H215" s="417"/>
      <c r="I215" s="418">
        <v>102380800</v>
      </c>
      <c r="J215" s="417"/>
      <c r="K215" s="417"/>
      <c r="L215" s="417"/>
      <c r="M215" s="417"/>
      <c r="N215" s="417"/>
      <c r="O215" s="417"/>
      <c r="P215" s="417"/>
      <c r="Q215" s="418">
        <v>102380800</v>
      </c>
      <c r="R215" s="417"/>
      <c r="S215" s="417"/>
      <c r="T215" s="417"/>
      <c r="U215" s="418">
        <v>75202569.040000007</v>
      </c>
      <c r="V215" s="417"/>
      <c r="W215" s="418">
        <v>75202569.040000007</v>
      </c>
      <c r="X215" s="417"/>
      <c r="Y215" s="417"/>
      <c r="Z215" s="417"/>
      <c r="AA215" s="417"/>
      <c r="AB215" s="417"/>
      <c r="AC215" s="417"/>
      <c r="AD215" s="417"/>
      <c r="AE215" s="418">
        <v>75202569.040000007</v>
      </c>
      <c r="AF215" s="417"/>
      <c r="AG215" s="417"/>
      <c r="AH215" s="417"/>
      <c r="AI215" s="417" t="s">
        <v>518</v>
      </c>
      <c r="AJ215" s="419">
        <v>45938.460543981484</v>
      </c>
      <c r="AK215" s="417"/>
      <c r="AL215" s="417"/>
      <c r="AM215" s="3"/>
    </row>
    <row r="216" spans="1:39" s="4" customFormat="1" ht="12.75" customHeight="1" x14ac:dyDescent="0.25">
      <c r="A216" s="417" t="s">
        <v>298</v>
      </c>
      <c r="B216" s="417" t="s">
        <v>256</v>
      </c>
      <c r="C216" s="417" t="s">
        <v>519</v>
      </c>
      <c r="D216" s="417" t="s">
        <v>844</v>
      </c>
      <c r="E216" s="417" t="s">
        <v>778</v>
      </c>
      <c r="F216" s="417" t="s">
        <v>818</v>
      </c>
      <c r="G216" s="418">
        <v>102380800</v>
      </c>
      <c r="H216" s="417"/>
      <c r="I216" s="418">
        <v>102380800</v>
      </c>
      <c r="J216" s="417"/>
      <c r="K216" s="417"/>
      <c r="L216" s="417"/>
      <c r="M216" s="417"/>
      <c r="N216" s="417"/>
      <c r="O216" s="417"/>
      <c r="P216" s="417"/>
      <c r="Q216" s="418">
        <v>102380800</v>
      </c>
      <c r="R216" s="417"/>
      <c r="S216" s="417"/>
      <c r="T216" s="417"/>
      <c r="U216" s="418">
        <v>75202569.040000007</v>
      </c>
      <c r="V216" s="417"/>
      <c r="W216" s="418">
        <v>75202569.040000007</v>
      </c>
      <c r="X216" s="417"/>
      <c r="Y216" s="417"/>
      <c r="Z216" s="417"/>
      <c r="AA216" s="417"/>
      <c r="AB216" s="417"/>
      <c r="AC216" s="417"/>
      <c r="AD216" s="417"/>
      <c r="AE216" s="418">
        <v>75202569.040000007</v>
      </c>
      <c r="AF216" s="417"/>
      <c r="AG216" s="417"/>
      <c r="AH216" s="417"/>
      <c r="AI216" s="417" t="s">
        <v>518</v>
      </c>
      <c r="AJ216" s="419">
        <v>45938.460543981484</v>
      </c>
      <c r="AK216" s="417"/>
      <c r="AL216" s="417"/>
      <c r="AM216" s="3"/>
    </row>
    <row r="217" spans="1:39" s="4" customFormat="1" ht="12.75" customHeight="1" x14ac:dyDescent="0.25">
      <c r="A217" s="417" t="s">
        <v>307</v>
      </c>
      <c r="B217" s="417" t="s">
        <v>256</v>
      </c>
      <c r="C217" s="417" t="s">
        <v>519</v>
      </c>
      <c r="D217" s="417" t="s">
        <v>844</v>
      </c>
      <c r="E217" s="417" t="s">
        <v>778</v>
      </c>
      <c r="F217" s="417" t="s">
        <v>828</v>
      </c>
      <c r="G217" s="418">
        <v>51506050</v>
      </c>
      <c r="H217" s="417"/>
      <c r="I217" s="418">
        <v>51506050</v>
      </c>
      <c r="J217" s="417"/>
      <c r="K217" s="417"/>
      <c r="L217" s="417"/>
      <c r="M217" s="417"/>
      <c r="N217" s="417"/>
      <c r="O217" s="417"/>
      <c r="P217" s="417"/>
      <c r="Q217" s="418">
        <v>51506050</v>
      </c>
      <c r="R217" s="417"/>
      <c r="S217" s="417"/>
      <c r="T217" s="417"/>
      <c r="U217" s="418">
        <v>36302651.840000004</v>
      </c>
      <c r="V217" s="417"/>
      <c r="W217" s="418">
        <v>36302651.840000004</v>
      </c>
      <c r="X217" s="417"/>
      <c r="Y217" s="417"/>
      <c r="Z217" s="417"/>
      <c r="AA217" s="417"/>
      <c r="AB217" s="417"/>
      <c r="AC217" s="417"/>
      <c r="AD217" s="417"/>
      <c r="AE217" s="418">
        <v>36302651.840000004</v>
      </c>
      <c r="AF217" s="417"/>
      <c r="AG217" s="417"/>
      <c r="AH217" s="417"/>
      <c r="AI217" s="417" t="s">
        <v>518</v>
      </c>
      <c r="AJ217" s="419">
        <v>45938.460543981484</v>
      </c>
      <c r="AK217" s="417"/>
      <c r="AL217" s="417"/>
      <c r="AM217" s="3"/>
    </row>
    <row r="218" spans="1:39" s="4" customFormat="1" ht="12.75" customHeight="1" x14ac:dyDescent="0.25">
      <c r="A218" s="414" t="s">
        <v>308</v>
      </c>
      <c r="B218" s="414" t="s">
        <v>256</v>
      </c>
      <c r="C218" s="414" t="s">
        <v>519</v>
      </c>
      <c r="D218" s="420" t="s">
        <v>844</v>
      </c>
      <c r="E218" s="414" t="s">
        <v>778</v>
      </c>
      <c r="F218" s="420" t="s">
        <v>829</v>
      </c>
      <c r="G218" s="415">
        <v>13757500</v>
      </c>
      <c r="H218" s="420"/>
      <c r="I218" s="415">
        <v>13757500</v>
      </c>
      <c r="J218" s="420"/>
      <c r="K218" s="420"/>
      <c r="L218" s="420"/>
      <c r="M218" s="420"/>
      <c r="N218" s="420"/>
      <c r="O218" s="420"/>
      <c r="P218" s="420"/>
      <c r="Q218" s="421">
        <v>13757500</v>
      </c>
      <c r="R218" s="420"/>
      <c r="S218" s="420"/>
      <c r="T218" s="420"/>
      <c r="U218" s="415">
        <v>9595820</v>
      </c>
      <c r="V218" s="420"/>
      <c r="W218" s="415">
        <v>9595820</v>
      </c>
      <c r="X218" s="420"/>
      <c r="Y218" s="420"/>
      <c r="Z218" s="420"/>
      <c r="AA218" s="420"/>
      <c r="AB218" s="420"/>
      <c r="AC218" s="420"/>
      <c r="AD218" s="420"/>
      <c r="AE218" s="421">
        <v>9595820</v>
      </c>
      <c r="AF218" s="420"/>
      <c r="AG218" s="420"/>
      <c r="AH218" s="420"/>
      <c r="AI218" s="414" t="s">
        <v>518</v>
      </c>
      <c r="AJ218" s="416">
        <v>45938.460532407407</v>
      </c>
      <c r="AK218" s="414"/>
      <c r="AL218" s="414"/>
      <c r="AM218" s="3"/>
    </row>
    <row r="219" spans="1:39" s="4" customFormat="1" ht="12.75" customHeight="1" x14ac:dyDescent="0.25">
      <c r="A219" s="414" t="s">
        <v>309</v>
      </c>
      <c r="B219" s="414" t="s">
        <v>256</v>
      </c>
      <c r="C219" s="414" t="s">
        <v>519</v>
      </c>
      <c r="D219" s="420" t="s">
        <v>844</v>
      </c>
      <c r="E219" s="414" t="s">
        <v>778</v>
      </c>
      <c r="F219" s="420" t="s">
        <v>830</v>
      </c>
      <c r="G219" s="415">
        <v>1559950</v>
      </c>
      <c r="H219" s="420"/>
      <c r="I219" s="415">
        <v>1559950</v>
      </c>
      <c r="J219" s="420"/>
      <c r="K219" s="420"/>
      <c r="L219" s="420"/>
      <c r="M219" s="420"/>
      <c r="N219" s="420"/>
      <c r="O219" s="420"/>
      <c r="P219" s="420"/>
      <c r="Q219" s="421">
        <v>1559950</v>
      </c>
      <c r="R219" s="420"/>
      <c r="S219" s="420"/>
      <c r="T219" s="420"/>
      <c r="U219" s="415">
        <v>1000029.84</v>
      </c>
      <c r="V219" s="420"/>
      <c r="W219" s="415">
        <v>1000029.84</v>
      </c>
      <c r="X219" s="420"/>
      <c r="Y219" s="420"/>
      <c r="Z219" s="420"/>
      <c r="AA219" s="420"/>
      <c r="AB219" s="420"/>
      <c r="AC219" s="420"/>
      <c r="AD219" s="420"/>
      <c r="AE219" s="421">
        <v>1000029.84</v>
      </c>
      <c r="AF219" s="420"/>
      <c r="AG219" s="420"/>
      <c r="AH219" s="420"/>
      <c r="AI219" s="414" t="s">
        <v>518</v>
      </c>
      <c r="AJ219" s="416">
        <v>45938.460532407407</v>
      </c>
      <c r="AK219" s="414"/>
      <c r="AL219" s="414"/>
      <c r="AM219" s="3"/>
    </row>
    <row r="220" spans="1:39" s="4" customFormat="1" ht="12.75" customHeight="1" x14ac:dyDescent="0.25">
      <c r="A220" s="414" t="s">
        <v>325</v>
      </c>
      <c r="B220" s="414" t="s">
        <v>256</v>
      </c>
      <c r="C220" s="414" t="s">
        <v>519</v>
      </c>
      <c r="D220" s="420" t="s">
        <v>844</v>
      </c>
      <c r="E220" s="414" t="s">
        <v>778</v>
      </c>
      <c r="F220" s="420" t="s">
        <v>845</v>
      </c>
      <c r="G220" s="415">
        <v>36188600</v>
      </c>
      <c r="H220" s="420"/>
      <c r="I220" s="415">
        <v>36188600</v>
      </c>
      <c r="J220" s="420"/>
      <c r="K220" s="420"/>
      <c r="L220" s="420"/>
      <c r="M220" s="420"/>
      <c r="N220" s="420"/>
      <c r="O220" s="420"/>
      <c r="P220" s="420"/>
      <c r="Q220" s="421">
        <v>36188600</v>
      </c>
      <c r="R220" s="420"/>
      <c r="S220" s="420"/>
      <c r="T220" s="420"/>
      <c r="U220" s="415">
        <v>25706802</v>
      </c>
      <c r="V220" s="420"/>
      <c r="W220" s="415">
        <v>25706802</v>
      </c>
      <c r="X220" s="420"/>
      <c r="Y220" s="420"/>
      <c r="Z220" s="420"/>
      <c r="AA220" s="420"/>
      <c r="AB220" s="420"/>
      <c r="AC220" s="420"/>
      <c r="AD220" s="420"/>
      <c r="AE220" s="421">
        <v>25706802</v>
      </c>
      <c r="AF220" s="420"/>
      <c r="AG220" s="420"/>
      <c r="AH220" s="420"/>
      <c r="AI220" s="414" t="s">
        <v>518</v>
      </c>
      <c r="AJ220" s="416">
        <v>45938.460532407407</v>
      </c>
      <c r="AK220" s="414"/>
      <c r="AL220" s="414"/>
      <c r="AM220" s="3"/>
    </row>
    <row r="221" spans="1:39" s="4" customFormat="1" ht="12.75" customHeight="1" x14ac:dyDescent="0.25">
      <c r="A221" s="417" t="s">
        <v>320</v>
      </c>
      <c r="B221" s="417" t="s">
        <v>256</v>
      </c>
      <c r="C221" s="417" t="s">
        <v>519</v>
      </c>
      <c r="D221" s="417" t="s">
        <v>844</v>
      </c>
      <c r="E221" s="417" t="s">
        <v>778</v>
      </c>
      <c r="F221" s="417" t="s">
        <v>386</v>
      </c>
      <c r="G221" s="418">
        <v>50874750</v>
      </c>
      <c r="H221" s="417"/>
      <c r="I221" s="418">
        <v>50874750</v>
      </c>
      <c r="J221" s="417"/>
      <c r="K221" s="417"/>
      <c r="L221" s="417"/>
      <c r="M221" s="417"/>
      <c r="N221" s="417"/>
      <c r="O221" s="417"/>
      <c r="P221" s="417"/>
      <c r="Q221" s="418">
        <v>50874750</v>
      </c>
      <c r="R221" s="417"/>
      <c r="S221" s="417"/>
      <c r="T221" s="417"/>
      <c r="U221" s="418">
        <v>38899917.200000003</v>
      </c>
      <c r="V221" s="417"/>
      <c r="W221" s="418">
        <v>38899917.200000003</v>
      </c>
      <c r="X221" s="417"/>
      <c r="Y221" s="417"/>
      <c r="Z221" s="417"/>
      <c r="AA221" s="417"/>
      <c r="AB221" s="417"/>
      <c r="AC221" s="417"/>
      <c r="AD221" s="417"/>
      <c r="AE221" s="418">
        <v>38899917.200000003</v>
      </c>
      <c r="AF221" s="417"/>
      <c r="AG221" s="417"/>
      <c r="AH221" s="417"/>
      <c r="AI221" s="417" t="s">
        <v>518</v>
      </c>
      <c r="AJ221" s="419">
        <v>45938.460543981484</v>
      </c>
      <c r="AK221" s="417"/>
      <c r="AL221" s="417"/>
      <c r="AM221" s="3"/>
    </row>
    <row r="222" spans="1:39" s="4" customFormat="1" ht="12.75" customHeight="1" x14ac:dyDescent="0.25">
      <c r="A222" s="414" t="s">
        <v>321</v>
      </c>
      <c r="B222" s="414" t="s">
        <v>256</v>
      </c>
      <c r="C222" s="414" t="s">
        <v>519</v>
      </c>
      <c r="D222" s="420" t="s">
        <v>844</v>
      </c>
      <c r="E222" s="414" t="s">
        <v>778</v>
      </c>
      <c r="F222" s="420" t="s">
        <v>841</v>
      </c>
      <c r="G222" s="415">
        <v>44759200</v>
      </c>
      <c r="H222" s="420"/>
      <c r="I222" s="415">
        <v>44759200</v>
      </c>
      <c r="J222" s="420"/>
      <c r="K222" s="420"/>
      <c r="L222" s="420"/>
      <c r="M222" s="420"/>
      <c r="N222" s="420"/>
      <c r="O222" s="420"/>
      <c r="P222" s="420"/>
      <c r="Q222" s="421">
        <v>44759200</v>
      </c>
      <c r="R222" s="420"/>
      <c r="S222" s="420"/>
      <c r="T222" s="420"/>
      <c r="U222" s="415">
        <v>34023770</v>
      </c>
      <c r="V222" s="420"/>
      <c r="W222" s="415">
        <v>34023770</v>
      </c>
      <c r="X222" s="420"/>
      <c r="Y222" s="420"/>
      <c r="Z222" s="420"/>
      <c r="AA222" s="420"/>
      <c r="AB222" s="420"/>
      <c r="AC222" s="420"/>
      <c r="AD222" s="420"/>
      <c r="AE222" s="421">
        <v>34023770</v>
      </c>
      <c r="AF222" s="420"/>
      <c r="AG222" s="420"/>
      <c r="AH222" s="420"/>
      <c r="AI222" s="414" t="s">
        <v>518</v>
      </c>
      <c r="AJ222" s="416">
        <v>45938.460532407407</v>
      </c>
      <c r="AK222" s="414"/>
      <c r="AL222" s="414"/>
      <c r="AM222" s="3"/>
    </row>
    <row r="223" spans="1:39" s="4" customFormat="1" ht="12.75" customHeight="1" x14ac:dyDescent="0.25">
      <c r="A223" s="414" t="s">
        <v>322</v>
      </c>
      <c r="B223" s="414" t="s">
        <v>256</v>
      </c>
      <c r="C223" s="414" t="s">
        <v>519</v>
      </c>
      <c r="D223" s="420" t="s">
        <v>844</v>
      </c>
      <c r="E223" s="414" t="s">
        <v>778</v>
      </c>
      <c r="F223" s="420" t="s">
        <v>842</v>
      </c>
      <c r="G223" s="415">
        <v>6115550</v>
      </c>
      <c r="H223" s="420"/>
      <c r="I223" s="415">
        <v>6115550</v>
      </c>
      <c r="J223" s="420"/>
      <c r="K223" s="420"/>
      <c r="L223" s="420"/>
      <c r="M223" s="420"/>
      <c r="N223" s="420"/>
      <c r="O223" s="420"/>
      <c r="P223" s="420"/>
      <c r="Q223" s="421">
        <v>6115550</v>
      </c>
      <c r="R223" s="420"/>
      <c r="S223" s="420"/>
      <c r="T223" s="420"/>
      <c r="U223" s="415">
        <v>4876147.2</v>
      </c>
      <c r="V223" s="420"/>
      <c r="W223" s="415">
        <v>4876147.2</v>
      </c>
      <c r="X223" s="420"/>
      <c r="Y223" s="420"/>
      <c r="Z223" s="420"/>
      <c r="AA223" s="420"/>
      <c r="AB223" s="420"/>
      <c r="AC223" s="420"/>
      <c r="AD223" s="420"/>
      <c r="AE223" s="421">
        <v>4876147.2</v>
      </c>
      <c r="AF223" s="420"/>
      <c r="AG223" s="420"/>
      <c r="AH223" s="420"/>
      <c r="AI223" s="414" t="s">
        <v>518</v>
      </c>
      <c r="AJ223" s="416">
        <v>45938.460532407407</v>
      </c>
      <c r="AK223" s="414"/>
      <c r="AL223" s="414"/>
      <c r="AM223" s="3"/>
    </row>
    <row r="224" spans="1:39" s="4" customFormat="1" ht="12.75" customHeight="1" x14ac:dyDescent="0.25">
      <c r="A224" s="417" t="s">
        <v>327</v>
      </c>
      <c r="B224" s="417" t="s">
        <v>256</v>
      </c>
      <c r="C224" s="417" t="s">
        <v>519</v>
      </c>
      <c r="D224" s="417" t="s">
        <v>847</v>
      </c>
      <c r="E224" s="417" t="s">
        <v>778</v>
      </c>
      <c r="F224" s="417" t="s">
        <v>519</v>
      </c>
      <c r="G224" s="418">
        <v>898900</v>
      </c>
      <c r="H224" s="417"/>
      <c r="I224" s="418">
        <v>898900</v>
      </c>
      <c r="J224" s="417"/>
      <c r="K224" s="417"/>
      <c r="L224" s="417"/>
      <c r="M224" s="417"/>
      <c r="N224" s="417"/>
      <c r="O224" s="417"/>
      <c r="P224" s="417"/>
      <c r="Q224" s="418">
        <v>475000</v>
      </c>
      <c r="R224" s="418">
        <v>100900</v>
      </c>
      <c r="S224" s="418">
        <v>323000</v>
      </c>
      <c r="T224" s="417"/>
      <c r="U224" s="418">
        <v>260930</v>
      </c>
      <c r="V224" s="417"/>
      <c r="W224" s="418">
        <v>260930</v>
      </c>
      <c r="X224" s="417"/>
      <c r="Y224" s="417"/>
      <c r="Z224" s="417"/>
      <c r="AA224" s="417"/>
      <c r="AB224" s="417"/>
      <c r="AC224" s="417"/>
      <c r="AD224" s="417"/>
      <c r="AE224" s="418">
        <v>122010</v>
      </c>
      <c r="AF224" s="418">
        <v>30680</v>
      </c>
      <c r="AG224" s="418">
        <v>108240</v>
      </c>
      <c r="AH224" s="417"/>
      <c r="AI224" s="417" t="s">
        <v>518</v>
      </c>
      <c r="AJ224" s="419">
        <v>45938.460543981484</v>
      </c>
      <c r="AK224" s="417"/>
      <c r="AL224" s="417"/>
      <c r="AM224" s="3"/>
    </row>
    <row r="225" spans="1:39" s="4" customFormat="1" ht="12.75" customHeight="1" x14ac:dyDescent="0.25">
      <c r="A225" s="417" t="s">
        <v>264</v>
      </c>
      <c r="B225" s="417" t="s">
        <v>256</v>
      </c>
      <c r="C225" s="417" t="s">
        <v>519</v>
      </c>
      <c r="D225" s="417" t="s">
        <v>847</v>
      </c>
      <c r="E225" s="417" t="s">
        <v>778</v>
      </c>
      <c r="F225" s="417" t="s">
        <v>256</v>
      </c>
      <c r="G225" s="418">
        <v>898900</v>
      </c>
      <c r="H225" s="417"/>
      <c r="I225" s="418">
        <v>898900</v>
      </c>
      <c r="J225" s="417"/>
      <c r="K225" s="417"/>
      <c r="L225" s="417"/>
      <c r="M225" s="417"/>
      <c r="N225" s="417"/>
      <c r="O225" s="417"/>
      <c r="P225" s="417"/>
      <c r="Q225" s="418">
        <v>475000</v>
      </c>
      <c r="R225" s="418">
        <v>100900</v>
      </c>
      <c r="S225" s="418">
        <v>323000</v>
      </c>
      <c r="T225" s="417"/>
      <c r="U225" s="418">
        <v>260930</v>
      </c>
      <c r="V225" s="417"/>
      <c r="W225" s="418">
        <v>260930</v>
      </c>
      <c r="X225" s="417"/>
      <c r="Y225" s="417"/>
      <c r="Z225" s="417"/>
      <c r="AA225" s="417"/>
      <c r="AB225" s="417"/>
      <c r="AC225" s="417"/>
      <c r="AD225" s="417"/>
      <c r="AE225" s="418">
        <v>122010</v>
      </c>
      <c r="AF225" s="418">
        <v>30680</v>
      </c>
      <c r="AG225" s="418">
        <v>108240</v>
      </c>
      <c r="AH225" s="417"/>
      <c r="AI225" s="417" t="s">
        <v>518</v>
      </c>
      <c r="AJ225" s="419">
        <v>45938.460543981484</v>
      </c>
      <c r="AK225" s="417"/>
      <c r="AL225" s="417"/>
      <c r="AM225" s="3"/>
    </row>
    <row r="226" spans="1:39" s="4" customFormat="1" ht="12.75" customHeight="1" x14ac:dyDescent="0.25">
      <c r="A226" s="417" t="s">
        <v>265</v>
      </c>
      <c r="B226" s="417" t="s">
        <v>256</v>
      </c>
      <c r="C226" s="417" t="s">
        <v>519</v>
      </c>
      <c r="D226" s="417" t="s">
        <v>847</v>
      </c>
      <c r="E226" s="417" t="s">
        <v>778</v>
      </c>
      <c r="F226" s="417" t="s">
        <v>786</v>
      </c>
      <c r="G226" s="418">
        <v>898900</v>
      </c>
      <c r="H226" s="417"/>
      <c r="I226" s="418">
        <v>898900</v>
      </c>
      <c r="J226" s="417"/>
      <c r="K226" s="417"/>
      <c r="L226" s="417"/>
      <c r="M226" s="417"/>
      <c r="N226" s="417"/>
      <c r="O226" s="417"/>
      <c r="P226" s="417"/>
      <c r="Q226" s="418">
        <v>475000</v>
      </c>
      <c r="R226" s="418">
        <v>100900</v>
      </c>
      <c r="S226" s="418">
        <v>323000</v>
      </c>
      <c r="T226" s="417"/>
      <c r="U226" s="418">
        <v>260930</v>
      </c>
      <c r="V226" s="417"/>
      <c r="W226" s="418">
        <v>260930</v>
      </c>
      <c r="X226" s="417"/>
      <c r="Y226" s="417"/>
      <c r="Z226" s="417"/>
      <c r="AA226" s="417"/>
      <c r="AB226" s="417"/>
      <c r="AC226" s="417"/>
      <c r="AD226" s="417"/>
      <c r="AE226" s="418">
        <v>122010</v>
      </c>
      <c r="AF226" s="418">
        <v>30680</v>
      </c>
      <c r="AG226" s="418">
        <v>108240</v>
      </c>
      <c r="AH226" s="417"/>
      <c r="AI226" s="417" t="s">
        <v>518</v>
      </c>
      <c r="AJ226" s="419">
        <v>45938.460543981484</v>
      </c>
      <c r="AK226" s="417"/>
      <c r="AL226" s="417"/>
      <c r="AM226" s="3"/>
    </row>
    <row r="227" spans="1:39" s="4" customFormat="1" ht="12.75" customHeight="1" x14ac:dyDescent="0.25">
      <c r="A227" s="414" t="s">
        <v>266</v>
      </c>
      <c r="B227" s="414" t="s">
        <v>256</v>
      </c>
      <c r="C227" s="414" t="s">
        <v>519</v>
      </c>
      <c r="D227" s="420" t="s">
        <v>847</v>
      </c>
      <c r="E227" s="414" t="s">
        <v>778</v>
      </c>
      <c r="F227" s="420" t="s">
        <v>787</v>
      </c>
      <c r="G227" s="415">
        <v>898900</v>
      </c>
      <c r="H227" s="420"/>
      <c r="I227" s="415">
        <v>898900</v>
      </c>
      <c r="J227" s="420"/>
      <c r="K227" s="420"/>
      <c r="L227" s="420"/>
      <c r="M227" s="420"/>
      <c r="N227" s="420"/>
      <c r="O227" s="420"/>
      <c r="P227" s="420"/>
      <c r="Q227" s="421">
        <v>475000</v>
      </c>
      <c r="R227" s="421">
        <v>100900</v>
      </c>
      <c r="S227" s="421">
        <v>323000</v>
      </c>
      <c r="T227" s="420"/>
      <c r="U227" s="415">
        <v>260930</v>
      </c>
      <c r="V227" s="420"/>
      <c r="W227" s="415">
        <v>260930</v>
      </c>
      <c r="X227" s="420"/>
      <c r="Y227" s="420"/>
      <c r="Z227" s="420"/>
      <c r="AA227" s="420"/>
      <c r="AB227" s="420"/>
      <c r="AC227" s="420"/>
      <c r="AD227" s="420"/>
      <c r="AE227" s="421">
        <v>122010</v>
      </c>
      <c r="AF227" s="421">
        <v>30680</v>
      </c>
      <c r="AG227" s="421">
        <v>108240</v>
      </c>
      <c r="AH227" s="420"/>
      <c r="AI227" s="414" t="s">
        <v>518</v>
      </c>
      <c r="AJ227" s="416">
        <v>45938.460532407407</v>
      </c>
      <c r="AK227" s="414"/>
      <c r="AL227" s="414"/>
      <c r="AM227" s="3"/>
    </row>
    <row r="228" spans="1:39" s="4" customFormat="1" ht="12.75" customHeight="1" x14ac:dyDescent="0.25">
      <c r="A228" s="417" t="s">
        <v>328</v>
      </c>
      <c r="B228" s="417" t="s">
        <v>256</v>
      </c>
      <c r="C228" s="417" t="s">
        <v>519</v>
      </c>
      <c r="D228" s="417" t="s">
        <v>848</v>
      </c>
      <c r="E228" s="417" t="s">
        <v>778</v>
      </c>
      <c r="F228" s="417" t="s">
        <v>519</v>
      </c>
      <c r="G228" s="418">
        <v>17103400</v>
      </c>
      <c r="H228" s="417"/>
      <c r="I228" s="418">
        <v>17103400</v>
      </c>
      <c r="J228" s="418">
        <v>586400</v>
      </c>
      <c r="K228" s="417"/>
      <c r="L228" s="417"/>
      <c r="M228" s="417"/>
      <c r="N228" s="417"/>
      <c r="O228" s="417"/>
      <c r="P228" s="417"/>
      <c r="Q228" s="418">
        <v>16768400</v>
      </c>
      <c r="R228" s="418">
        <v>656400</v>
      </c>
      <c r="S228" s="418">
        <v>265000</v>
      </c>
      <c r="T228" s="417"/>
      <c r="U228" s="418">
        <v>10505632.550000001</v>
      </c>
      <c r="V228" s="417"/>
      <c r="W228" s="418">
        <v>10505632.550000001</v>
      </c>
      <c r="X228" s="418">
        <v>342069</v>
      </c>
      <c r="Y228" s="417"/>
      <c r="Z228" s="417"/>
      <c r="AA228" s="417"/>
      <c r="AB228" s="417"/>
      <c r="AC228" s="417"/>
      <c r="AD228" s="417"/>
      <c r="AE228" s="418">
        <v>10413039.550000001</v>
      </c>
      <c r="AF228" s="418">
        <v>342069</v>
      </c>
      <c r="AG228" s="418">
        <v>92593</v>
      </c>
      <c r="AH228" s="417"/>
      <c r="AI228" s="417" t="s">
        <v>518</v>
      </c>
      <c r="AJ228" s="419">
        <v>45938.460543981484</v>
      </c>
      <c r="AK228" s="417"/>
      <c r="AL228" s="417"/>
      <c r="AM228" s="3"/>
    </row>
    <row r="229" spans="1:39" s="4" customFormat="1" ht="12.75" customHeight="1" x14ac:dyDescent="0.25">
      <c r="A229" s="417" t="s">
        <v>259</v>
      </c>
      <c r="B229" s="417" t="s">
        <v>256</v>
      </c>
      <c r="C229" s="417" t="s">
        <v>519</v>
      </c>
      <c r="D229" s="417" t="s">
        <v>848</v>
      </c>
      <c r="E229" s="417" t="s">
        <v>778</v>
      </c>
      <c r="F229" s="417" t="s">
        <v>780</v>
      </c>
      <c r="G229" s="418">
        <v>9138900</v>
      </c>
      <c r="H229" s="417"/>
      <c r="I229" s="418">
        <v>9138900</v>
      </c>
      <c r="J229" s="417"/>
      <c r="K229" s="417"/>
      <c r="L229" s="417"/>
      <c r="M229" s="417"/>
      <c r="N229" s="417"/>
      <c r="O229" s="417"/>
      <c r="P229" s="417"/>
      <c r="Q229" s="418">
        <v>9138900</v>
      </c>
      <c r="R229" s="417"/>
      <c r="S229" s="417"/>
      <c r="T229" s="417"/>
      <c r="U229" s="418">
        <v>5959254.2800000003</v>
      </c>
      <c r="V229" s="417"/>
      <c r="W229" s="418">
        <v>5959254.2800000003</v>
      </c>
      <c r="X229" s="417"/>
      <c r="Y229" s="417"/>
      <c r="Z229" s="417"/>
      <c r="AA229" s="417"/>
      <c r="AB229" s="417"/>
      <c r="AC229" s="417"/>
      <c r="AD229" s="417"/>
      <c r="AE229" s="418">
        <v>5959254.2800000003</v>
      </c>
      <c r="AF229" s="417"/>
      <c r="AG229" s="417"/>
      <c r="AH229" s="417"/>
      <c r="AI229" s="417" t="s">
        <v>518</v>
      </c>
      <c r="AJ229" s="419">
        <v>45938.460543981484</v>
      </c>
      <c r="AK229" s="417"/>
      <c r="AL229" s="417"/>
      <c r="AM229" s="3"/>
    </row>
    <row r="230" spans="1:39" s="4" customFormat="1" ht="12.75" customHeight="1" x14ac:dyDescent="0.25">
      <c r="A230" s="417" t="s">
        <v>283</v>
      </c>
      <c r="B230" s="417" t="s">
        <v>256</v>
      </c>
      <c r="C230" s="417" t="s">
        <v>519</v>
      </c>
      <c r="D230" s="417" t="s">
        <v>848</v>
      </c>
      <c r="E230" s="417" t="s">
        <v>778</v>
      </c>
      <c r="F230" s="417" t="s">
        <v>803</v>
      </c>
      <c r="G230" s="418">
        <v>9138900</v>
      </c>
      <c r="H230" s="417"/>
      <c r="I230" s="418">
        <v>9138900</v>
      </c>
      <c r="J230" s="417"/>
      <c r="K230" s="417"/>
      <c r="L230" s="417"/>
      <c r="M230" s="417"/>
      <c r="N230" s="417"/>
      <c r="O230" s="417"/>
      <c r="P230" s="417"/>
      <c r="Q230" s="418">
        <v>9138900</v>
      </c>
      <c r="R230" s="417"/>
      <c r="S230" s="417"/>
      <c r="T230" s="417"/>
      <c r="U230" s="418">
        <v>5959254.2800000003</v>
      </c>
      <c r="V230" s="417"/>
      <c r="W230" s="418">
        <v>5959254.2800000003</v>
      </c>
      <c r="X230" s="417"/>
      <c r="Y230" s="417"/>
      <c r="Z230" s="417"/>
      <c r="AA230" s="417"/>
      <c r="AB230" s="417"/>
      <c r="AC230" s="417"/>
      <c r="AD230" s="417"/>
      <c r="AE230" s="418">
        <v>5959254.2800000003</v>
      </c>
      <c r="AF230" s="417"/>
      <c r="AG230" s="417"/>
      <c r="AH230" s="417"/>
      <c r="AI230" s="417" t="s">
        <v>518</v>
      </c>
      <c r="AJ230" s="419">
        <v>45938.460543981484</v>
      </c>
      <c r="AK230" s="417"/>
      <c r="AL230" s="417"/>
      <c r="AM230" s="3"/>
    </row>
    <row r="231" spans="1:39" s="4" customFormat="1" ht="12.75" customHeight="1" x14ac:dyDescent="0.25">
      <c r="A231" s="414" t="s">
        <v>284</v>
      </c>
      <c r="B231" s="414" t="s">
        <v>256</v>
      </c>
      <c r="C231" s="414" t="s">
        <v>519</v>
      </c>
      <c r="D231" s="420" t="s">
        <v>848</v>
      </c>
      <c r="E231" s="414" t="s">
        <v>778</v>
      </c>
      <c r="F231" s="420" t="s">
        <v>804</v>
      </c>
      <c r="G231" s="415">
        <v>6982800</v>
      </c>
      <c r="H231" s="420"/>
      <c r="I231" s="415">
        <v>6982800</v>
      </c>
      <c r="J231" s="420"/>
      <c r="K231" s="420"/>
      <c r="L231" s="420"/>
      <c r="M231" s="420"/>
      <c r="N231" s="420"/>
      <c r="O231" s="420"/>
      <c r="P231" s="420"/>
      <c r="Q231" s="421">
        <v>6982800</v>
      </c>
      <c r="R231" s="420"/>
      <c r="S231" s="420"/>
      <c r="T231" s="420"/>
      <c r="U231" s="415">
        <v>4392473.4800000004</v>
      </c>
      <c r="V231" s="420"/>
      <c r="W231" s="415">
        <v>4392473.4800000004</v>
      </c>
      <c r="X231" s="420"/>
      <c r="Y231" s="420"/>
      <c r="Z231" s="420"/>
      <c r="AA231" s="420"/>
      <c r="AB231" s="420"/>
      <c r="AC231" s="420"/>
      <c r="AD231" s="420"/>
      <c r="AE231" s="421">
        <v>4392473.4800000004</v>
      </c>
      <c r="AF231" s="420"/>
      <c r="AG231" s="420"/>
      <c r="AH231" s="420"/>
      <c r="AI231" s="414" t="s">
        <v>518</v>
      </c>
      <c r="AJ231" s="416">
        <v>45938.460532407407</v>
      </c>
      <c r="AK231" s="414"/>
      <c r="AL231" s="414"/>
      <c r="AM231" s="3"/>
    </row>
    <row r="232" spans="1:39" s="4" customFormat="1" ht="12.75" customHeight="1" x14ac:dyDescent="0.25">
      <c r="A232" s="414" t="s">
        <v>285</v>
      </c>
      <c r="B232" s="414" t="s">
        <v>256</v>
      </c>
      <c r="C232" s="414" t="s">
        <v>519</v>
      </c>
      <c r="D232" s="420" t="s">
        <v>848</v>
      </c>
      <c r="E232" s="414" t="s">
        <v>778</v>
      </c>
      <c r="F232" s="420" t="s">
        <v>805</v>
      </c>
      <c r="G232" s="415">
        <v>47300</v>
      </c>
      <c r="H232" s="420"/>
      <c r="I232" s="415">
        <v>47300</v>
      </c>
      <c r="J232" s="420"/>
      <c r="K232" s="420"/>
      <c r="L232" s="420"/>
      <c r="M232" s="420"/>
      <c r="N232" s="420"/>
      <c r="O232" s="420"/>
      <c r="P232" s="420"/>
      <c r="Q232" s="421">
        <v>47300</v>
      </c>
      <c r="R232" s="420"/>
      <c r="S232" s="420"/>
      <c r="T232" s="420"/>
      <c r="U232" s="415">
        <v>30101.1</v>
      </c>
      <c r="V232" s="420"/>
      <c r="W232" s="415">
        <v>30101.1</v>
      </c>
      <c r="X232" s="420"/>
      <c r="Y232" s="420"/>
      <c r="Z232" s="420"/>
      <c r="AA232" s="420"/>
      <c r="AB232" s="420"/>
      <c r="AC232" s="420"/>
      <c r="AD232" s="420"/>
      <c r="AE232" s="421">
        <v>30101.1</v>
      </c>
      <c r="AF232" s="420"/>
      <c r="AG232" s="420"/>
      <c r="AH232" s="420"/>
      <c r="AI232" s="414" t="s">
        <v>518</v>
      </c>
      <c r="AJ232" s="416">
        <v>45938.460532407407</v>
      </c>
      <c r="AK232" s="414"/>
      <c r="AL232" s="414"/>
      <c r="AM232" s="3"/>
    </row>
    <row r="233" spans="1:39" s="4" customFormat="1" ht="12.75" customHeight="1" x14ac:dyDescent="0.25">
      <c r="A233" s="414" t="s">
        <v>286</v>
      </c>
      <c r="B233" s="414" t="s">
        <v>256</v>
      </c>
      <c r="C233" s="414" t="s">
        <v>519</v>
      </c>
      <c r="D233" s="420" t="s">
        <v>848</v>
      </c>
      <c r="E233" s="414" t="s">
        <v>778</v>
      </c>
      <c r="F233" s="420" t="s">
        <v>806</v>
      </c>
      <c r="G233" s="415">
        <v>2108800</v>
      </c>
      <c r="H233" s="420"/>
      <c r="I233" s="415">
        <v>2108800</v>
      </c>
      <c r="J233" s="420"/>
      <c r="K233" s="420"/>
      <c r="L233" s="420"/>
      <c r="M233" s="420"/>
      <c r="N233" s="420"/>
      <c r="O233" s="420"/>
      <c r="P233" s="420"/>
      <c r="Q233" s="421">
        <v>2108800</v>
      </c>
      <c r="R233" s="420"/>
      <c r="S233" s="420"/>
      <c r="T233" s="420"/>
      <c r="U233" s="415">
        <v>1536679.7</v>
      </c>
      <c r="V233" s="420"/>
      <c r="W233" s="415">
        <v>1536679.7</v>
      </c>
      <c r="X233" s="420"/>
      <c r="Y233" s="420"/>
      <c r="Z233" s="420"/>
      <c r="AA233" s="420"/>
      <c r="AB233" s="420"/>
      <c r="AC233" s="420"/>
      <c r="AD233" s="420"/>
      <c r="AE233" s="421">
        <v>1536679.7</v>
      </c>
      <c r="AF233" s="420"/>
      <c r="AG233" s="420"/>
      <c r="AH233" s="420"/>
      <c r="AI233" s="414" t="s">
        <v>518</v>
      </c>
      <c r="AJ233" s="416">
        <v>45938.460532407407</v>
      </c>
      <c r="AK233" s="414"/>
      <c r="AL233" s="414"/>
      <c r="AM233" s="3"/>
    </row>
    <row r="234" spans="1:39" s="4" customFormat="1" ht="12.75" customHeight="1" x14ac:dyDescent="0.25">
      <c r="A234" s="417" t="s">
        <v>264</v>
      </c>
      <c r="B234" s="417" t="s">
        <v>256</v>
      </c>
      <c r="C234" s="417" t="s">
        <v>519</v>
      </c>
      <c r="D234" s="417" t="s">
        <v>848</v>
      </c>
      <c r="E234" s="417" t="s">
        <v>778</v>
      </c>
      <c r="F234" s="417" t="s">
        <v>256</v>
      </c>
      <c r="G234" s="418">
        <v>7911622.8600000003</v>
      </c>
      <c r="H234" s="417"/>
      <c r="I234" s="418">
        <v>7911622.8600000003</v>
      </c>
      <c r="J234" s="417"/>
      <c r="K234" s="417"/>
      <c r="L234" s="417"/>
      <c r="M234" s="417"/>
      <c r="N234" s="417"/>
      <c r="O234" s="417"/>
      <c r="P234" s="417"/>
      <c r="Q234" s="418">
        <v>7576622.8600000003</v>
      </c>
      <c r="R234" s="418">
        <v>70000</v>
      </c>
      <c r="S234" s="418">
        <v>265000</v>
      </c>
      <c r="T234" s="417"/>
      <c r="U234" s="418">
        <v>4506497.6900000004</v>
      </c>
      <c r="V234" s="417"/>
      <c r="W234" s="418">
        <v>4506497.6900000004</v>
      </c>
      <c r="X234" s="417"/>
      <c r="Y234" s="417"/>
      <c r="Z234" s="417"/>
      <c r="AA234" s="417"/>
      <c r="AB234" s="417"/>
      <c r="AC234" s="417"/>
      <c r="AD234" s="417"/>
      <c r="AE234" s="418">
        <v>4413904.6900000004</v>
      </c>
      <c r="AF234" s="418">
        <v>0</v>
      </c>
      <c r="AG234" s="418">
        <v>92593</v>
      </c>
      <c r="AH234" s="417"/>
      <c r="AI234" s="417" t="s">
        <v>518</v>
      </c>
      <c r="AJ234" s="419">
        <v>45938.460543981484</v>
      </c>
      <c r="AK234" s="417"/>
      <c r="AL234" s="417"/>
      <c r="AM234" s="3"/>
    </row>
    <row r="235" spans="1:39" s="4" customFormat="1" ht="12.75" customHeight="1" x14ac:dyDescent="0.25">
      <c r="A235" s="417" t="s">
        <v>265</v>
      </c>
      <c r="B235" s="417" t="s">
        <v>256</v>
      </c>
      <c r="C235" s="417" t="s">
        <v>519</v>
      </c>
      <c r="D235" s="417" t="s">
        <v>848</v>
      </c>
      <c r="E235" s="417" t="s">
        <v>778</v>
      </c>
      <c r="F235" s="417" t="s">
        <v>786</v>
      </c>
      <c r="G235" s="418">
        <v>7911622.8600000003</v>
      </c>
      <c r="H235" s="417"/>
      <c r="I235" s="418">
        <v>7911622.8600000003</v>
      </c>
      <c r="J235" s="417"/>
      <c r="K235" s="417"/>
      <c r="L235" s="417"/>
      <c r="M235" s="417"/>
      <c r="N235" s="417"/>
      <c r="O235" s="417"/>
      <c r="P235" s="417"/>
      <c r="Q235" s="418">
        <v>7576622.8600000003</v>
      </c>
      <c r="R235" s="418">
        <v>70000</v>
      </c>
      <c r="S235" s="418">
        <v>265000</v>
      </c>
      <c r="T235" s="417"/>
      <c r="U235" s="418">
        <v>4506497.6900000004</v>
      </c>
      <c r="V235" s="417"/>
      <c r="W235" s="418">
        <v>4506497.6900000004</v>
      </c>
      <c r="X235" s="417"/>
      <c r="Y235" s="417"/>
      <c r="Z235" s="417"/>
      <c r="AA235" s="417"/>
      <c r="AB235" s="417"/>
      <c r="AC235" s="417"/>
      <c r="AD235" s="417"/>
      <c r="AE235" s="418">
        <v>4413904.6900000004</v>
      </c>
      <c r="AF235" s="418">
        <v>0</v>
      </c>
      <c r="AG235" s="418">
        <v>92593</v>
      </c>
      <c r="AH235" s="417"/>
      <c r="AI235" s="417" t="s">
        <v>518</v>
      </c>
      <c r="AJ235" s="419">
        <v>45938.460543981484</v>
      </c>
      <c r="AK235" s="417"/>
      <c r="AL235" s="417"/>
      <c r="AM235" s="3"/>
    </row>
    <row r="236" spans="1:39" s="4" customFormat="1" ht="12.75" customHeight="1" x14ac:dyDescent="0.25">
      <c r="A236" s="414" t="s">
        <v>266</v>
      </c>
      <c r="B236" s="414" t="s">
        <v>256</v>
      </c>
      <c r="C236" s="414" t="s">
        <v>519</v>
      </c>
      <c r="D236" s="420" t="s">
        <v>848</v>
      </c>
      <c r="E236" s="414" t="s">
        <v>778</v>
      </c>
      <c r="F236" s="420" t="s">
        <v>787</v>
      </c>
      <c r="G236" s="415">
        <v>7094224.0300000003</v>
      </c>
      <c r="H236" s="420"/>
      <c r="I236" s="415">
        <v>7094224.0300000003</v>
      </c>
      <c r="J236" s="420"/>
      <c r="K236" s="420"/>
      <c r="L236" s="420"/>
      <c r="M236" s="420"/>
      <c r="N236" s="420"/>
      <c r="O236" s="420"/>
      <c r="P236" s="420"/>
      <c r="Q236" s="421">
        <v>6759224.0300000003</v>
      </c>
      <c r="R236" s="421">
        <v>70000</v>
      </c>
      <c r="S236" s="421">
        <v>265000</v>
      </c>
      <c r="T236" s="420"/>
      <c r="U236" s="415">
        <v>3874072.65</v>
      </c>
      <c r="V236" s="420"/>
      <c r="W236" s="415">
        <v>3874072.65</v>
      </c>
      <c r="X236" s="420"/>
      <c r="Y236" s="420"/>
      <c r="Z236" s="420"/>
      <c r="AA236" s="420"/>
      <c r="AB236" s="420"/>
      <c r="AC236" s="420"/>
      <c r="AD236" s="420"/>
      <c r="AE236" s="421">
        <v>3781479.65</v>
      </c>
      <c r="AF236" s="421">
        <v>0</v>
      </c>
      <c r="AG236" s="421">
        <v>92593</v>
      </c>
      <c r="AH236" s="420"/>
      <c r="AI236" s="414" t="s">
        <v>518</v>
      </c>
      <c r="AJ236" s="416">
        <v>45938.460532407407</v>
      </c>
      <c r="AK236" s="414"/>
      <c r="AL236" s="414"/>
      <c r="AM236" s="3"/>
    </row>
    <row r="237" spans="1:39" s="4" customFormat="1" ht="12.75" customHeight="1" x14ac:dyDescent="0.25">
      <c r="A237" s="414" t="s">
        <v>272</v>
      </c>
      <c r="B237" s="414" t="s">
        <v>256</v>
      </c>
      <c r="C237" s="414" t="s">
        <v>519</v>
      </c>
      <c r="D237" s="420" t="s">
        <v>848</v>
      </c>
      <c r="E237" s="414" t="s">
        <v>778</v>
      </c>
      <c r="F237" s="420" t="s">
        <v>792</v>
      </c>
      <c r="G237" s="415">
        <v>817398.83</v>
      </c>
      <c r="H237" s="420"/>
      <c r="I237" s="415">
        <v>817398.83</v>
      </c>
      <c r="J237" s="420"/>
      <c r="K237" s="420"/>
      <c r="L237" s="420"/>
      <c r="M237" s="420"/>
      <c r="N237" s="420"/>
      <c r="O237" s="420"/>
      <c r="P237" s="420"/>
      <c r="Q237" s="421">
        <v>817398.83</v>
      </c>
      <c r="R237" s="420"/>
      <c r="S237" s="420"/>
      <c r="T237" s="420"/>
      <c r="U237" s="415">
        <v>632425.04</v>
      </c>
      <c r="V237" s="420"/>
      <c r="W237" s="415">
        <v>632425.04</v>
      </c>
      <c r="X237" s="420"/>
      <c r="Y237" s="420"/>
      <c r="Z237" s="420"/>
      <c r="AA237" s="420"/>
      <c r="AB237" s="420"/>
      <c r="AC237" s="420"/>
      <c r="AD237" s="420"/>
      <c r="AE237" s="421">
        <v>632425.04</v>
      </c>
      <c r="AF237" s="420"/>
      <c r="AG237" s="420"/>
      <c r="AH237" s="420"/>
      <c r="AI237" s="414" t="s">
        <v>518</v>
      </c>
      <c r="AJ237" s="416">
        <v>45938.460532407407</v>
      </c>
      <c r="AK237" s="414"/>
      <c r="AL237" s="414"/>
      <c r="AM237" s="3"/>
    </row>
    <row r="238" spans="1:39" s="4" customFormat="1" ht="12.75" customHeight="1" x14ac:dyDescent="0.25">
      <c r="A238" s="417" t="s">
        <v>273</v>
      </c>
      <c r="B238" s="417" t="s">
        <v>256</v>
      </c>
      <c r="C238" s="417" t="s">
        <v>519</v>
      </c>
      <c r="D238" s="417" t="s">
        <v>848</v>
      </c>
      <c r="E238" s="417" t="s">
        <v>778</v>
      </c>
      <c r="F238" s="417" t="s">
        <v>407</v>
      </c>
      <c r="G238" s="418">
        <v>0</v>
      </c>
      <c r="H238" s="417"/>
      <c r="I238" s="418">
        <v>0</v>
      </c>
      <c r="J238" s="418">
        <v>586400</v>
      </c>
      <c r="K238" s="417"/>
      <c r="L238" s="417"/>
      <c r="M238" s="417"/>
      <c r="N238" s="417"/>
      <c r="O238" s="417"/>
      <c r="P238" s="417"/>
      <c r="Q238" s="417"/>
      <c r="R238" s="418">
        <v>586400</v>
      </c>
      <c r="S238" s="417"/>
      <c r="T238" s="417"/>
      <c r="U238" s="418">
        <v>0</v>
      </c>
      <c r="V238" s="417"/>
      <c r="W238" s="418">
        <v>0</v>
      </c>
      <c r="X238" s="418">
        <v>342069</v>
      </c>
      <c r="Y238" s="417"/>
      <c r="Z238" s="417"/>
      <c r="AA238" s="417"/>
      <c r="AB238" s="417"/>
      <c r="AC238" s="417"/>
      <c r="AD238" s="417"/>
      <c r="AE238" s="417"/>
      <c r="AF238" s="418">
        <v>342069</v>
      </c>
      <c r="AG238" s="417"/>
      <c r="AH238" s="417"/>
      <c r="AI238" s="417" t="s">
        <v>518</v>
      </c>
      <c r="AJ238" s="419">
        <v>45938.460543981484</v>
      </c>
      <c r="AK238" s="417"/>
      <c r="AL238" s="417"/>
      <c r="AM238" s="3"/>
    </row>
    <row r="239" spans="1:39" s="4" customFormat="1" ht="12.75" customHeight="1" x14ac:dyDescent="0.25">
      <c r="A239" s="414" t="s">
        <v>208</v>
      </c>
      <c r="B239" s="414" t="s">
        <v>256</v>
      </c>
      <c r="C239" s="414" t="s">
        <v>519</v>
      </c>
      <c r="D239" s="420" t="s">
        <v>848</v>
      </c>
      <c r="E239" s="414" t="s">
        <v>778</v>
      </c>
      <c r="F239" s="420" t="s">
        <v>793</v>
      </c>
      <c r="G239" s="415">
        <v>0</v>
      </c>
      <c r="H239" s="420"/>
      <c r="I239" s="415">
        <v>0</v>
      </c>
      <c r="J239" s="421">
        <v>586400</v>
      </c>
      <c r="K239" s="420"/>
      <c r="L239" s="420"/>
      <c r="M239" s="420"/>
      <c r="N239" s="420"/>
      <c r="O239" s="420"/>
      <c r="P239" s="420"/>
      <c r="Q239" s="420"/>
      <c r="R239" s="421">
        <v>586400</v>
      </c>
      <c r="S239" s="420"/>
      <c r="T239" s="420"/>
      <c r="U239" s="415">
        <v>0</v>
      </c>
      <c r="V239" s="420"/>
      <c r="W239" s="415">
        <v>0</v>
      </c>
      <c r="X239" s="421">
        <v>342069</v>
      </c>
      <c r="Y239" s="420"/>
      <c r="Z239" s="420"/>
      <c r="AA239" s="420"/>
      <c r="AB239" s="420"/>
      <c r="AC239" s="420"/>
      <c r="AD239" s="420"/>
      <c r="AE239" s="420"/>
      <c r="AF239" s="421">
        <v>342069</v>
      </c>
      <c r="AG239" s="420"/>
      <c r="AH239" s="420"/>
      <c r="AI239" s="414" t="s">
        <v>518</v>
      </c>
      <c r="AJ239" s="416">
        <v>45938.460532407407</v>
      </c>
      <c r="AK239" s="414"/>
      <c r="AL239" s="414"/>
      <c r="AM239" s="3"/>
    </row>
    <row r="240" spans="1:39" s="4" customFormat="1" ht="12.75" customHeight="1" x14ac:dyDescent="0.25">
      <c r="A240" s="417" t="s">
        <v>267</v>
      </c>
      <c r="B240" s="417" t="s">
        <v>256</v>
      </c>
      <c r="C240" s="417" t="s">
        <v>519</v>
      </c>
      <c r="D240" s="417" t="s">
        <v>848</v>
      </c>
      <c r="E240" s="417" t="s">
        <v>778</v>
      </c>
      <c r="F240" s="417" t="s">
        <v>788</v>
      </c>
      <c r="G240" s="418">
        <v>52877.14</v>
      </c>
      <c r="H240" s="417"/>
      <c r="I240" s="418">
        <v>52877.14</v>
      </c>
      <c r="J240" s="417"/>
      <c r="K240" s="417"/>
      <c r="L240" s="417"/>
      <c r="M240" s="417"/>
      <c r="N240" s="417"/>
      <c r="O240" s="417"/>
      <c r="P240" s="417"/>
      <c r="Q240" s="418">
        <v>52877.14</v>
      </c>
      <c r="R240" s="417"/>
      <c r="S240" s="417"/>
      <c r="T240" s="417"/>
      <c r="U240" s="418">
        <v>39880.58</v>
      </c>
      <c r="V240" s="417"/>
      <c r="W240" s="418">
        <v>39880.58</v>
      </c>
      <c r="X240" s="417"/>
      <c r="Y240" s="417"/>
      <c r="Z240" s="417"/>
      <c r="AA240" s="417"/>
      <c r="AB240" s="417"/>
      <c r="AC240" s="417"/>
      <c r="AD240" s="417"/>
      <c r="AE240" s="418">
        <v>39880.58</v>
      </c>
      <c r="AF240" s="417"/>
      <c r="AG240" s="417"/>
      <c r="AH240" s="417"/>
      <c r="AI240" s="417" t="s">
        <v>518</v>
      </c>
      <c r="AJ240" s="419">
        <v>45938.460543981484</v>
      </c>
      <c r="AK240" s="417"/>
      <c r="AL240" s="417"/>
      <c r="AM240" s="3"/>
    </row>
    <row r="241" spans="1:39" s="4" customFormat="1" ht="12.75" customHeight="1" x14ac:dyDescent="0.25">
      <c r="A241" s="417" t="s">
        <v>290</v>
      </c>
      <c r="B241" s="417" t="s">
        <v>256</v>
      </c>
      <c r="C241" s="417" t="s">
        <v>519</v>
      </c>
      <c r="D241" s="417" t="s">
        <v>848</v>
      </c>
      <c r="E241" s="417" t="s">
        <v>778</v>
      </c>
      <c r="F241" s="417" t="s">
        <v>810</v>
      </c>
      <c r="G241" s="418">
        <v>3585.81</v>
      </c>
      <c r="H241" s="417"/>
      <c r="I241" s="418">
        <v>3585.81</v>
      </c>
      <c r="J241" s="417"/>
      <c r="K241" s="417"/>
      <c r="L241" s="417"/>
      <c r="M241" s="417"/>
      <c r="N241" s="417"/>
      <c r="O241" s="417"/>
      <c r="P241" s="417"/>
      <c r="Q241" s="418">
        <v>3585.81</v>
      </c>
      <c r="R241" s="417"/>
      <c r="S241" s="417"/>
      <c r="T241" s="417"/>
      <c r="U241" s="418">
        <v>3585.81</v>
      </c>
      <c r="V241" s="417"/>
      <c r="W241" s="418">
        <v>3585.81</v>
      </c>
      <c r="X241" s="417"/>
      <c r="Y241" s="417"/>
      <c r="Z241" s="417"/>
      <c r="AA241" s="417"/>
      <c r="AB241" s="417"/>
      <c r="AC241" s="417"/>
      <c r="AD241" s="417"/>
      <c r="AE241" s="418">
        <v>3585.81</v>
      </c>
      <c r="AF241" s="417"/>
      <c r="AG241" s="417"/>
      <c r="AH241" s="417"/>
      <c r="AI241" s="417" t="s">
        <v>518</v>
      </c>
      <c r="AJ241" s="419">
        <v>45938.460543981484</v>
      </c>
      <c r="AK241" s="417"/>
      <c r="AL241" s="417"/>
      <c r="AM241" s="3"/>
    </row>
    <row r="242" spans="1:39" s="4" customFormat="1" ht="12.75" customHeight="1" x14ac:dyDescent="0.25">
      <c r="A242" s="414" t="s">
        <v>291</v>
      </c>
      <c r="B242" s="414" t="s">
        <v>256</v>
      </c>
      <c r="C242" s="414" t="s">
        <v>519</v>
      </c>
      <c r="D242" s="420" t="s">
        <v>848</v>
      </c>
      <c r="E242" s="414" t="s">
        <v>778</v>
      </c>
      <c r="F242" s="420" t="s">
        <v>811</v>
      </c>
      <c r="G242" s="415">
        <v>3585.81</v>
      </c>
      <c r="H242" s="420"/>
      <c r="I242" s="415">
        <v>3585.81</v>
      </c>
      <c r="J242" s="420"/>
      <c r="K242" s="420"/>
      <c r="L242" s="420"/>
      <c r="M242" s="420"/>
      <c r="N242" s="420"/>
      <c r="O242" s="420"/>
      <c r="P242" s="420"/>
      <c r="Q242" s="421">
        <v>3585.81</v>
      </c>
      <c r="R242" s="420"/>
      <c r="S242" s="420"/>
      <c r="T242" s="420"/>
      <c r="U242" s="415">
        <v>3585.81</v>
      </c>
      <c r="V242" s="420"/>
      <c r="W242" s="415">
        <v>3585.81</v>
      </c>
      <c r="X242" s="420"/>
      <c r="Y242" s="420"/>
      <c r="Z242" s="420"/>
      <c r="AA242" s="420"/>
      <c r="AB242" s="420"/>
      <c r="AC242" s="420"/>
      <c r="AD242" s="420"/>
      <c r="AE242" s="421">
        <v>3585.81</v>
      </c>
      <c r="AF242" s="420"/>
      <c r="AG242" s="420"/>
      <c r="AH242" s="420"/>
      <c r="AI242" s="414" t="s">
        <v>518</v>
      </c>
      <c r="AJ242" s="416">
        <v>45938.460532407407</v>
      </c>
      <c r="AK242" s="414"/>
      <c r="AL242" s="414"/>
      <c r="AM242" s="3"/>
    </row>
    <row r="243" spans="1:39" s="4" customFormat="1" ht="12.75" customHeight="1" x14ac:dyDescent="0.25">
      <c r="A243" s="417" t="s">
        <v>268</v>
      </c>
      <c r="B243" s="417" t="s">
        <v>256</v>
      </c>
      <c r="C243" s="417" t="s">
        <v>519</v>
      </c>
      <c r="D243" s="417" t="s">
        <v>848</v>
      </c>
      <c r="E243" s="417" t="s">
        <v>778</v>
      </c>
      <c r="F243" s="417" t="s">
        <v>789</v>
      </c>
      <c r="G243" s="418">
        <v>49291.33</v>
      </c>
      <c r="H243" s="417"/>
      <c r="I243" s="418">
        <v>49291.33</v>
      </c>
      <c r="J243" s="417"/>
      <c r="K243" s="417"/>
      <c r="L243" s="417"/>
      <c r="M243" s="417"/>
      <c r="N243" s="417"/>
      <c r="O243" s="417"/>
      <c r="P243" s="417"/>
      <c r="Q243" s="418">
        <v>49291.33</v>
      </c>
      <c r="R243" s="417"/>
      <c r="S243" s="417"/>
      <c r="T243" s="417"/>
      <c r="U243" s="418">
        <v>36294.769999999997</v>
      </c>
      <c r="V243" s="417"/>
      <c r="W243" s="418">
        <v>36294.769999999997</v>
      </c>
      <c r="X243" s="417"/>
      <c r="Y243" s="417"/>
      <c r="Z243" s="417"/>
      <c r="AA243" s="417"/>
      <c r="AB243" s="417"/>
      <c r="AC243" s="417"/>
      <c r="AD243" s="417"/>
      <c r="AE243" s="418">
        <v>36294.769999999997</v>
      </c>
      <c r="AF243" s="417"/>
      <c r="AG243" s="417"/>
      <c r="AH243" s="417"/>
      <c r="AI243" s="417" t="s">
        <v>518</v>
      </c>
      <c r="AJ243" s="419">
        <v>45938.460543981484</v>
      </c>
      <c r="AK243" s="417"/>
      <c r="AL243" s="417"/>
      <c r="AM243" s="3"/>
    </row>
    <row r="244" spans="1:39" s="4" customFormat="1" ht="12.75" customHeight="1" x14ac:dyDescent="0.25">
      <c r="A244" s="414" t="s">
        <v>274</v>
      </c>
      <c r="B244" s="414" t="s">
        <v>256</v>
      </c>
      <c r="C244" s="414" t="s">
        <v>519</v>
      </c>
      <c r="D244" s="420" t="s">
        <v>848</v>
      </c>
      <c r="E244" s="414" t="s">
        <v>778</v>
      </c>
      <c r="F244" s="420" t="s">
        <v>794</v>
      </c>
      <c r="G244" s="415">
        <v>46791.33</v>
      </c>
      <c r="H244" s="420"/>
      <c r="I244" s="415">
        <v>46791.33</v>
      </c>
      <c r="J244" s="420"/>
      <c r="K244" s="420"/>
      <c r="L244" s="420"/>
      <c r="M244" s="420"/>
      <c r="N244" s="420"/>
      <c r="O244" s="420"/>
      <c r="P244" s="420"/>
      <c r="Q244" s="421">
        <v>46791.33</v>
      </c>
      <c r="R244" s="420"/>
      <c r="S244" s="420"/>
      <c r="T244" s="420"/>
      <c r="U244" s="415">
        <v>34705</v>
      </c>
      <c r="V244" s="420"/>
      <c r="W244" s="415">
        <v>34705</v>
      </c>
      <c r="X244" s="420"/>
      <c r="Y244" s="420"/>
      <c r="Z244" s="420"/>
      <c r="AA244" s="420"/>
      <c r="AB244" s="420"/>
      <c r="AC244" s="420"/>
      <c r="AD244" s="420"/>
      <c r="AE244" s="421">
        <v>34705</v>
      </c>
      <c r="AF244" s="420"/>
      <c r="AG244" s="420"/>
      <c r="AH244" s="420"/>
      <c r="AI244" s="414" t="s">
        <v>518</v>
      </c>
      <c r="AJ244" s="416">
        <v>45938.460532407407</v>
      </c>
      <c r="AK244" s="414"/>
      <c r="AL244" s="414"/>
      <c r="AM244" s="3"/>
    </row>
    <row r="245" spans="1:39" s="4" customFormat="1" ht="12.75" customHeight="1" x14ac:dyDescent="0.25">
      <c r="A245" s="414" t="s">
        <v>269</v>
      </c>
      <c r="B245" s="414" t="s">
        <v>256</v>
      </c>
      <c r="C245" s="414" t="s">
        <v>519</v>
      </c>
      <c r="D245" s="420" t="s">
        <v>848</v>
      </c>
      <c r="E245" s="414" t="s">
        <v>778</v>
      </c>
      <c r="F245" s="420" t="s">
        <v>790</v>
      </c>
      <c r="G245" s="415">
        <v>2500</v>
      </c>
      <c r="H245" s="420"/>
      <c r="I245" s="415">
        <v>2500</v>
      </c>
      <c r="J245" s="420"/>
      <c r="K245" s="420"/>
      <c r="L245" s="420"/>
      <c r="M245" s="420"/>
      <c r="N245" s="420"/>
      <c r="O245" s="420"/>
      <c r="P245" s="420"/>
      <c r="Q245" s="421">
        <v>2500</v>
      </c>
      <c r="R245" s="420"/>
      <c r="S245" s="420"/>
      <c r="T245" s="420"/>
      <c r="U245" s="415">
        <v>1589.77</v>
      </c>
      <c r="V245" s="420"/>
      <c r="W245" s="415">
        <v>1589.77</v>
      </c>
      <c r="X245" s="420"/>
      <c r="Y245" s="420"/>
      <c r="Z245" s="420"/>
      <c r="AA245" s="420"/>
      <c r="AB245" s="420"/>
      <c r="AC245" s="420"/>
      <c r="AD245" s="420"/>
      <c r="AE245" s="421">
        <v>1589.77</v>
      </c>
      <c r="AF245" s="420"/>
      <c r="AG245" s="420"/>
      <c r="AH245" s="420"/>
      <c r="AI245" s="414" t="s">
        <v>518</v>
      </c>
      <c r="AJ245" s="416">
        <v>45938.460532407407</v>
      </c>
      <c r="AK245" s="414"/>
      <c r="AL245" s="414"/>
      <c r="AM245" s="3"/>
    </row>
    <row r="246" spans="1:39" s="4" customFormat="1" ht="12.75" customHeight="1" x14ac:dyDescent="0.25">
      <c r="A246" s="417" t="s">
        <v>329</v>
      </c>
      <c r="B246" s="417" t="s">
        <v>256</v>
      </c>
      <c r="C246" s="417" t="s">
        <v>519</v>
      </c>
      <c r="D246" s="417" t="s">
        <v>849</v>
      </c>
      <c r="E246" s="417" t="s">
        <v>778</v>
      </c>
      <c r="F246" s="417" t="s">
        <v>519</v>
      </c>
      <c r="G246" s="418">
        <v>85926174</v>
      </c>
      <c r="H246" s="417"/>
      <c r="I246" s="418">
        <v>85926174</v>
      </c>
      <c r="J246" s="417"/>
      <c r="K246" s="417"/>
      <c r="L246" s="417"/>
      <c r="M246" s="417"/>
      <c r="N246" s="417"/>
      <c r="O246" s="417"/>
      <c r="P246" s="417"/>
      <c r="Q246" s="418">
        <v>85926174</v>
      </c>
      <c r="R246" s="417"/>
      <c r="S246" s="417"/>
      <c r="T246" s="417"/>
      <c r="U246" s="418">
        <v>63201513.189999998</v>
      </c>
      <c r="V246" s="417"/>
      <c r="W246" s="418">
        <v>63201513.189999998</v>
      </c>
      <c r="X246" s="417"/>
      <c r="Y246" s="417"/>
      <c r="Z246" s="417"/>
      <c r="AA246" s="417"/>
      <c r="AB246" s="417"/>
      <c r="AC246" s="417"/>
      <c r="AD246" s="417"/>
      <c r="AE246" s="418">
        <v>63201513.189999998</v>
      </c>
      <c r="AF246" s="417"/>
      <c r="AG246" s="417"/>
      <c r="AH246" s="417"/>
      <c r="AI246" s="417" t="s">
        <v>518</v>
      </c>
      <c r="AJ246" s="419">
        <v>45938.460543981484</v>
      </c>
      <c r="AK246" s="417"/>
      <c r="AL246" s="417"/>
      <c r="AM246" s="3"/>
    </row>
    <row r="247" spans="1:39" s="4" customFormat="1" ht="12.75" customHeight="1" x14ac:dyDescent="0.25">
      <c r="A247" s="417" t="s">
        <v>259</v>
      </c>
      <c r="B247" s="417" t="s">
        <v>256</v>
      </c>
      <c r="C247" s="417" t="s">
        <v>519</v>
      </c>
      <c r="D247" s="417" t="s">
        <v>849</v>
      </c>
      <c r="E247" s="417" t="s">
        <v>778</v>
      </c>
      <c r="F247" s="417" t="s">
        <v>780</v>
      </c>
      <c r="G247" s="418">
        <v>62202474</v>
      </c>
      <c r="H247" s="417"/>
      <c r="I247" s="418">
        <v>62202474</v>
      </c>
      <c r="J247" s="417"/>
      <c r="K247" s="417"/>
      <c r="L247" s="417"/>
      <c r="M247" s="417"/>
      <c r="N247" s="417"/>
      <c r="O247" s="417"/>
      <c r="P247" s="417"/>
      <c r="Q247" s="418">
        <v>62202474</v>
      </c>
      <c r="R247" s="417"/>
      <c r="S247" s="417"/>
      <c r="T247" s="417"/>
      <c r="U247" s="418">
        <v>46207675.969999999</v>
      </c>
      <c r="V247" s="417"/>
      <c r="W247" s="418">
        <v>46207675.969999999</v>
      </c>
      <c r="X247" s="417"/>
      <c r="Y247" s="417"/>
      <c r="Z247" s="417"/>
      <c r="AA247" s="417"/>
      <c r="AB247" s="417"/>
      <c r="AC247" s="417"/>
      <c r="AD247" s="417"/>
      <c r="AE247" s="418">
        <v>46207675.969999999</v>
      </c>
      <c r="AF247" s="417"/>
      <c r="AG247" s="417"/>
      <c r="AH247" s="417"/>
      <c r="AI247" s="417" t="s">
        <v>518</v>
      </c>
      <c r="AJ247" s="419">
        <v>45938.460543981484</v>
      </c>
      <c r="AK247" s="417"/>
      <c r="AL247" s="417"/>
      <c r="AM247" s="3"/>
    </row>
    <row r="248" spans="1:39" s="4" customFormat="1" ht="12.75" customHeight="1" x14ac:dyDescent="0.25">
      <c r="A248" s="417" t="s">
        <v>283</v>
      </c>
      <c r="B248" s="417" t="s">
        <v>256</v>
      </c>
      <c r="C248" s="417" t="s">
        <v>519</v>
      </c>
      <c r="D248" s="417" t="s">
        <v>849</v>
      </c>
      <c r="E248" s="417" t="s">
        <v>778</v>
      </c>
      <c r="F248" s="417" t="s">
        <v>803</v>
      </c>
      <c r="G248" s="418">
        <v>49691674</v>
      </c>
      <c r="H248" s="417"/>
      <c r="I248" s="418">
        <v>49691674</v>
      </c>
      <c r="J248" s="417"/>
      <c r="K248" s="417"/>
      <c r="L248" s="417"/>
      <c r="M248" s="417"/>
      <c r="N248" s="417"/>
      <c r="O248" s="417"/>
      <c r="P248" s="417"/>
      <c r="Q248" s="418">
        <v>49691674</v>
      </c>
      <c r="R248" s="417"/>
      <c r="S248" s="417"/>
      <c r="T248" s="417"/>
      <c r="U248" s="418">
        <v>37452265.310000002</v>
      </c>
      <c r="V248" s="417"/>
      <c r="W248" s="418">
        <v>37452265.310000002</v>
      </c>
      <c r="X248" s="417"/>
      <c r="Y248" s="417"/>
      <c r="Z248" s="417"/>
      <c r="AA248" s="417"/>
      <c r="AB248" s="417"/>
      <c r="AC248" s="417"/>
      <c r="AD248" s="417"/>
      <c r="AE248" s="418">
        <v>37452265.310000002</v>
      </c>
      <c r="AF248" s="417"/>
      <c r="AG248" s="417"/>
      <c r="AH248" s="417"/>
      <c r="AI248" s="417" t="s">
        <v>518</v>
      </c>
      <c r="AJ248" s="419">
        <v>45938.460543981484</v>
      </c>
      <c r="AK248" s="417"/>
      <c r="AL248" s="417"/>
      <c r="AM248" s="3"/>
    </row>
    <row r="249" spans="1:39" s="4" customFormat="1" ht="12.75" customHeight="1" x14ac:dyDescent="0.25">
      <c r="A249" s="414" t="s">
        <v>284</v>
      </c>
      <c r="B249" s="414" t="s">
        <v>256</v>
      </c>
      <c r="C249" s="414" t="s">
        <v>519</v>
      </c>
      <c r="D249" s="420" t="s">
        <v>849</v>
      </c>
      <c r="E249" s="414" t="s">
        <v>778</v>
      </c>
      <c r="F249" s="420" t="s">
        <v>804</v>
      </c>
      <c r="G249" s="415">
        <v>38578666.07</v>
      </c>
      <c r="H249" s="420"/>
      <c r="I249" s="415">
        <v>38578666.07</v>
      </c>
      <c r="J249" s="420"/>
      <c r="K249" s="420"/>
      <c r="L249" s="420"/>
      <c r="M249" s="420"/>
      <c r="N249" s="420"/>
      <c r="O249" s="420"/>
      <c r="P249" s="420"/>
      <c r="Q249" s="421">
        <v>38578666.07</v>
      </c>
      <c r="R249" s="420"/>
      <c r="S249" s="420"/>
      <c r="T249" s="420"/>
      <c r="U249" s="415">
        <v>28697035.5</v>
      </c>
      <c r="V249" s="420"/>
      <c r="W249" s="415">
        <v>28697035.5</v>
      </c>
      <c r="X249" s="420"/>
      <c r="Y249" s="420"/>
      <c r="Z249" s="420"/>
      <c r="AA249" s="420"/>
      <c r="AB249" s="420"/>
      <c r="AC249" s="420"/>
      <c r="AD249" s="420"/>
      <c r="AE249" s="421">
        <v>28697035.5</v>
      </c>
      <c r="AF249" s="420"/>
      <c r="AG249" s="420"/>
      <c r="AH249" s="420"/>
      <c r="AI249" s="414" t="s">
        <v>518</v>
      </c>
      <c r="AJ249" s="416">
        <v>45938.460532407407</v>
      </c>
      <c r="AK249" s="414"/>
      <c r="AL249" s="414"/>
      <c r="AM249" s="3"/>
    </row>
    <row r="250" spans="1:39" s="4" customFormat="1" ht="12.75" customHeight="1" x14ac:dyDescent="0.25">
      <c r="A250" s="414" t="s">
        <v>285</v>
      </c>
      <c r="B250" s="414" t="s">
        <v>256</v>
      </c>
      <c r="C250" s="414" t="s">
        <v>519</v>
      </c>
      <c r="D250" s="420" t="s">
        <v>849</v>
      </c>
      <c r="E250" s="414" t="s">
        <v>778</v>
      </c>
      <c r="F250" s="420" t="s">
        <v>805</v>
      </c>
      <c r="G250" s="415">
        <v>17298.099999999999</v>
      </c>
      <c r="H250" s="420"/>
      <c r="I250" s="415">
        <v>17298.099999999999</v>
      </c>
      <c r="J250" s="420"/>
      <c r="K250" s="420"/>
      <c r="L250" s="420"/>
      <c r="M250" s="420"/>
      <c r="N250" s="420"/>
      <c r="O250" s="420"/>
      <c r="P250" s="420"/>
      <c r="Q250" s="421">
        <v>17298.099999999999</v>
      </c>
      <c r="R250" s="420"/>
      <c r="S250" s="420"/>
      <c r="T250" s="420"/>
      <c r="U250" s="415">
        <v>6298.1</v>
      </c>
      <c r="V250" s="420"/>
      <c r="W250" s="415">
        <v>6298.1</v>
      </c>
      <c r="X250" s="420"/>
      <c r="Y250" s="420"/>
      <c r="Z250" s="420"/>
      <c r="AA250" s="420"/>
      <c r="AB250" s="420"/>
      <c r="AC250" s="420"/>
      <c r="AD250" s="420"/>
      <c r="AE250" s="421">
        <v>6298.1</v>
      </c>
      <c r="AF250" s="420"/>
      <c r="AG250" s="420"/>
      <c r="AH250" s="420"/>
      <c r="AI250" s="414" t="s">
        <v>518</v>
      </c>
      <c r="AJ250" s="416">
        <v>45938.460532407407</v>
      </c>
      <c r="AK250" s="414"/>
      <c r="AL250" s="414"/>
      <c r="AM250" s="3"/>
    </row>
    <row r="251" spans="1:39" s="4" customFormat="1" ht="12.75" customHeight="1" x14ac:dyDescent="0.25">
      <c r="A251" s="414" t="s">
        <v>286</v>
      </c>
      <c r="B251" s="414" t="s">
        <v>256</v>
      </c>
      <c r="C251" s="414" t="s">
        <v>519</v>
      </c>
      <c r="D251" s="420" t="s">
        <v>849</v>
      </c>
      <c r="E251" s="414" t="s">
        <v>778</v>
      </c>
      <c r="F251" s="420" t="s">
        <v>806</v>
      </c>
      <c r="G251" s="415">
        <v>11095709.83</v>
      </c>
      <c r="H251" s="420"/>
      <c r="I251" s="415">
        <v>11095709.83</v>
      </c>
      <c r="J251" s="420"/>
      <c r="K251" s="420"/>
      <c r="L251" s="420"/>
      <c r="M251" s="420"/>
      <c r="N251" s="420"/>
      <c r="O251" s="420"/>
      <c r="P251" s="420"/>
      <c r="Q251" s="421">
        <v>11095709.83</v>
      </c>
      <c r="R251" s="420"/>
      <c r="S251" s="420"/>
      <c r="T251" s="420"/>
      <c r="U251" s="415">
        <v>8748931.7100000009</v>
      </c>
      <c r="V251" s="420"/>
      <c r="W251" s="415">
        <v>8748931.7100000009</v>
      </c>
      <c r="X251" s="420"/>
      <c r="Y251" s="420"/>
      <c r="Z251" s="420"/>
      <c r="AA251" s="420"/>
      <c r="AB251" s="420"/>
      <c r="AC251" s="420"/>
      <c r="AD251" s="420"/>
      <c r="AE251" s="421">
        <v>8748931.7100000009</v>
      </c>
      <c r="AF251" s="420"/>
      <c r="AG251" s="420"/>
      <c r="AH251" s="420"/>
      <c r="AI251" s="414" t="s">
        <v>518</v>
      </c>
      <c r="AJ251" s="416">
        <v>45938.460532407407</v>
      </c>
      <c r="AK251" s="414"/>
      <c r="AL251" s="414"/>
      <c r="AM251" s="3"/>
    </row>
    <row r="252" spans="1:39" s="4" customFormat="1" ht="12.75" customHeight="1" x14ac:dyDescent="0.25">
      <c r="A252" s="417" t="s">
        <v>260</v>
      </c>
      <c r="B252" s="417" t="s">
        <v>256</v>
      </c>
      <c r="C252" s="417" t="s">
        <v>519</v>
      </c>
      <c r="D252" s="417" t="s">
        <v>849</v>
      </c>
      <c r="E252" s="417" t="s">
        <v>778</v>
      </c>
      <c r="F252" s="417" t="s">
        <v>781</v>
      </c>
      <c r="G252" s="418">
        <v>12510800</v>
      </c>
      <c r="H252" s="417"/>
      <c r="I252" s="418">
        <v>12510800</v>
      </c>
      <c r="J252" s="417"/>
      <c r="K252" s="417"/>
      <c r="L252" s="417"/>
      <c r="M252" s="417"/>
      <c r="N252" s="417"/>
      <c r="O252" s="417"/>
      <c r="P252" s="417"/>
      <c r="Q252" s="418">
        <v>12510800</v>
      </c>
      <c r="R252" s="417"/>
      <c r="S252" s="417"/>
      <c r="T252" s="417"/>
      <c r="U252" s="418">
        <v>8755410.6600000001</v>
      </c>
      <c r="V252" s="417"/>
      <c r="W252" s="418">
        <v>8755410.6600000001</v>
      </c>
      <c r="X252" s="417"/>
      <c r="Y252" s="417"/>
      <c r="Z252" s="417"/>
      <c r="AA252" s="417"/>
      <c r="AB252" s="417"/>
      <c r="AC252" s="417"/>
      <c r="AD252" s="417"/>
      <c r="AE252" s="418">
        <v>8755410.6600000001</v>
      </c>
      <c r="AF252" s="417"/>
      <c r="AG252" s="417"/>
      <c r="AH252" s="417"/>
      <c r="AI252" s="417" t="s">
        <v>518</v>
      </c>
      <c r="AJ252" s="419">
        <v>45938.460543981484</v>
      </c>
      <c r="AK252" s="417"/>
      <c r="AL252" s="417"/>
      <c r="AM252" s="3"/>
    </row>
    <row r="253" spans="1:39" s="4" customFormat="1" ht="12.75" customHeight="1" x14ac:dyDescent="0.25">
      <c r="A253" s="414" t="s">
        <v>261</v>
      </c>
      <c r="B253" s="414" t="s">
        <v>256</v>
      </c>
      <c r="C253" s="414" t="s">
        <v>519</v>
      </c>
      <c r="D253" s="420" t="s">
        <v>849</v>
      </c>
      <c r="E253" s="414" t="s">
        <v>778</v>
      </c>
      <c r="F253" s="420" t="s">
        <v>782</v>
      </c>
      <c r="G253" s="415">
        <v>9519100</v>
      </c>
      <c r="H253" s="420"/>
      <c r="I253" s="415">
        <v>9519100</v>
      </c>
      <c r="J253" s="420"/>
      <c r="K253" s="420"/>
      <c r="L253" s="420"/>
      <c r="M253" s="420"/>
      <c r="N253" s="420"/>
      <c r="O253" s="420"/>
      <c r="P253" s="420"/>
      <c r="Q253" s="421">
        <v>9519100</v>
      </c>
      <c r="R253" s="420"/>
      <c r="S253" s="420"/>
      <c r="T253" s="420"/>
      <c r="U253" s="415">
        <v>6691432.6299999999</v>
      </c>
      <c r="V253" s="420"/>
      <c r="W253" s="415">
        <v>6691432.6299999999</v>
      </c>
      <c r="X253" s="420"/>
      <c r="Y253" s="420"/>
      <c r="Z253" s="420"/>
      <c r="AA253" s="420"/>
      <c r="AB253" s="420"/>
      <c r="AC253" s="420"/>
      <c r="AD253" s="420"/>
      <c r="AE253" s="421">
        <v>6691432.6299999999</v>
      </c>
      <c r="AF253" s="420"/>
      <c r="AG253" s="420"/>
      <c r="AH253" s="420"/>
      <c r="AI253" s="414" t="s">
        <v>518</v>
      </c>
      <c r="AJ253" s="416">
        <v>45938.460532407407</v>
      </c>
      <c r="AK253" s="414"/>
      <c r="AL253" s="414"/>
      <c r="AM253" s="3"/>
    </row>
    <row r="254" spans="1:39" s="4" customFormat="1" ht="12.75" customHeight="1" x14ac:dyDescent="0.25">
      <c r="A254" s="414" t="s">
        <v>271</v>
      </c>
      <c r="B254" s="414" t="s">
        <v>256</v>
      </c>
      <c r="C254" s="414" t="s">
        <v>519</v>
      </c>
      <c r="D254" s="420" t="s">
        <v>849</v>
      </c>
      <c r="E254" s="414" t="s">
        <v>778</v>
      </c>
      <c r="F254" s="420" t="s">
        <v>783</v>
      </c>
      <c r="G254" s="415">
        <v>117000</v>
      </c>
      <c r="H254" s="420"/>
      <c r="I254" s="415">
        <v>117000</v>
      </c>
      <c r="J254" s="420"/>
      <c r="K254" s="420"/>
      <c r="L254" s="420"/>
      <c r="M254" s="420"/>
      <c r="N254" s="420"/>
      <c r="O254" s="420"/>
      <c r="P254" s="420"/>
      <c r="Q254" s="421">
        <v>117000</v>
      </c>
      <c r="R254" s="420"/>
      <c r="S254" s="420"/>
      <c r="T254" s="420"/>
      <c r="U254" s="415">
        <v>29711.01</v>
      </c>
      <c r="V254" s="420"/>
      <c r="W254" s="415">
        <v>29711.01</v>
      </c>
      <c r="X254" s="420"/>
      <c r="Y254" s="420"/>
      <c r="Z254" s="420"/>
      <c r="AA254" s="420"/>
      <c r="AB254" s="420"/>
      <c r="AC254" s="420"/>
      <c r="AD254" s="420"/>
      <c r="AE254" s="421">
        <v>29711.01</v>
      </c>
      <c r="AF254" s="420"/>
      <c r="AG254" s="420"/>
      <c r="AH254" s="420"/>
      <c r="AI254" s="414" t="s">
        <v>518</v>
      </c>
      <c r="AJ254" s="416">
        <v>45938.460532407407</v>
      </c>
      <c r="AK254" s="414"/>
      <c r="AL254" s="414"/>
      <c r="AM254" s="3"/>
    </row>
    <row r="255" spans="1:39" s="4" customFormat="1" ht="12.75" customHeight="1" x14ac:dyDescent="0.25">
      <c r="A255" s="414" t="s">
        <v>262</v>
      </c>
      <c r="B255" s="414" t="s">
        <v>256</v>
      </c>
      <c r="C255" s="414" t="s">
        <v>519</v>
      </c>
      <c r="D255" s="420" t="s">
        <v>849</v>
      </c>
      <c r="E255" s="414" t="s">
        <v>778</v>
      </c>
      <c r="F255" s="420" t="s">
        <v>784</v>
      </c>
      <c r="G255" s="415">
        <v>2874700</v>
      </c>
      <c r="H255" s="420"/>
      <c r="I255" s="415">
        <v>2874700</v>
      </c>
      <c r="J255" s="420"/>
      <c r="K255" s="420"/>
      <c r="L255" s="420"/>
      <c r="M255" s="420"/>
      <c r="N255" s="420"/>
      <c r="O255" s="420"/>
      <c r="P255" s="420"/>
      <c r="Q255" s="421">
        <v>2874700</v>
      </c>
      <c r="R255" s="420"/>
      <c r="S255" s="420"/>
      <c r="T255" s="420"/>
      <c r="U255" s="415">
        <v>2034267.02</v>
      </c>
      <c r="V255" s="420"/>
      <c r="W255" s="415">
        <v>2034267.02</v>
      </c>
      <c r="X255" s="420"/>
      <c r="Y255" s="420"/>
      <c r="Z255" s="420"/>
      <c r="AA255" s="420"/>
      <c r="AB255" s="420"/>
      <c r="AC255" s="420"/>
      <c r="AD255" s="420"/>
      <c r="AE255" s="421">
        <v>2034267.02</v>
      </c>
      <c r="AF255" s="420"/>
      <c r="AG255" s="420"/>
      <c r="AH255" s="420"/>
      <c r="AI255" s="414" t="s">
        <v>518</v>
      </c>
      <c r="AJ255" s="416">
        <v>45938.460532407407</v>
      </c>
      <c r="AK255" s="414"/>
      <c r="AL255" s="414"/>
      <c r="AM255" s="3"/>
    </row>
    <row r="256" spans="1:39" s="4" customFormat="1" ht="12.75" customHeight="1" x14ac:dyDescent="0.25">
      <c r="A256" s="417" t="s">
        <v>264</v>
      </c>
      <c r="B256" s="417" t="s">
        <v>256</v>
      </c>
      <c r="C256" s="417" t="s">
        <v>519</v>
      </c>
      <c r="D256" s="417" t="s">
        <v>849</v>
      </c>
      <c r="E256" s="417" t="s">
        <v>778</v>
      </c>
      <c r="F256" s="417" t="s">
        <v>256</v>
      </c>
      <c r="G256" s="418">
        <v>7291800</v>
      </c>
      <c r="H256" s="417"/>
      <c r="I256" s="418">
        <v>7291800</v>
      </c>
      <c r="J256" s="417"/>
      <c r="K256" s="417"/>
      <c r="L256" s="417"/>
      <c r="M256" s="417"/>
      <c r="N256" s="417"/>
      <c r="O256" s="417"/>
      <c r="P256" s="417"/>
      <c r="Q256" s="418">
        <v>7291800</v>
      </c>
      <c r="R256" s="417"/>
      <c r="S256" s="417"/>
      <c r="T256" s="417"/>
      <c r="U256" s="418">
        <v>3877481.94</v>
      </c>
      <c r="V256" s="417"/>
      <c r="W256" s="418">
        <v>3877481.94</v>
      </c>
      <c r="X256" s="417"/>
      <c r="Y256" s="417"/>
      <c r="Z256" s="417"/>
      <c r="AA256" s="417"/>
      <c r="AB256" s="417"/>
      <c r="AC256" s="417"/>
      <c r="AD256" s="417"/>
      <c r="AE256" s="418">
        <v>3877481.94</v>
      </c>
      <c r="AF256" s="417"/>
      <c r="AG256" s="417"/>
      <c r="AH256" s="417"/>
      <c r="AI256" s="417" t="s">
        <v>518</v>
      </c>
      <c r="AJ256" s="419">
        <v>45938.460543981484</v>
      </c>
      <c r="AK256" s="417"/>
      <c r="AL256" s="417"/>
      <c r="AM256" s="3"/>
    </row>
    <row r="257" spans="1:39" s="4" customFormat="1" ht="12.75" customHeight="1" x14ac:dyDescent="0.25">
      <c r="A257" s="417" t="s">
        <v>265</v>
      </c>
      <c r="B257" s="417" t="s">
        <v>256</v>
      </c>
      <c r="C257" s="417" t="s">
        <v>519</v>
      </c>
      <c r="D257" s="417" t="s">
        <v>849</v>
      </c>
      <c r="E257" s="417" t="s">
        <v>778</v>
      </c>
      <c r="F257" s="417" t="s">
        <v>786</v>
      </c>
      <c r="G257" s="418">
        <v>7291800</v>
      </c>
      <c r="H257" s="417"/>
      <c r="I257" s="418">
        <v>7291800</v>
      </c>
      <c r="J257" s="417"/>
      <c r="K257" s="417"/>
      <c r="L257" s="417"/>
      <c r="M257" s="417"/>
      <c r="N257" s="417"/>
      <c r="O257" s="417"/>
      <c r="P257" s="417"/>
      <c r="Q257" s="418">
        <v>7291800</v>
      </c>
      <c r="R257" s="417"/>
      <c r="S257" s="417"/>
      <c r="T257" s="417"/>
      <c r="U257" s="418">
        <v>3877481.94</v>
      </c>
      <c r="V257" s="417"/>
      <c r="W257" s="418">
        <v>3877481.94</v>
      </c>
      <c r="X257" s="417"/>
      <c r="Y257" s="417"/>
      <c r="Z257" s="417"/>
      <c r="AA257" s="417"/>
      <c r="AB257" s="417"/>
      <c r="AC257" s="417"/>
      <c r="AD257" s="417"/>
      <c r="AE257" s="418">
        <v>3877481.94</v>
      </c>
      <c r="AF257" s="417"/>
      <c r="AG257" s="417"/>
      <c r="AH257" s="417"/>
      <c r="AI257" s="417" t="s">
        <v>518</v>
      </c>
      <c r="AJ257" s="419">
        <v>45938.460543981484</v>
      </c>
      <c r="AK257" s="417"/>
      <c r="AL257" s="417"/>
      <c r="AM257" s="3"/>
    </row>
    <row r="258" spans="1:39" s="4" customFormat="1" ht="12.75" customHeight="1" x14ac:dyDescent="0.25">
      <c r="A258" s="414" t="s">
        <v>266</v>
      </c>
      <c r="B258" s="414" t="s">
        <v>256</v>
      </c>
      <c r="C258" s="414" t="s">
        <v>519</v>
      </c>
      <c r="D258" s="420" t="s">
        <v>849</v>
      </c>
      <c r="E258" s="414" t="s">
        <v>778</v>
      </c>
      <c r="F258" s="420" t="s">
        <v>787</v>
      </c>
      <c r="G258" s="415">
        <v>6232800</v>
      </c>
      <c r="H258" s="420"/>
      <c r="I258" s="415">
        <v>6232800</v>
      </c>
      <c r="J258" s="420"/>
      <c r="K258" s="420"/>
      <c r="L258" s="420"/>
      <c r="M258" s="420"/>
      <c r="N258" s="420"/>
      <c r="O258" s="420"/>
      <c r="P258" s="420"/>
      <c r="Q258" s="421">
        <v>6232800</v>
      </c>
      <c r="R258" s="420"/>
      <c r="S258" s="420"/>
      <c r="T258" s="420"/>
      <c r="U258" s="415">
        <v>3157353.71</v>
      </c>
      <c r="V258" s="420"/>
      <c r="W258" s="415">
        <v>3157353.71</v>
      </c>
      <c r="X258" s="420"/>
      <c r="Y258" s="420"/>
      <c r="Z258" s="420"/>
      <c r="AA258" s="420"/>
      <c r="AB258" s="420"/>
      <c r="AC258" s="420"/>
      <c r="AD258" s="420"/>
      <c r="AE258" s="421">
        <v>3157353.71</v>
      </c>
      <c r="AF258" s="420"/>
      <c r="AG258" s="420"/>
      <c r="AH258" s="420"/>
      <c r="AI258" s="414" t="s">
        <v>518</v>
      </c>
      <c r="AJ258" s="416">
        <v>45938.460532407407</v>
      </c>
      <c r="AK258" s="414"/>
      <c r="AL258" s="414"/>
      <c r="AM258" s="3"/>
    </row>
    <row r="259" spans="1:39" s="4" customFormat="1" ht="12.75" customHeight="1" x14ac:dyDescent="0.25">
      <c r="A259" s="414" t="s">
        <v>272</v>
      </c>
      <c r="B259" s="414" t="s">
        <v>256</v>
      </c>
      <c r="C259" s="414" t="s">
        <v>519</v>
      </c>
      <c r="D259" s="420" t="s">
        <v>849</v>
      </c>
      <c r="E259" s="414" t="s">
        <v>778</v>
      </c>
      <c r="F259" s="420" t="s">
        <v>792</v>
      </c>
      <c r="G259" s="415">
        <v>1059000</v>
      </c>
      <c r="H259" s="420"/>
      <c r="I259" s="415">
        <v>1059000</v>
      </c>
      <c r="J259" s="420"/>
      <c r="K259" s="420"/>
      <c r="L259" s="420"/>
      <c r="M259" s="420"/>
      <c r="N259" s="420"/>
      <c r="O259" s="420"/>
      <c r="P259" s="420"/>
      <c r="Q259" s="421">
        <v>1059000</v>
      </c>
      <c r="R259" s="420"/>
      <c r="S259" s="420"/>
      <c r="T259" s="420"/>
      <c r="U259" s="415">
        <v>720128.23</v>
      </c>
      <c r="V259" s="420"/>
      <c r="W259" s="415">
        <v>720128.23</v>
      </c>
      <c r="X259" s="420"/>
      <c r="Y259" s="420"/>
      <c r="Z259" s="420"/>
      <c r="AA259" s="420"/>
      <c r="AB259" s="420"/>
      <c r="AC259" s="420"/>
      <c r="AD259" s="420"/>
      <c r="AE259" s="421">
        <v>720128.23</v>
      </c>
      <c r="AF259" s="420"/>
      <c r="AG259" s="420"/>
      <c r="AH259" s="420"/>
      <c r="AI259" s="414" t="s">
        <v>518</v>
      </c>
      <c r="AJ259" s="416">
        <v>45938.460532407407</v>
      </c>
      <c r="AK259" s="414"/>
      <c r="AL259" s="414"/>
      <c r="AM259" s="3"/>
    </row>
    <row r="260" spans="1:39" s="4" customFormat="1" ht="12.75" customHeight="1" x14ac:dyDescent="0.25">
      <c r="A260" s="417" t="s">
        <v>298</v>
      </c>
      <c r="B260" s="417" t="s">
        <v>256</v>
      </c>
      <c r="C260" s="417" t="s">
        <v>519</v>
      </c>
      <c r="D260" s="417" t="s">
        <v>849</v>
      </c>
      <c r="E260" s="417" t="s">
        <v>778</v>
      </c>
      <c r="F260" s="417" t="s">
        <v>818</v>
      </c>
      <c r="G260" s="418">
        <v>16396000</v>
      </c>
      <c r="H260" s="417"/>
      <c r="I260" s="418">
        <v>16396000</v>
      </c>
      <c r="J260" s="417"/>
      <c r="K260" s="417"/>
      <c r="L260" s="417"/>
      <c r="M260" s="417"/>
      <c r="N260" s="417"/>
      <c r="O260" s="417"/>
      <c r="P260" s="417"/>
      <c r="Q260" s="418">
        <v>16396000</v>
      </c>
      <c r="R260" s="417"/>
      <c r="S260" s="417"/>
      <c r="T260" s="417"/>
      <c r="U260" s="418">
        <v>13094820</v>
      </c>
      <c r="V260" s="417"/>
      <c r="W260" s="418">
        <v>13094820</v>
      </c>
      <c r="X260" s="417"/>
      <c r="Y260" s="417"/>
      <c r="Z260" s="417"/>
      <c r="AA260" s="417"/>
      <c r="AB260" s="417"/>
      <c r="AC260" s="417"/>
      <c r="AD260" s="417"/>
      <c r="AE260" s="418">
        <v>13094820</v>
      </c>
      <c r="AF260" s="417"/>
      <c r="AG260" s="417"/>
      <c r="AH260" s="417"/>
      <c r="AI260" s="417" t="s">
        <v>518</v>
      </c>
      <c r="AJ260" s="419">
        <v>45938.460543981484</v>
      </c>
      <c r="AK260" s="417"/>
      <c r="AL260" s="417"/>
      <c r="AM260" s="3"/>
    </row>
    <row r="261" spans="1:39" s="4" customFormat="1" ht="12.75" customHeight="1" x14ac:dyDescent="0.25">
      <c r="A261" s="417" t="s">
        <v>307</v>
      </c>
      <c r="B261" s="417" t="s">
        <v>256</v>
      </c>
      <c r="C261" s="417" t="s">
        <v>519</v>
      </c>
      <c r="D261" s="417" t="s">
        <v>849</v>
      </c>
      <c r="E261" s="417" t="s">
        <v>778</v>
      </c>
      <c r="F261" s="417" t="s">
        <v>828</v>
      </c>
      <c r="G261" s="418">
        <v>14023380</v>
      </c>
      <c r="H261" s="417"/>
      <c r="I261" s="418">
        <v>14023380</v>
      </c>
      <c r="J261" s="417"/>
      <c r="K261" s="417"/>
      <c r="L261" s="417"/>
      <c r="M261" s="417"/>
      <c r="N261" s="417"/>
      <c r="O261" s="417"/>
      <c r="P261" s="417"/>
      <c r="Q261" s="418">
        <v>14023380</v>
      </c>
      <c r="R261" s="417"/>
      <c r="S261" s="417"/>
      <c r="T261" s="417"/>
      <c r="U261" s="418">
        <v>10839380</v>
      </c>
      <c r="V261" s="417"/>
      <c r="W261" s="418">
        <v>10839380</v>
      </c>
      <c r="X261" s="417"/>
      <c r="Y261" s="417"/>
      <c r="Z261" s="417"/>
      <c r="AA261" s="417"/>
      <c r="AB261" s="417"/>
      <c r="AC261" s="417"/>
      <c r="AD261" s="417"/>
      <c r="AE261" s="418">
        <v>10839380</v>
      </c>
      <c r="AF261" s="417"/>
      <c r="AG261" s="417"/>
      <c r="AH261" s="417"/>
      <c r="AI261" s="417" t="s">
        <v>518</v>
      </c>
      <c r="AJ261" s="419">
        <v>45938.460543981484</v>
      </c>
      <c r="AK261" s="417"/>
      <c r="AL261" s="417"/>
      <c r="AM261" s="3"/>
    </row>
    <row r="262" spans="1:39" s="4" customFormat="1" ht="12.75" customHeight="1" x14ac:dyDescent="0.25">
      <c r="A262" s="414" t="s">
        <v>308</v>
      </c>
      <c r="B262" s="414" t="s">
        <v>256</v>
      </c>
      <c r="C262" s="414" t="s">
        <v>519</v>
      </c>
      <c r="D262" s="420" t="s">
        <v>849</v>
      </c>
      <c r="E262" s="414" t="s">
        <v>778</v>
      </c>
      <c r="F262" s="420" t="s">
        <v>829</v>
      </c>
      <c r="G262" s="415">
        <v>9531800</v>
      </c>
      <c r="H262" s="420"/>
      <c r="I262" s="415">
        <v>9531800</v>
      </c>
      <c r="J262" s="420"/>
      <c r="K262" s="420"/>
      <c r="L262" s="420"/>
      <c r="M262" s="420"/>
      <c r="N262" s="420"/>
      <c r="O262" s="420"/>
      <c r="P262" s="420"/>
      <c r="Q262" s="421">
        <v>9531800</v>
      </c>
      <c r="R262" s="420"/>
      <c r="S262" s="420"/>
      <c r="T262" s="420"/>
      <c r="U262" s="415">
        <v>7201000</v>
      </c>
      <c r="V262" s="420"/>
      <c r="W262" s="415">
        <v>7201000</v>
      </c>
      <c r="X262" s="420"/>
      <c r="Y262" s="420"/>
      <c r="Z262" s="420"/>
      <c r="AA262" s="420"/>
      <c r="AB262" s="420"/>
      <c r="AC262" s="420"/>
      <c r="AD262" s="420"/>
      <c r="AE262" s="421">
        <v>7201000</v>
      </c>
      <c r="AF262" s="420"/>
      <c r="AG262" s="420"/>
      <c r="AH262" s="420"/>
      <c r="AI262" s="414" t="s">
        <v>518</v>
      </c>
      <c r="AJ262" s="416">
        <v>45938.460532407407</v>
      </c>
      <c r="AK262" s="414"/>
      <c r="AL262" s="414"/>
      <c r="AM262" s="3"/>
    </row>
    <row r="263" spans="1:39" s="4" customFormat="1" ht="12.75" customHeight="1" x14ac:dyDescent="0.25">
      <c r="A263" s="414" t="s">
        <v>309</v>
      </c>
      <c r="B263" s="414" t="s">
        <v>256</v>
      </c>
      <c r="C263" s="414" t="s">
        <v>519</v>
      </c>
      <c r="D263" s="420" t="s">
        <v>849</v>
      </c>
      <c r="E263" s="414" t="s">
        <v>778</v>
      </c>
      <c r="F263" s="420" t="s">
        <v>830</v>
      </c>
      <c r="G263" s="415">
        <v>4491580</v>
      </c>
      <c r="H263" s="420"/>
      <c r="I263" s="415">
        <v>4491580</v>
      </c>
      <c r="J263" s="420"/>
      <c r="K263" s="420"/>
      <c r="L263" s="420"/>
      <c r="M263" s="420"/>
      <c r="N263" s="420"/>
      <c r="O263" s="420"/>
      <c r="P263" s="420"/>
      <c r="Q263" s="421">
        <v>4491580</v>
      </c>
      <c r="R263" s="420"/>
      <c r="S263" s="420"/>
      <c r="T263" s="420"/>
      <c r="U263" s="415">
        <v>3638380</v>
      </c>
      <c r="V263" s="420"/>
      <c r="W263" s="415">
        <v>3638380</v>
      </c>
      <c r="X263" s="420"/>
      <c r="Y263" s="420"/>
      <c r="Z263" s="420"/>
      <c r="AA263" s="420"/>
      <c r="AB263" s="420"/>
      <c r="AC263" s="420"/>
      <c r="AD263" s="420"/>
      <c r="AE263" s="421">
        <v>3638380</v>
      </c>
      <c r="AF263" s="420"/>
      <c r="AG263" s="420"/>
      <c r="AH263" s="420"/>
      <c r="AI263" s="414" t="s">
        <v>518</v>
      </c>
      <c r="AJ263" s="416">
        <v>45938.460532407407</v>
      </c>
      <c r="AK263" s="414"/>
      <c r="AL263" s="414"/>
      <c r="AM263" s="3"/>
    </row>
    <row r="264" spans="1:39" s="4" customFormat="1" ht="12.75" customHeight="1" x14ac:dyDescent="0.25">
      <c r="A264" s="417" t="s">
        <v>320</v>
      </c>
      <c r="B264" s="417" t="s">
        <v>256</v>
      </c>
      <c r="C264" s="417" t="s">
        <v>519</v>
      </c>
      <c r="D264" s="417" t="s">
        <v>849</v>
      </c>
      <c r="E264" s="417" t="s">
        <v>778</v>
      </c>
      <c r="F264" s="417" t="s">
        <v>386</v>
      </c>
      <c r="G264" s="418">
        <v>2372620</v>
      </c>
      <c r="H264" s="417"/>
      <c r="I264" s="418">
        <v>2372620</v>
      </c>
      <c r="J264" s="417"/>
      <c r="K264" s="417"/>
      <c r="L264" s="417"/>
      <c r="M264" s="417"/>
      <c r="N264" s="417"/>
      <c r="O264" s="417"/>
      <c r="P264" s="417"/>
      <c r="Q264" s="418">
        <v>2372620</v>
      </c>
      <c r="R264" s="417"/>
      <c r="S264" s="417"/>
      <c r="T264" s="417"/>
      <c r="U264" s="418">
        <v>2255440</v>
      </c>
      <c r="V264" s="417"/>
      <c r="W264" s="418">
        <v>2255440</v>
      </c>
      <c r="X264" s="417"/>
      <c r="Y264" s="417"/>
      <c r="Z264" s="417"/>
      <c r="AA264" s="417"/>
      <c r="AB264" s="417"/>
      <c r="AC264" s="417"/>
      <c r="AD264" s="417"/>
      <c r="AE264" s="418">
        <v>2255440</v>
      </c>
      <c r="AF264" s="417"/>
      <c r="AG264" s="417"/>
      <c r="AH264" s="417"/>
      <c r="AI264" s="417" t="s">
        <v>518</v>
      </c>
      <c r="AJ264" s="419">
        <v>45938.460543981484</v>
      </c>
      <c r="AK264" s="417"/>
      <c r="AL264" s="417"/>
      <c r="AM264" s="3"/>
    </row>
    <row r="265" spans="1:39" s="4" customFormat="1" ht="12.75" customHeight="1" x14ac:dyDescent="0.25">
      <c r="A265" s="414" t="s">
        <v>322</v>
      </c>
      <c r="B265" s="414" t="s">
        <v>256</v>
      </c>
      <c r="C265" s="414" t="s">
        <v>519</v>
      </c>
      <c r="D265" s="420" t="s">
        <v>849</v>
      </c>
      <c r="E265" s="414" t="s">
        <v>778</v>
      </c>
      <c r="F265" s="420" t="s">
        <v>842</v>
      </c>
      <c r="G265" s="415">
        <v>2372620</v>
      </c>
      <c r="H265" s="420"/>
      <c r="I265" s="415">
        <v>2372620</v>
      </c>
      <c r="J265" s="420"/>
      <c r="K265" s="420"/>
      <c r="L265" s="420"/>
      <c r="M265" s="420"/>
      <c r="N265" s="420"/>
      <c r="O265" s="420"/>
      <c r="P265" s="420"/>
      <c r="Q265" s="421">
        <v>2372620</v>
      </c>
      <c r="R265" s="420"/>
      <c r="S265" s="420"/>
      <c r="T265" s="420"/>
      <c r="U265" s="415">
        <v>2255440</v>
      </c>
      <c r="V265" s="420"/>
      <c r="W265" s="415">
        <v>2255440</v>
      </c>
      <c r="X265" s="420"/>
      <c r="Y265" s="420"/>
      <c r="Z265" s="420"/>
      <c r="AA265" s="420"/>
      <c r="AB265" s="420"/>
      <c r="AC265" s="420"/>
      <c r="AD265" s="420"/>
      <c r="AE265" s="421">
        <v>2255440</v>
      </c>
      <c r="AF265" s="420"/>
      <c r="AG265" s="420"/>
      <c r="AH265" s="420"/>
      <c r="AI265" s="414" t="s">
        <v>518</v>
      </c>
      <c r="AJ265" s="416">
        <v>45938.460532407407</v>
      </c>
      <c r="AK265" s="414"/>
      <c r="AL265" s="414"/>
      <c r="AM265" s="3"/>
    </row>
    <row r="266" spans="1:39" s="4" customFormat="1" ht="12.75" customHeight="1" x14ac:dyDescent="0.25">
      <c r="A266" s="417" t="s">
        <v>267</v>
      </c>
      <c r="B266" s="417" t="s">
        <v>256</v>
      </c>
      <c r="C266" s="417" t="s">
        <v>519</v>
      </c>
      <c r="D266" s="417" t="s">
        <v>849</v>
      </c>
      <c r="E266" s="417" t="s">
        <v>778</v>
      </c>
      <c r="F266" s="417" t="s">
        <v>788</v>
      </c>
      <c r="G266" s="418">
        <v>35900</v>
      </c>
      <c r="H266" s="417"/>
      <c r="I266" s="418">
        <v>35900</v>
      </c>
      <c r="J266" s="417"/>
      <c r="K266" s="417"/>
      <c r="L266" s="417"/>
      <c r="M266" s="417"/>
      <c r="N266" s="417"/>
      <c r="O266" s="417"/>
      <c r="P266" s="417"/>
      <c r="Q266" s="418">
        <v>35900</v>
      </c>
      <c r="R266" s="417"/>
      <c r="S266" s="417"/>
      <c r="T266" s="417"/>
      <c r="U266" s="418">
        <v>21535.279999999999</v>
      </c>
      <c r="V266" s="417"/>
      <c r="W266" s="418">
        <v>21535.279999999999</v>
      </c>
      <c r="X266" s="417"/>
      <c r="Y266" s="417"/>
      <c r="Z266" s="417"/>
      <c r="AA266" s="417"/>
      <c r="AB266" s="417"/>
      <c r="AC266" s="417"/>
      <c r="AD266" s="417"/>
      <c r="AE266" s="418">
        <v>21535.279999999999</v>
      </c>
      <c r="AF266" s="417"/>
      <c r="AG266" s="417"/>
      <c r="AH266" s="417"/>
      <c r="AI266" s="417" t="s">
        <v>518</v>
      </c>
      <c r="AJ266" s="419">
        <v>45938.460543981484</v>
      </c>
      <c r="AK266" s="417"/>
      <c r="AL266" s="417"/>
      <c r="AM266" s="3"/>
    </row>
    <row r="267" spans="1:39" s="4" customFormat="1" ht="12.75" customHeight="1" x14ac:dyDescent="0.25">
      <c r="A267" s="417" t="s">
        <v>268</v>
      </c>
      <c r="B267" s="417" t="s">
        <v>256</v>
      </c>
      <c r="C267" s="417" t="s">
        <v>519</v>
      </c>
      <c r="D267" s="417" t="s">
        <v>849</v>
      </c>
      <c r="E267" s="417" t="s">
        <v>778</v>
      </c>
      <c r="F267" s="417" t="s">
        <v>789</v>
      </c>
      <c r="G267" s="418">
        <v>35900</v>
      </c>
      <c r="H267" s="417"/>
      <c r="I267" s="418">
        <v>35900</v>
      </c>
      <c r="J267" s="417"/>
      <c r="K267" s="417"/>
      <c r="L267" s="417"/>
      <c r="M267" s="417"/>
      <c r="N267" s="417"/>
      <c r="O267" s="417"/>
      <c r="P267" s="417"/>
      <c r="Q267" s="418">
        <v>35900</v>
      </c>
      <c r="R267" s="417"/>
      <c r="S267" s="417"/>
      <c r="T267" s="417"/>
      <c r="U267" s="418">
        <v>21535.279999999999</v>
      </c>
      <c r="V267" s="417"/>
      <c r="W267" s="418">
        <v>21535.279999999999</v>
      </c>
      <c r="X267" s="417"/>
      <c r="Y267" s="417"/>
      <c r="Z267" s="417"/>
      <c r="AA267" s="417"/>
      <c r="AB267" s="417"/>
      <c r="AC267" s="417"/>
      <c r="AD267" s="417"/>
      <c r="AE267" s="418">
        <v>21535.279999999999</v>
      </c>
      <c r="AF267" s="417"/>
      <c r="AG267" s="417"/>
      <c r="AH267" s="417"/>
      <c r="AI267" s="417" t="s">
        <v>518</v>
      </c>
      <c r="AJ267" s="419">
        <v>45938.460543981484</v>
      </c>
      <c r="AK267" s="417"/>
      <c r="AL267" s="417"/>
      <c r="AM267" s="3"/>
    </row>
    <row r="268" spans="1:39" s="4" customFormat="1" ht="12.75" customHeight="1" x14ac:dyDescent="0.25">
      <c r="A268" s="414" t="s">
        <v>274</v>
      </c>
      <c r="B268" s="414" t="s">
        <v>256</v>
      </c>
      <c r="C268" s="414" t="s">
        <v>519</v>
      </c>
      <c r="D268" s="420" t="s">
        <v>849</v>
      </c>
      <c r="E268" s="414" t="s">
        <v>778</v>
      </c>
      <c r="F268" s="420" t="s">
        <v>794</v>
      </c>
      <c r="G268" s="415">
        <v>35159.56</v>
      </c>
      <c r="H268" s="420"/>
      <c r="I268" s="415">
        <v>35159.56</v>
      </c>
      <c r="J268" s="420"/>
      <c r="K268" s="420"/>
      <c r="L268" s="420"/>
      <c r="M268" s="420"/>
      <c r="N268" s="420"/>
      <c r="O268" s="420"/>
      <c r="P268" s="420"/>
      <c r="Q268" s="421">
        <v>35159.56</v>
      </c>
      <c r="R268" s="420"/>
      <c r="S268" s="420"/>
      <c r="T268" s="420"/>
      <c r="U268" s="415">
        <v>21056</v>
      </c>
      <c r="V268" s="420"/>
      <c r="W268" s="415">
        <v>21056</v>
      </c>
      <c r="X268" s="420"/>
      <c r="Y268" s="420"/>
      <c r="Z268" s="420"/>
      <c r="AA268" s="420"/>
      <c r="AB268" s="420"/>
      <c r="AC268" s="420"/>
      <c r="AD268" s="420"/>
      <c r="AE268" s="421">
        <v>21056</v>
      </c>
      <c r="AF268" s="420"/>
      <c r="AG268" s="420"/>
      <c r="AH268" s="420"/>
      <c r="AI268" s="414" t="s">
        <v>518</v>
      </c>
      <c r="AJ268" s="416">
        <v>45938.460532407407</v>
      </c>
      <c r="AK268" s="414"/>
      <c r="AL268" s="414"/>
      <c r="AM268" s="3"/>
    </row>
    <row r="269" spans="1:39" s="4" customFormat="1" ht="12.75" customHeight="1" x14ac:dyDescent="0.25">
      <c r="A269" s="414" t="s">
        <v>269</v>
      </c>
      <c r="B269" s="414" t="s">
        <v>256</v>
      </c>
      <c r="C269" s="414" t="s">
        <v>519</v>
      </c>
      <c r="D269" s="420" t="s">
        <v>849</v>
      </c>
      <c r="E269" s="414" t="s">
        <v>778</v>
      </c>
      <c r="F269" s="420" t="s">
        <v>790</v>
      </c>
      <c r="G269" s="415">
        <v>740.44</v>
      </c>
      <c r="H269" s="420"/>
      <c r="I269" s="415">
        <v>740.44</v>
      </c>
      <c r="J269" s="420"/>
      <c r="K269" s="420"/>
      <c r="L269" s="420"/>
      <c r="M269" s="420"/>
      <c r="N269" s="420"/>
      <c r="O269" s="420"/>
      <c r="P269" s="420"/>
      <c r="Q269" s="421">
        <v>740.44</v>
      </c>
      <c r="R269" s="420"/>
      <c r="S269" s="420"/>
      <c r="T269" s="420"/>
      <c r="U269" s="415">
        <v>479.28</v>
      </c>
      <c r="V269" s="420"/>
      <c r="W269" s="415">
        <v>479.28</v>
      </c>
      <c r="X269" s="420"/>
      <c r="Y269" s="420"/>
      <c r="Z269" s="420"/>
      <c r="AA269" s="420"/>
      <c r="AB269" s="420"/>
      <c r="AC269" s="420"/>
      <c r="AD269" s="420"/>
      <c r="AE269" s="421">
        <v>479.28</v>
      </c>
      <c r="AF269" s="420"/>
      <c r="AG269" s="420"/>
      <c r="AH269" s="420"/>
      <c r="AI269" s="414" t="s">
        <v>518</v>
      </c>
      <c r="AJ269" s="416">
        <v>45938.460532407407</v>
      </c>
      <c r="AK269" s="414"/>
      <c r="AL269" s="414"/>
      <c r="AM269" s="3"/>
    </row>
    <row r="270" spans="1:39" s="4" customFormat="1" ht="12.75" customHeight="1" x14ac:dyDescent="0.25">
      <c r="A270" s="417" t="s">
        <v>330</v>
      </c>
      <c r="B270" s="417" t="s">
        <v>256</v>
      </c>
      <c r="C270" s="417" t="s">
        <v>519</v>
      </c>
      <c r="D270" s="417" t="s">
        <v>850</v>
      </c>
      <c r="E270" s="417" t="s">
        <v>778</v>
      </c>
      <c r="F270" s="417" t="s">
        <v>519</v>
      </c>
      <c r="G270" s="418">
        <v>280166460.43000001</v>
      </c>
      <c r="H270" s="417"/>
      <c r="I270" s="418">
        <v>280166460.43000001</v>
      </c>
      <c r="J270" s="418">
        <v>1000000</v>
      </c>
      <c r="K270" s="417"/>
      <c r="L270" s="417"/>
      <c r="M270" s="417"/>
      <c r="N270" s="417"/>
      <c r="O270" s="417"/>
      <c r="P270" s="417"/>
      <c r="Q270" s="418">
        <v>33076600</v>
      </c>
      <c r="R270" s="418">
        <v>108838900</v>
      </c>
      <c r="S270" s="418">
        <v>139250960.43000001</v>
      </c>
      <c r="T270" s="417"/>
      <c r="U270" s="418">
        <v>210896137.47999999</v>
      </c>
      <c r="V270" s="417"/>
      <c r="W270" s="418">
        <v>210896137.47999999</v>
      </c>
      <c r="X270" s="418">
        <v>1000000</v>
      </c>
      <c r="Y270" s="417"/>
      <c r="Z270" s="417"/>
      <c r="AA270" s="417"/>
      <c r="AB270" s="417"/>
      <c r="AC270" s="417"/>
      <c r="AD270" s="417"/>
      <c r="AE270" s="418">
        <v>23136303.579999998</v>
      </c>
      <c r="AF270" s="418">
        <v>89776358.890000001</v>
      </c>
      <c r="AG270" s="418">
        <v>98983475.010000005</v>
      </c>
      <c r="AH270" s="417"/>
      <c r="AI270" s="417" t="s">
        <v>518</v>
      </c>
      <c r="AJ270" s="419">
        <v>45938.460543981484</v>
      </c>
      <c r="AK270" s="417"/>
      <c r="AL270" s="417"/>
      <c r="AM270" s="3"/>
    </row>
    <row r="271" spans="1:39" s="4" customFormat="1" ht="12.75" customHeight="1" x14ac:dyDescent="0.25">
      <c r="A271" s="417" t="s">
        <v>331</v>
      </c>
      <c r="B271" s="417" t="s">
        <v>256</v>
      </c>
      <c r="C271" s="417" t="s">
        <v>519</v>
      </c>
      <c r="D271" s="417" t="s">
        <v>851</v>
      </c>
      <c r="E271" s="417" t="s">
        <v>778</v>
      </c>
      <c r="F271" s="417" t="s">
        <v>519</v>
      </c>
      <c r="G271" s="418">
        <v>259211260.43000001</v>
      </c>
      <c r="H271" s="417"/>
      <c r="I271" s="418">
        <v>259211260.43000001</v>
      </c>
      <c r="J271" s="418">
        <v>1000000</v>
      </c>
      <c r="K271" s="417"/>
      <c r="L271" s="417"/>
      <c r="M271" s="417"/>
      <c r="N271" s="417"/>
      <c r="O271" s="417"/>
      <c r="P271" s="417"/>
      <c r="Q271" s="418">
        <v>21943600</v>
      </c>
      <c r="R271" s="418">
        <v>99236700</v>
      </c>
      <c r="S271" s="418">
        <v>139030960.43000001</v>
      </c>
      <c r="T271" s="417"/>
      <c r="U271" s="418">
        <v>195364097.93000001</v>
      </c>
      <c r="V271" s="417"/>
      <c r="W271" s="418">
        <v>195364097.93000001</v>
      </c>
      <c r="X271" s="418">
        <v>1000000</v>
      </c>
      <c r="Y271" s="417"/>
      <c r="Z271" s="417"/>
      <c r="AA271" s="417"/>
      <c r="AB271" s="417"/>
      <c r="AC271" s="417"/>
      <c r="AD271" s="417"/>
      <c r="AE271" s="418">
        <v>15817903.98</v>
      </c>
      <c r="AF271" s="418">
        <v>81562718.939999998</v>
      </c>
      <c r="AG271" s="418">
        <v>98983475.010000005</v>
      </c>
      <c r="AH271" s="417"/>
      <c r="AI271" s="417" t="s">
        <v>518</v>
      </c>
      <c r="AJ271" s="419">
        <v>45938.460543981484</v>
      </c>
      <c r="AK271" s="417"/>
      <c r="AL271" s="417"/>
      <c r="AM271" s="3"/>
    </row>
    <row r="272" spans="1:39" s="4" customFormat="1" ht="12.75" customHeight="1" x14ac:dyDescent="0.25">
      <c r="A272" s="417" t="s">
        <v>259</v>
      </c>
      <c r="B272" s="417" t="s">
        <v>256</v>
      </c>
      <c r="C272" s="417" t="s">
        <v>519</v>
      </c>
      <c r="D272" s="417" t="s">
        <v>851</v>
      </c>
      <c r="E272" s="417" t="s">
        <v>778</v>
      </c>
      <c r="F272" s="417" t="s">
        <v>780</v>
      </c>
      <c r="G272" s="418">
        <v>96104812.060000002</v>
      </c>
      <c r="H272" s="417"/>
      <c r="I272" s="418">
        <v>96104812.060000002</v>
      </c>
      <c r="J272" s="417"/>
      <c r="K272" s="417"/>
      <c r="L272" s="417"/>
      <c r="M272" s="417"/>
      <c r="N272" s="417"/>
      <c r="O272" s="417"/>
      <c r="P272" s="417"/>
      <c r="Q272" s="417"/>
      <c r="R272" s="418">
        <v>6367800</v>
      </c>
      <c r="S272" s="418">
        <v>89737012.060000002</v>
      </c>
      <c r="T272" s="417"/>
      <c r="U272" s="418">
        <v>67538199.030000001</v>
      </c>
      <c r="V272" s="417"/>
      <c r="W272" s="418">
        <v>67538199.030000001</v>
      </c>
      <c r="X272" s="417"/>
      <c r="Y272" s="417"/>
      <c r="Z272" s="417"/>
      <c r="AA272" s="417"/>
      <c r="AB272" s="417"/>
      <c r="AC272" s="417"/>
      <c r="AD272" s="417"/>
      <c r="AE272" s="417"/>
      <c r="AF272" s="418">
        <v>4475213.84</v>
      </c>
      <c r="AG272" s="418">
        <v>63062985.189999998</v>
      </c>
      <c r="AH272" s="417"/>
      <c r="AI272" s="417" t="s">
        <v>518</v>
      </c>
      <c r="AJ272" s="419">
        <v>45938.460543981484</v>
      </c>
      <c r="AK272" s="417"/>
      <c r="AL272" s="417"/>
      <c r="AM272" s="3"/>
    </row>
    <row r="273" spans="1:39" s="4" customFormat="1" ht="12.75" customHeight="1" x14ac:dyDescent="0.25">
      <c r="A273" s="417" t="s">
        <v>283</v>
      </c>
      <c r="B273" s="417" t="s">
        <v>256</v>
      </c>
      <c r="C273" s="417" t="s">
        <v>519</v>
      </c>
      <c r="D273" s="417" t="s">
        <v>851</v>
      </c>
      <c r="E273" s="417" t="s">
        <v>778</v>
      </c>
      <c r="F273" s="417" t="s">
        <v>803</v>
      </c>
      <c r="G273" s="418">
        <v>96104812.060000002</v>
      </c>
      <c r="H273" s="417"/>
      <c r="I273" s="418">
        <v>96104812.060000002</v>
      </c>
      <c r="J273" s="417"/>
      <c r="K273" s="417"/>
      <c r="L273" s="417"/>
      <c r="M273" s="417"/>
      <c r="N273" s="417"/>
      <c r="O273" s="417"/>
      <c r="P273" s="417"/>
      <c r="Q273" s="417"/>
      <c r="R273" s="418">
        <v>6367800</v>
      </c>
      <c r="S273" s="418">
        <v>89737012.060000002</v>
      </c>
      <c r="T273" s="417"/>
      <c r="U273" s="418">
        <v>67538199.030000001</v>
      </c>
      <c r="V273" s="417"/>
      <c r="W273" s="418">
        <v>67538199.030000001</v>
      </c>
      <c r="X273" s="417"/>
      <c r="Y273" s="417"/>
      <c r="Z273" s="417"/>
      <c r="AA273" s="417"/>
      <c r="AB273" s="417"/>
      <c r="AC273" s="417"/>
      <c r="AD273" s="417"/>
      <c r="AE273" s="417"/>
      <c r="AF273" s="418">
        <v>4475213.84</v>
      </c>
      <c r="AG273" s="418">
        <v>63062985.189999998</v>
      </c>
      <c r="AH273" s="417"/>
      <c r="AI273" s="417" t="s">
        <v>518</v>
      </c>
      <c r="AJ273" s="419">
        <v>45938.460543981484</v>
      </c>
      <c r="AK273" s="417"/>
      <c r="AL273" s="417"/>
      <c r="AM273" s="3"/>
    </row>
    <row r="274" spans="1:39" s="4" customFormat="1" ht="12.75" customHeight="1" x14ac:dyDescent="0.25">
      <c r="A274" s="414" t="s">
        <v>284</v>
      </c>
      <c r="B274" s="414" t="s">
        <v>256</v>
      </c>
      <c r="C274" s="414" t="s">
        <v>519</v>
      </c>
      <c r="D274" s="420" t="s">
        <v>851</v>
      </c>
      <c r="E274" s="414" t="s">
        <v>778</v>
      </c>
      <c r="F274" s="420" t="s">
        <v>804</v>
      </c>
      <c r="G274" s="415">
        <v>73643104.760000005</v>
      </c>
      <c r="H274" s="420"/>
      <c r="I274" s="415">
        <v>73643104.760000005</v>
      </c>
      <c r="J274" s="420"/>
      <c r="K274" s="420"/>
      <c r="L274" s="420"/>
      <c r="M274" s="420"/>
      <c r="N274" s="420"/>
      <c r="O274" s="420"/>
      <c r="P274" s="420"/>
      <c r="Q274" s="420"/>
      <c r="R274" s="421">
        <v>4863900</v>
      </c>
      <c r="S274" s="421">
        <v>68779204.760000005</v>
      </c>
      <c r="T274" s="420"/>
      <c r="U274" s="415">
        <v>52008746.619999997</v>
      </c>
      <c r="V274" s="420"/>
      <c r="W274" s="415">
        <v>52008746.619999997</v>
      </c>
      <c r="X274" s="420"/>
      <c r="Y274" s="420"/>
      <c r="Z274" s="420"/>
      <c r="AA274" s="420"/>
      <c r="AB274" s="420"/>
      <c r="AC274" s="420"/>
      <c r="AD274" s="420"/>
      <c r="AE274" s="420"/>
      <c r="AF274" s="421">
        <v>3458505.21</v>
      </c>
      <c r="AG274" s="421">
        <v>48550241.409999996</v>
      </c>
      <c r="AH274" s="420"/>
      <c r="AI274" s="414" t="s">
        <v>518</v>
      </c>
      <c r="AJ274" s="416">
        <v>45938.460532407407</v>
      </c>
      <c r="AK274" s="414"/>
      <c r="AL274" s="414"/>
      <c r="AM274" s="3"/>
    </row>
    <row r="275" spans="1:39" s="4" customFormat="1" ht="12.75" customHeight="1" x14ac:dyDescent="0.25">
      <c r="A275" s="414" t="s">
        <v>285</v>
      </c>
      <c r="B275" s="414" t="s">
        <v>256</v>
      </c>
      <c r="C275" s="414" t="s">
        <v>519</v>
      </c>
      <c r="D275" s="420" t="s">
        <v>851</v>
      </c>
      <c r="E275" s="414" t="s">
        <v>778</v>
      </c>
      <c r="F275" s="420" t="s">
        <v>805</v>
      </c>
      <c r="G275" s="415">
        <v>307072.8</v>
      </c>
      <c r="H275" s="420"/>
      <c r="I275" s="415">
        <v>307072.8</v>
      </c>
      <c r="J275" s="420"/>
      <c r="K275" s="420"/>
      <c r="L275" s="420"/>
      <c r="M275" s="420"/>
      <c r="N275" s="420"/>
      <c r="O275" s="420"/>
      <c r="P275" s="420"/>
      <c r="Q275" s="420"/>
      <c r="R275" s="421">
        <v>35000</v>
      </c>
      <c r="S275" s="421">
        <v>272072.8</v>
      </c>
      <c r="T275" s="420"/>
      <c r="U275" s="415">
        <v>184072.22</v>
      </c>
      <c r="V275" s="420"/>
      <c r="W275" s="415">
        <v>184072.22</v>
      </c>
      <c r="X275" s="420"/>
      <c r="Y275" s="420"/>
      <c r="Z275" s="420"/>
      <c r="AA275" s="420"/>
      <c r="AB275" s="420"/>
      <c r="AC275" s="420"/>
      <c r="AD275" s="420"/>
      <c r="AE275" s="420"/>
      <c r="AF275" s="421">
        <v>20889</v>
      </c>
      <c r="AG275" s="421">
        <v>163183.22</v>
      </c>
      <c r="AH275" s="420"/>
      <c r="AI275" s="414" t="s">
        <v>518</v>
      </c>
      <c r="AJ275" s="416">
        <v>45938.460532407407</v>
      </c>
      <c r="AK275" s="414"/>
      <c r="AL275" s="414"/>
      <c r="AM275" s="3"/>
    </row>
    <row r="276" spans="1:39" s="4" customFormat="1" ht="12.75" customHeight="1" x14ac:dyDescent="0.25">
      <c r="A276" s="414" t="s">
        <v>286</v>
      </c>
      <c r="B276" s="414" t="s">
        <v>256</v>
      </c>
      <c r="C276" s="414" t="s">
        <v>519</v>
      </c>
      <c r="D276" s="420" t="s">
        <v>851</v>
      </c>
      <c r="E276" s="414" t="s">
        <v>778</v>
      </c>
      <c r="F276" s="420" t="s">
        <v>806</v>
      </c>
      <c r="G276" s="415">
        <v>22154634.5</v>
      </c>
      <c r="H276" s="420"/>
      <c r="I276" s="415">
        <v>22154634.5</v>
      </c>
      <c r="J276" s="420"/>
      <c r="K276" s="420"/>
      <c r="L276" s="420"/>
      <c r="M276" s="420"/>
      <c r="N276" s="420"/>
      <c r="O276" s="420"/>
      <c r="P276" s="420"/>
      <c r="Q276" s="420"/>
      <c r="R276" s="421">
        <v>1468900</v>
      </c>
      <c r="S276" s="421">
        <v>20685734.5</v>
      </c>
      <c r="T276" s="420"/>
      <c r="U276" s="415">
        <v>15345380.189999999</v>
      </c>
      <c r="V276" s="420"/>
      <c r="W276" s="415">
        <v>15345380.189999999</v>
      </c>
      <c r="X276" s="420"/>
      <c r="Y276" s="420"/>
      <c r="Z276" s="420"/>
      <c r="AA276" s="420"/>
      <c r="AB276" s="420"/>
      <c r="AC276" s="420"/>
      <c r="AD276" s="420"/>
      <c r="AE276" s="420"/>
      <c r="AF276" s="421">
        <v>995819.63</v>
      </c>
      <c r="AG276" s="421">
        <v>14349560.560000001</v>
      </c>
      <c r="AH276" s="420"/>
      <c r="AI276" s="414" t="s">
        <v>518</v>
      </c>
      <c r="AJ276" s="416">
        <v>45938.460532407407</v>
      </c>
      <c r="AK276" s="414"/>
      <c r="AL276" s="414"/>
      <c r="AM276" s="3"/>
    </row>
    <row r="277" spans="1:39" s="4" customFormat="1" ht="12.75" customHeight="1" x14ac:dyDescent="0.25">
      <c r="A277" s="417" t="s">
        <v>264</v>
      </c>
      <c r="B277" s="417" t="s">
        <v>256</v>
      </c>
      <c r="C277" s="417" t="s">
        <v>519</v>
      </c>
      <c r="D277" s="417" t="s">
        <v>851</v>
      </c>
      <c r="E277" s="417" t="s">
        <v>778</v>
      </c>
      <c r="F277" s="417" t="s">
        <v>256</v>
      </c>
      <c r="G277" s="418">
        <v>54483781.700000003</v>
      </c>
      <c r="H277" s="417"/>
      <c r="I277" s="418">
        <v>54483781.700000003</v>
      </c>
      <c r="J277" s="417"/>
      <c r="K277" s="417"/>
      <c r="L277" s="417"/>
      <c r="M277" s="417"/>
      <c r="N277" s="417"/>
      <c r="O277" s="417"/>
      <c r="P277" s="417"/>
      <c r="Q277" s="418">
        <v>4648333.33</v>
      </c>
      <c r="R277" s="418">
        <v>1059500</v>
      </c>
      <c r="S277" s="418">
        <v>48775948.369999997</v>
      </c>
      <c r="T277" s="417"/>
      <c r="U277" s="418">
        <v>39283197.32</v>
      </c>
      <c r="V277" s="417"/>
      <c r="W277" s="418">
        <v>39283197.32</v>
      </c>
      <c r="X277" s="417"/>
      <c r="Y277" s="417"/>
      <c r="Z277" s="417"/>
      <c r="AA277" s="417"/>
      <c r="AB277" s="417"/>
      <c r="AC277" s="417"/>
      <c r="AD277" s="417"/>
      <c r="AE277" s="418">
        <v>3179897.31</v>
      </c>
      <c r="AF277" s="418">
        <v>436050.35</v>
      </c>
      <c r="AG277" s="418">
        <v>35667249.659999996</v>
      </c>
      <c r="AH277" s="417"/>
      <c r="AI277" s="417" t="s">
        <v>518</v>
      </c>
      <c r="AJ277" s="419">
        <v>45938.460543981484</v>
      </c>
      <c r="AK277" s="417"/>
      <c r="AL277" s="417"/>
      <c r="AM277" s="3"/>
    </row>
    <row r="278" spans="1:39" s="4" customFormat="1" ht="12.75" customHeight="1" x14ac:dyDescent="0.25">
      <c r="A278" s="417" t="s">
        <v>265</v>
      </c>
      <c r="B278" s="417" t="s">
        <v>256</v>
      </c>
      <c r="C278" s="417" t="s">
        <v>519</v>
      </c>
      <c r="D278" s="417" t="s">
        <v>851</v>
      </c>
      <c r="E278" s="417" t="s">
        <v>778</v>
      </c>
      <c r="F278" s="417" t="s">
        <v>786</v>
      </c>
      <c r="G278" s="418">
        <v>54483781.700000003</v>
      </c>
      <c r="H278" s="417"/>
      <c r="I278" s="418">
        <v>54483781.700000003</v>
      </c>
      <c r="J278" s="417"/>
      <c r="K278" s="417"/>
      <c r="L278" s="417"/>
      <c r="M278" s="417"/>
      <c r="N278" s="417"/>
      <c r="O278" s="417"/>
      <c r="P278" s="417"/>
      <c r="Q278" s="418">
        <v>4648333.33</v>
      </c>
      <c r="R278" s="418">
        <v>1059500</v>
      </c>
      <c r="S278" s="418">
        <v>48775948.369999997</v>
      </c>
      <c r="T278" s="417"/>
      <c r="U278" s="418">
        <v>39283197.32</v>
      </c>
      <c r="V278" s="417"/>
      <c r="W278" s="418">
        <v>39283197.32</v>
      </c>
      <c r="X278" s="417"/>
      <c r="Y278" s="417"/>
      <c r="Z278" s="417"/>
      <c r="AA278" s="417"/>
      <c r="AB278" s="417"/>
      <c r="AC278" s="417"/>
      <c r="AD278" s="417"/>
      <c r="AE278" s="418">
        <v>3179897.31</v>
      </c>
      <c r="AF278" s="418">
        <v>436050.35</v>
      </c>
      <c r="AG278" s="418">
        <v>35667249.659999996</v>
      </c>
      <c r="AH278" s="417"/>
      <c r="AI278" s="417" t="s">
        <v>518</v>
      </c>
      <c r="AJ278" s="419">
        <v>45938.460543981484</v>
      </c>
      <c r="AK278" s="417"/>
      <c r="AL278" s="417"/>
      <c r="AM278" s="3"/>
    </row>
    <row r="279" spans="1:39" s="4" customFormat="1" ht="12.75" customHeight="1" x14ac:dyDescent="0.25">
      <c r="A279" s="414" t="s">
        <v>287</v>
      </c>
      <c r="B279" s="414" t="s">
        <v>256</v>
      </c>
      <c r="C279" s="414" t="s">
        <v>519</v>
      </c>
      <c r="D279" s="420" t="s">
        <v>851</v>
      </c>
      <c r="E279" s="414" t="s">
        <v>778</v>
      </c>
      <c r="F279" s="420" t="s">
        <v>807</v>
      </c>
      <c r="G279" s="415">
        <v>22691144.739999998</v>
      </c>
      <c r="H279" s="420"/>
      <c r="I279" s="415">
        <v>22691144.739999998</v>
      </c>
      <c r="J279" s="420"/>
      <c r="K279" s="420"/>
      <c r="L279" s="420"/>
      <c r="M279" s="420"/>
      <c r="N279" s="420"/>
      <c r="O279" s="420"/>
      <c r="P279" s="420"/>
      <c r="Q279" s="420"/>
      <c r="R279" s="420"/>
      <c r="S279" s="421">
        <v>22691144.739999998</v>
      </c>
      <c r="T279" s="420"/>
      <c r="U279" s="415">
        <v>20055608.899999999</v>
      </c>
      <c r="V279" s="420"/>
      <c r="W279" s="415">
        <v>20055608.899999999</v>
      </c>
      <c r="X279" s="420"/>
      <c r="Y279" s="420"/>
      <c r="Z279" s="420"/>
      <c r="AA279" s="420"/>
      <c r="AB279" s="420"/>
      <c r="AC279" s="420"/>
      <c r="AD279" s="420"/>
      <c r="AE279" s="420"/>
      <c r="AF279" s="420"/>
      <c r="AG279" s="421">
        <v>20055608.899999999</v>
      </c>
      <c r="AH279" s="420"/>
      <c r="AI279" s="414" t="s">
        <v>518</v>
      </c>
      <c r="AJ279" s="416">
        <v>45938.460532407407</v>
      </c>
      <c r="AK279" s="414"/>
      <c r="AL279" s="414"/>
      <c r="AM279" s="3"/>
    </row>
    <row r="280" spans="1:39" s="4" customFormat="1" ht="12.75" customHeight="1" x14ac:dyDescent="0.25">
      <c r="A280" s="414" t="s">
        <v>266</v>
      </c>
      <c r="B280" s="414" t="s">
        <v>256</v>
      </c>
      <c r="C280" s="414" t="s">
        <v>519</v>
      </c>
      <c r="D280" s="420" t="s">
        <v>851</v>
      </c>
      <c r="E280" s="414" t="s">
        <v>778</v>
      </c>
      <c r="F280" s="420" t="s">
        <v>787</v>
      </c>
      <c r="G280" s="415">
        <v>20567343.600000001</v>
      </c>
      <c r="H280" s="420"/>
      <c r="I280" s="415">
        <v>20567343.600000001</v>
      </c>
      <c r="J280" s="420"/>
      <c r="K280" s="420"/>
      <c r="L280" s="420"/>
      <c r="M280" s="420"/>
      <c r="N280" s="420"/>
      <c r="O280" s="420"/>
      <c r="P280" s="420"/>
      <c r="Q280" s="421">
        <v>4648333.33</v>
      </c>
      <c r="R280" s="421">
        <v>989500</v>
      </c>
      <c r="S280" s="421">
        <v>14929510.27</v>
      </c>
      <c r="T280" s="420"/>
      <c r="U280" s="415">
        <v>12443145.93</v>
      </c>
      <c r="V280" s="420"/>
      <c r="W280" s="415">
        <v>12443145.93</v>
      </c>
      <c r="X280" s="420"/>
      <c r="Y280" s="420"/>
      <c r="Z280" s="420"/>
      <c r="AA280" s="420"/>
      <c r="AB280" s="420"/>
      <c r="AC280" s="420"/>
      <c r="AD280" s="420"/>
      <c r="AE280" s="421">
        <v>3179897.31</v>
      </c>
      <c r="AF280" s="421">
        <v>396590.9</v>
      </c>
      <c r="AG280" s="421">
        <v>8866657.7200000007</v>
      </c>
      <c r="AH280" s="420"/>
      <c r="AI280" s="414" t="s">
        <v>518</v>
      </c>
      <c r="AJ280" s="416">
        <v>45938.460532407407</v>
      </c>
      <c r="AK280" s="414"/>
      <c r="AL280" s="414"/>
      <c r="AM280" s="3"/>
    </row>
    <row r="281" spans="1:39" s="4" customFormat="1" ht="12.75" customHeight="1" x14ac:dyDescent="0.25">
      <c r="A281" s="414" t="s">
        <v>272</v>
      </c>
      <c r="B281" s="414" t="s">
        <v>256</v>
      </c>
      <c r="C281" s="414" t="s">
        <v>519</v>
      </c>
      <c r="D281" s="420" t="s">
        <v>851</v>
      </c>
      <c r="E281" s="414" t="s">
        <v>778</v>
      </c>
      <c r="F281" s="420" t="s">
        <v>792</v>
      </c>
      <c r="G281" s="415">
        <v>11225293.359999999</v>
      </c>
      <c r="H281" s="420"/>
      <c r="I281" s="415">
        <v>11225293.359999999</v>
      </c>
      <c r="J281" s="420"/>
      <c r="K281" s="420"/>
      <c r="L281" s="420"/>
      <c r="M281" s="420"/>
      <c r="N281" s="420"/>
      <c r="O281" s="420"/>
      <c r="P281" s="420"/>
      <c r="Q281" s="420"/>
      <c r="R281" s="421">
        <v>70000</v>
      </c>
      <c r="S281" s="421">
        <v>11155293.359999999</v>
      </c>
      <c r="T281" s="420"/>
      <c r="U281" s="415">
        <v>6784442.4900000002</v>
      </c>
      <c r="V281" s="420"/>
      <c r="W281" s="415">
        <v>6784442.4900000002</v>
      </c>
      <c r="X281" s="420"/>
      <c r="Y281" s="420"/>
      <c r="Z281" s="420"/>
      <c r="AA281" s="420"/>
      <c r="AB281" s="420"/>
      <c r="AC281" s="420"/>
      <c r="AD281" s="420"/>
      <c r="AE281" s="420"/>
      <c r="AF281" s="421">
        <v>39459.449999999997</v>
      </c>
      <c r="AG281" s="421">
        <v>6744983.04</v>
      </c>
      <c r="AH281" s="420"/>
      <c r="AI281" s="414" t="s">
        <v>518</v>
      </c>
      <c r="AJ281" s="416">
        <v>45938.460532407407</v>
      </c>
      <c r="AK281" s="414"/>
      <c r="AL281" s="414"/>
      <c r="AM281" s="3"/>
    </row>
    <row r="282" spans="1:39" s="4" customFormat="1" ht="12.75" customHeight="1" x14ac:dyDescent="0.25">
      <c r="A282" s="417" t="s">
        <v>273</v>
      </c>
      <c r="B282" s="417" t="s">
        <v>256</v>
      </c>
      <c r="C282" s="417" t="s">
        <v>519</v>
      </c>
      <c r="D282" s="417" t="s">
        <v>851</v>
      </c>
      <c r="E282" s="417" t="s">
        <v>778</v>
      </c>
      <c r="F282" s="417" t="s">
        <v>407</v>
      </c>
      <c r="G282" s="418">
        <v>0</v>
      </c>
      <c r="H282" s="417"/>
      <c r="I282" s="418">
        <v>0</v>
      </c>
      <c r="J282" s="418">
        <v>1000000</v>
      </c>
      <c r="K282" s="417"/>
      <c r="L282" s="417"/>
      <c r="M282" s="417"/>
      <c r="N282" s="417"/>
      <c r="O282" s="417"/>
      <c r="P282" s="417"/>
      <c r="Q282" s="418">
        <v>1000000</v>
      </c>
      <c r="R282" s="417"/>
      <c r="S282" s="417"/>
      <c r="T282" s="417"/>
      <c r="U282" s="418">
        <v>0</v>
      </c>
      <c r="V282" s="417"/>
      <c r="W282" s="418">
        <v>0</v>
      </c>
      <c r="X282" s="418">
        <v>1000000</v>
      </c>
      <c r="Y282" s="417"/>
      <c r="Z282" s="417"/>
      <c r="AA282" s="417"/>
      <c r="AB282" s="417"/>
      <c r="AC282" s="417"/>
      <c r="AD282" s="417"/>
      <c r="AE282" s="418">
        <v>1000000</v>
      </c>
      <c r="AF282" s="417"/>
      <c r="AG282" s="417"/>
      <c r="AH282" s="417"/>
      <c r="AI282" s="417" t="s">
        <v>518</v>
      </c>
      <c r="AJ282" s="419">
        <v>45938.460543981484</v>
      </c>
      <c r="AK282" s="417"/>
      <c r="AL282" s="417"/>
      <c r="AM282" s="3"/>
    </row>
    <row r="283" spans="1:39" s="4" customFormat="1" ht="12.75" customHeight="1" x14ac:dyDescent="0.25">
      <c r="A283" s="417" t="s">
        <v>445</v>
      </c>
      <c r="B283" s="417" t="s">
        <v>256</v>
      </c>
      <c r="C283" s="417" t="s">
        <v>519</v>
      </c>
      <c r="D283" s="417" t="s">
        <v>851</v>
      </c>
      <c r="E283" s="417" t="s">
        <v>778</v>
      </c>
      <c r="F283" s="417" t="s">
        <v>405</v>
      </c>
      <c r="G283" s="418">
        <v>0</v>
      </c>
      <c r="H283" s="417"/>
      <c r="I283" s="418">
        <v>0</v>
      </c>
      <c r="J283" s="418">
        <v>1000000</v>
      </c>
      <c r="K283" s="417"/>
      <c r="L283" s="417"/>
      <c r="M283" s="417"/>
      <c r="N283" s="417"/>
      <c r="O283" s="417"/>
      <c r="P283" s="417"/>
      <c r="Q283" s="418">
        <v>1000000</v>
      </c>
      <c r="R283" s="417"/>
      <c r="S283" s="417"/>
      <c r="T283" s="417"/>
      <c r="U283" s="418">
        <v>0</v>
      </c>
      <c r="V283" s="417"/>
      <c r="W283" s="418">
        <v>0</v>
      </c>
      <c r="X283" s="418">
        <v>1000000</v>
      </c>
      <c r="Y283" s="417"/>
      <c r="Z283" s="417"/>
      <c r="AA283" s="417"/>
      <c r="AB283" s="417"/>
      <c r="AC283" s="417"/>
      <c r="AD283" s="417"/>
      <c r="AE283" s="418">
        <v>1000000</v>
      </c>
      <c r="AF283" s="417"/>
      <c r="AG283" s="417"/>
      <c r="AH283" s="417"/>
      <c r="AI283" s="417" t="s">
        <v>518</v>
      </c>
      <c r="AJ283" s="419">
        <v>45938.460543981484</v>
      </c>
      <c r="AK283" s="417"/>
      <c r="AL283" s="417"/>
      <c r="AM283" s="3"/>
    </row>
    <row r="284" spans="1:39" s="4" customFormat="1" ht="12.75" customHeight="1" x14ac:dyDescent="0.25">
      <c r="A284" s="414" t="s">
        <v>950</v>
      </c>
      <c r="B284" s="414" t="s">
        <v>256</v>
      </c>
      <c r="C284" s="414" t="s">
        <v>519</v>
      </c>
      <c r="D284" s="420" t="s">
        <v>851</v>
      </c>
      <c r="E284" s="414" t="s">
        <v>778</v>
      </c>
      <c r="F284" s="420" t="s">
        <v>951</v>
      </c>
      <c r="G284" s="415">
        <v>0</v>
      </c>
      <c r="H284" s="420"/>
      <c r="I284" s="415">
        <v>0</v>
      </c>
      <c r="J284" s="421">
        <v>1000000</v>
      </c>
      <c r="K284" s="420"/>
      <c r="L284" s="420"/>
      <c r="M284" s="420"/>
      <c r="N284" s="420"/>
      <c r="O284" s="420"/>
      <c r="P284" s="420"/>
      <c r="Q284" s="421">
        <v>1000000</v>
      </c>
      <c r="R284" s="420"/>
      <c r="S284" s="420"/>
      <c r="T284" s="420"/>
      <c r="U284" s="415">
        <v>0</v>
      </c>
      <c r="V284" s="420"/>
      <c r="W284" s="415">
        <v>0</v>
      </c>
      <c r="X284" s="421">
        <v>1000000</v>
      </c>
      <c r="Y284" s="420"/>
      <c r="Z284" s="420"/>
      <c r="AA284" s="420"/>
      <c r="AB284" s="420"/>
      <c r="AC284" s="420"/>
      <c r="AD284" s="420"/>
      <c r="AE284" s="421">
        <v>1000000</v>
      </c>
      <c r="AF284" s="420"/>
      <c r="AG284" s="420"/>
      <c r="AH284" s="420"/>
      <c r="AI284" s="414" t="s">
        <v>518</v>
      </c>
      <c r="AJ284" s="416">
        <v>45938.460532407407</v>
      </c>
      <c r="AK284" s="414"/>
      <c r="AL284" s="414"/>
      <c r="AM284" s="3"/>
    </row>
    <row r="285" spans="1:39" s="4" customFormat="1" ht="12.75" customHeight="1" x14ac:dyDescent="0.25">
      <c r="A285" s="417" t="s">
        <v>298</v>
      </c>
      <c r="B285" s="417" t="s">
        <v>256</v>
      </c>
      <c r="C285" s="417" t="s">
        <v>519</v>
      </c>
      <c r="D285" s="417" t="s">
        <v>851</v>
      </c>
      <c r="E285" s="417" t="s">
        <v>778</v>
      </c>
      <c r="F285" s="417" t="s">
        <v>818</v>
      </c>
      <c r="G285" s="418">
        <v>108089666.67</v>
      </c>
      <c r="H285" s="417"/>
      <c r="I285" s="418">
        <v>108089666.67</v>
      </c>
      <c r="J285" s="417"/>
      <c r="K285" s="417"/>
      <c r="L285" s="417"/>
      <c r="M285" s="417"/>
      <c r="N285" s="417"/>
      <c r="O285" s="417"/>
      <c r="P285" s="417"/>
      <c r="Q285" s="418">
        <v>16295266.67</v>
      </c>
      <c r="R285" s="418">
        <v>91794400</v>
      </c>
      <c r="S285" s="417"/>
      <c r="T285" s="417"/>
      <c r="U285" s="418">
        <v>88284257.719999999</v>
      </c>
      <c r="V285" s="417"/>
      <c r="W285" s="418">
        <v>88284257.719999999</v>
      </c>
      <c r="X285" s="417"/>
      <c r="Y285" s="417"/>
      <c r="Z285" s="417"/>
      <c r="AA285" s="417"/>
      <c r="AB285" s="417"/>
      <c r="AC285" s="417"/>
      <c r="AD285" s="417"/>
      <c r="AE285" s="418">
        <v>11638006.67</v>
      </c>
      <c r="AF285" s="418">
        <v>76646251.049999997</v>
      </c>
      <c r="AG285" s="417"/>
      <c r="AH285" s="417"/>
      <c r="AI285" s="417" t="s">
        <v>518</v>
      </c>
      <c r="AJ285" s="419">
        <v>45938.460543981484</v>
      </c>
      <c r="AK285" s="417"/>
      <c r="AL285" s="417"/>
      <c r="AM285" s="3"/>
    </row>
    <row r="286" spans="1:39" s="4" customFormat="1" ht="12.75" customHeight="1" x14ac:dyDescent="0.25">
      <c r="A286" s="417" t="s">
        <v>307</v>
      </c>
      <c r="B286" s="417" t="s">
        <v>256</v>
      </c>
      <c r="C286" s="417" t="s">
        <v>519</v>
      </c>
      <c r="D286" s="417" t="s">
        <v>851</v>
      </c>
      <c r="E286" s="417" t="s">
        <v>778</v>
      </c>
      <c r="F286" s="417" t="s">
        <v>828</v>
      </c>
      <c r="G286" s="418">
        <v>108089666.67</v>
      </c>
      <c r="H286" s="417"/>
      <c r="I286" s="418">
        <v>108089666.67</v>
      </c>
      <c r="J286" s="417"/>
      <c r="K286" s="417"/>
      <c r="L286" s="417"/>
      <c r="M286" s="417"/>
      <c r="N286" s="417"/>
      <c r="O286" s="417"/>
      <c r="P286" s="417"/>
      <c r="Q286" s="418">
        <v>16295266.67</v>
      </c>
      <c r="R286" s="418">
        <v>91794400</v>
      </c>
      <c r="S286" s="417"/>
      <c r="T286" s="417"/>
      <c r="U286" s="418">
        <v>88284257.719999999</v>
      </c>
      <c r="V286" s="417"/>
      <c r="W286" s="418">
        <v>88284257.719999999</v>
      </c>
      <c r="X286" s="417"/>
      <c r="Y286" s="417"/>
      <c r="Z286" s="417"/>
      <c r="AA286" s="417"/>
      <c r="AB286" s="417"/>
      <c r="AC286" s="417"/>
      <c r="AD286" s="417"/>
      <c r="AE286" s="418">
        <v>11638006.67</v>
      </c>
      <c r="AF286" s="418">
        <v>76646251.049999997</v>
      </c>
      <c r="AG286" s="417"/>
      <c r="AH286" s="417"/>
      <c r="AI286" s="417" t="s">
        <v>518</v>
      </c>
      <c r="AJ286" s="419">
        <v>45938.460543981484</v>
      </c>
      <c r="AK286" s="417"/>
      <c r="AL286" s="417"/>
      <c r="AM286" s="3"/>
    </row>
    <row r="287" spans="1:39" s="4" customFormat="1" ht="12.75" customHeight="1" x14ac:dyDescent="0.25">
      <c r="A287" s="414" t="s">
        <v>308</v>
      </c>
      <c r="B287" s="414" t="s">
        <v>256</v>
      </c>
      <c r="C287" s="414" t="s">
        <v>519</v>
      </c>
      <c r="D287" s="420" t="s">
        <v>851</v>
      </c>
      <c r="E287" s="414" t="s">
        <v>778</v>
      </c>
      <c r="F287" s="420" t="s">
        <v>829</v>
      </c>
      <c r="G287" s="415">
        <v>69753200</v>
      </c>
      <c r="H287" s="420"/>
      <c r="I287" s="415">
        <v>69753200</v>
      </c>
      <c r="J287" s="420"/>
      <c r="K287" s="420"/>
      <c r="L287" s="420"/>
      <c r="M287" s="420"/>
      <c r="N287" s="420"/>
      <c r="O287" s="420"/>
      <c r="P287" s="420"/>
      <c r="Q287" s="421">
        <v>12870600</v>
      </c>
      <c r="R287" s="421">
        <v>56882600</v>
      </c>
      <c r="S287" s="420"/>
      <c r="T287" s="420"/>
      <c r="U287" s="415">
        <v>53019666.600000001</v>
      </c>
      <c r="V287" s="420"/>
      <c r="W287" s="415">
        <v>53019666.600000001</v>
      </c>
      <c r="X287" s="420"/>
      <c r="Y287" s="420"/>
      <c r="Z287" s="420"/>
      <c r="AA287" s="420"/>
      <c r="AB287" s="420"/>
      <c r="AC287" s="420"/>
      <c r="AD287" s="420"/>
      <c r="AE287" s="421">
        <v>9123690</v>
      </c>
      <c r="AF287" s="421">
        <v>43895976.600000001</v>
      </c>
      <c r="AG287" s="420"/>
      <c r="AH287" s="420"/>
      <c r="AI287" s="414" t="s">
        <v>518</v>
      </c>
      <c r="AJ287" s="416">
        <v>45938.460532407407</v>
      </c>
      <c r="AK287" s="414"/>
      <c r="AL287" s="414"/>
      <c r="AM287" s="3"/>
    </row>
    <row r="288" spans="1:39" s="4" customFormat="1" ht="12.75" customHeight="1" x14ac:dyDescent="0.25">
      <c r="A288" s="414" t="s">
        <v>309</v>
      </c>
      <c r="B288" s="414" t="s">
        <v>256</v>
      </c>
      <c r="C288" s="414" t="s">
        <v>519</v>
      </c>
      <c r="D288" s="420" t="s">
        <v>851</v>
      </c>
      <c r="E288" s="414" t="s">
        <v>778</v>
      </c>
      <c r="F288" s="420" t="s">
        <v>830</v>
      </c>
      <c r="G288" s="415">
        <v>38336466.670000002</v>
      </c>
      <c r="H288" s="420"/>
      <c r="I288" s="415">
        <v>38336466.670000002</v>
      </c>
      <c r="J288" s="420"/>
      <c r="K288" s="420"/>
      <c r="L288" s="420"/>
      <c r="M288" s="420"/>
      <c r="N288" s="420"/>
      <c r="O288" s="420"/>
      <c r="P288" s="420"/>
      <c r="Q288" s="421">
        <v>3424666.67</v>
      </c>
      <c r="R288" s="421">
        <v>34911800</v>
      </c>
      <c r="S288" s="420"/>
      <c r="T288" s="420"/>
      <c r="U288" s="415">
        <v>35264591.119999997</v>
      </c>
      <c r="V288" s="420"/>
      <c r="W288" s="415">
        <v>35264591.119999997</v>
      </c>
      <c r="X288" s="420"/>
      <c r="Y288" s="420"/>
      <c r="Z288" s="420"/>
      <c r="AA288" s="420"/>
      <c r="AB288" s="420"/>
      <c r="AC288" s="420"/>
      <c r="AD288" s="420"/>
      <c r="AE288" s="421">
        <v>2514316.67</v>
      </c>
      <c r="AF288" s="421">
        <v>32750274.449999999</v>
      </c>
      <c r="AG288" s="420"/>
      <c r="AH288" s="420"/>
      <c r="AI288" s="414" t="s">
        <v>518</v>
      </c>
      <c r="AJ288" s="416">
        <v>45938.460532407407</v>
      </c>
      <c r="AK288" s="414"/>
      <c r="AL288" s="414"/>
      <c r="AM288" s="3"/>
    </row>
    <row r="289" spans="1:39" s="4" customFormat="1" ht="12.75" customHeight="1" x14ac:dyDescent="0.25">
      <c r="A289" s="417" t="s">
        <v>267</v>
      </c>
      <c r="B289" s="417" t="s">
        <v>256</v>
      </c>
      <c r="C289" s="417" t="s">
        <v>519</v>
      </c>
      <c r="D289" s="417" t="s">
        <v>851</v>
      </c>
      <c r="E289" s="417" t="s">
        <v>778</v>
      </c>
      <c r="F289" s="417" t="s">
        <v>788</v>
      </c>
      <c r="G289" s="418">
        <v>533000</v>
      </c>
      <c r="H289" s="417"/>
      <c r="I289" s="418">
        <v>533000</v>
      </c>
      <c r="J289" s="417"/>
      <c r="K289" s="417"/>
      <c r="L289" s="417"/>
      <c r="M289" s="417"/>
      <c r="N289" s="417"/>
      <c r="O289" s="417"/>
      <c r="P289" s="417"/>
      <c r="Q289" s="417"/>
      <c r="R289" s="418">
        <v>15000</v>
      </c>
      <c r="S289" s="418">
        <v>518000</v>
      </c>
      <c r="T289" s="417"/>
      <c r="U289" s="418">
        <v>258443.86</v>
      </c>
      <c r="V289" s="417"/>
      <c r="W289" s="418">
        <v>258443.86</v>
      </c>
      <c r="X289" s="417"/>
      <c r="Y289" s="417"/>
      <c r="Z289" s="417"/>
      <c r="AA289" s="417"/>
      <c r="AB289" s="417"/>
      <c r="AC289" s="417"/>
      <c r="AD289" s="417"/>
      <c r="AE289" s="417"/>
      <c r="AF289" s="418">
        <v>5203.7</v>
      </c>
      <c r="AG289" s="418">
        <v>253240.16</v>
      </c>
      <c r="AH289" s="417"/>
      <c r="AI289" s="417" t="s">
        <v>518</v>
      </c>
      <c r="AJ289" s="419">
        <v>45938.460543981484</v>
      </c>
      <c r="AK289" s="417"/>
      <c r="AL289" s="417"/>
      <c r="AM289" s="3"/>
    </row>
    <row r="290" spans="1:39" s="4" customFormat="1" ht="12.75" customHeight="1" x14ac:dyDescent="0.25">
      <c r="A290" s="417" t="s">
        <v>268</v>
      </c>
      <c r="B290" s="417" t="s">
        <v>256</v>
      </c>
      <c r="C290" s="417" t="s">
        <v>519</v>
      </c>
      <c r="D290" s="417" t="s">
        <v>851</v>
      </c>
      <c r="E290" s="417" t="s">
        <v>778</v>
      </c>
      <c r="F290" s="417" t="s">
        <v>789</v>
      </c>
      <c r="G290" s="418">
        <v>533000</v>
      </c>
      <c r="H290" s="417"/>
      <c r="I290" s="418">
        <v>533000</v>
      </c>
      <c r="J290" s="417"/>
      <c r="K290" s="417"/>
      <c r="L290" s="417"/>
      <c r="M290" s="417"/>
      <c r="N290" s="417"/>
      <c r="O290" s="417"/>
      <c r="P290" s="417"/>
      <c r="Q290" s="417"/>
      <c r="R290" s="418">
        <v>15000</v>
      </c>
      <c r="S290" s="418">
        <v>518000</v>
      </c>
      <c r="T290" s="417"/>
      <c r="U290" s="418">
        <v>258443.86</v>
      </c>
      <c r="V290" s="417"/>
      <c r="W290" s="418">
        <v>258443.86</v>
      </c>
      <c r="X290" s="417"/>
      <c r="Y290" s="417"/>
      <c r="Z290" s="417"/>
      <c r="AA290" s="417"/>
      <c r="AB290" s="417"/>
      <c r="AC290" s="417"/>
      <c r="AD290" s="417"/>
      <c r="AE290" s="417"/>
      <c r="AF290" s="418">
        <v>5203.7</v>
      </c>
      <c r="AG290" s="418">
        <v>253240.16</v>
      </c>
      <c r="AH290" s="417"/>
      <c r="AI290" s="417" t="s">
        <v>518</v>
      </c>
      <c r="AJ290" s="419">
        <v>45938.460543981484</v>
      </c>
      <c r="AK290" s="417"/>
      <c r="AL290" s="417"/>
      <c r="AM290" s="3"/>
    </row>
    <row r="291" spans="1:39" s="4" customFormat="1" ht="12.75" customHeight="1" x14ac:dyDescent="0.25">
      <c r="A291" s="414" t="s">
        <v>274</v>
      </c>
      <c r="B291" s="414" t="s">
        <v>256</v>
      </c>
      <c r="C291" s="414" t="s">
        <v>519</v>
      </c>
      <c r="D291" s="420" t="s">
        <v>851</v>
      </c>
      <c r="E291" s="414" t="s">
        <v>778</v>
      </c>
      <c r="F291" s="420" t="s">
        <v>794</v>
      </c>
      <c r="G291" s="415">
        <v>404400</v>
      </c>
      <c r="H291" s="420"/>
      <c r="I291" s="415">
        <v>404400</v>
      </c>
      <c r="J291" s="420"/>
      <c r="K291" s="420"/>
      <c r="L291" s="420"/>
      <c r="M291" s="420"/>
      <c r="N291" s="420"/>
      <c r="O291" s="420"/>
      <c r="P291" s="420"/>
      <c r="Q291" s="420"/>
      <c r="R291" s="421">
        <v>10000</v>
      </c>
      <c r="S291" s="421">
        <v>394400</v>
      </c>
      <c r="T291" s="420"/>
      <c r="U291" s="415">
        <v>245235.57</v>
      </c>
      <c r="V291" s="420"/>
      <c r="W291" s="415">
        <v>245235.57</v>
      </c>
      <c r="X291" s="420"/>
      <c r="Y291" s="420"/>
      <c r="Z291" s="420"/>
      <c r="AA291" s="420"/>
      <c r="AB291" s="420"/>
      <c r="AC291" s="420"/>
      <c r="AD291" s="420"/>
      <c r="AE291" s="420"/>
      <c r="AF291" s="421">
        <v>5128</v>
      </c>
      <c r="AG291" s="421">
        <v>240107.57</v>
      </c>
      <c r="AH291" s="420"/>
      <c r="AI291" s="414" t="s">
        <v>518</v>
      </c>
      <c r="AJ291" s="416">
        <v>45938.460532407407</v>
      </c>
      <c r="AK291" s="414"/>
      <c r="AL291" s="414"/>
      <c r="AM291" s="3"/>
    </row>
    <row r="292" spans="1:39" s="4" customFormat="1" ht="12.75" customHeight="1" x14ac:dyDescent="0.25">
      <c r="A292" s="414" t="s">
        <v>275</v>
      </c>
      <c r="B292" s="414" t="s">
        <v>256</v>
      </c>
      <c r="C292" s="414" t="s">
        <v>519</v>
      </c>
      <c r="D292" s="420" t="s">
        <v>851</v>
      </c>
      <c r="E292" s="414" t="s">
        <v>778</v>
      </c>
      <c r="F292" s="420" t="s">
        <v>795</v>
      </c>
      <c r="G292" s="415">
        <v>23200</v>
      </c>
      <c r="H292" s="420"/>
      <c r="I292" s="415">
        <v>23200</v>
      </c>
      <c r="J292" s="420"/>
      <c r="K292" s="420"/>
      <c r="L292" s="420"/>
      <c r="M292" s="420"/>
      <c r="N292" s="420"/>
      <c r="O292" s="420"/>
      <c r="P292" s="420"/>
      <c r="Q292" s="420"/>
      <c r="R292" s="420"/>
      <c r="S292" s="421">
        <v>23200</v>
      </c>
      <c r="T292" s="420"/>
      <c r="U292" s="415">
        <v>2372</v>
      </c>
      <c r="V292" s="420"/>
      <c r="W292" s="415">
        <v>2372</v>
      </c>
      <c r="X292" s="420"/>
      <c r="Y292" s="420"/>
      <c r="Z292" s="420"/>
      <c r="AA292" s="420"/>
      <c r="AB292" s="420"/>
      <c r="AC292" s="420"/>
      <c r="AD292" s="420"/>
      <c r="AE292" s="420"/>
      <c r="AF292" s="420"/>
      <c r="AG292" s="421">
        <v>2372</v>
      </c>
      <c r="AH292" s="420"/>
      <c r="AI292" s="414" t="s">
        <v>518</v>
      </c>
      <c r="AJ292" s="416">
        <v>45938.460532407407</v>
      </c>
      <c r="AK292" s="414"/>
      <c r="AL292" s="414"/>
      <c r="AM292" s="3"/>
    </row>
    <row r="293" spans="1:39" s="4" customFormat="1" ht="12.75" customHeight="1" x14ac:dyDescent="0.25">
      <c r="A293" s="414" t="s">
        <v>269</v>
      </c>
      <c r="B293" s="414" t="s">
        <v>256</v>
      </c>
      <c r="C293" s="414" t="s">
        <v>519</v>
      </c>
      <c r="D293" s="420" t="s">
        <v>851</v>
      </c>
      <c r="E293" s="414" t="s">
        <v>778</v>
      </c>
      <c r="F293" s="420" t="s">
        <v>790</v>
      </c>
      <c r="G293" s="415">
        <v>105400</v>
      </c>
      <c r="H293" s="420"/>
      <c r="I293" s="415">
        <v>105400</v>
      </c>
      <c r="J293" s="420"/>
      <c r="K293" s="420"/>
      <c r="L293" s="420"/>
      <c r="M293" s="420"/>
      <c r="N293" s="420"/>
      <c r="O293" s="420"/>
      <c r="P293" s="420"/>
      <c r="Q293" s="420"/>
      <c r="R293" s="421">
        <v>5000</v>
      </c>
      <c r="S293" s="421">
        <v>100400</v>
      </c>
      <c r="T293" s="420"/>
      <c r="U293" s="415">
        <v>10836.29</v>
      </c>
      <c r="V293" s="420"/>
      <c r="W293" s="415">
        <v>10836.29</v>
      </c>
      <c r="X293" s="420"/>
      <c r="Y293" s="420"/>
      <c r="Z293" s="420"/>
      <c r="AA293" s="420"/>
      <c r="AB293" s="420"/>
      <c r="AC293" s="420"/>
      <c r="AD293" s="420"/>
      <c r="AE293" s="420"/>
      <c r="AF293" s="421">
        <v>75.7</v>
      </c>
      <c r="AG293" s="421">
        <v>10760.59</v>
      </c>
      <c r="AH293" s="420"/>
      <c r="AI293" s="414" t="s">
        <v>518</v>
      </c>
      <c r="AJ293" s="416">
        <v>45938.460532407407</v>
      </c>
      <c r="AK293" s="414"/>
      <c r="AL293" s="414"/>
      <c r="AM293" s="3"/>
    </row>
    <row r="294" spans="1:39" s="4" customFormat="1" ht="12.75" customHeight="1" x14ac:dyDescent="0.25">
      <c r="A294" s="417" t="s">
        <v>332</v>
      </c>
      <c r="B294" s="417" t="s">
        <v>256</v>
      </c>
      <c r="C294" s="417" t="s">
        <v>519</v>
      </c>
      <c r="D294" s="417" t="s">
        <v>852</v>
      </c>
      <c r="E294" s="417" t="s">
        <v>778</v>
      </c>
      <c r="F294" s="417" t="s">
        <v>519</v>
      </c>
      <c r="G294" s="418">
        <v>20955200</v>
      </c>
      <c r="H294" s="417"/>
      <c r="I294" s="418">
        <v>20955200</v>
      </c>
      <c r="J294" s="417"/>
      <c r="K294" s="417"/>
      <c r="L294" s="417"/>
      <c r="M294" s="417"/>
      <c r="N294" s="417"/>
      <c r="O294" s="417"/>
      <c r="P294" s="417"/>
      <c r="Q294" s="418">
        <v>11133000</v>
      </c>
      <c r="R294" s="418">
        <v>9602200</v>
      </c>
      <c r="S294" s="418">
        <v>220000</v>
      </c>
      <c r="T294" s="417"/>
      <c r="U294" s="418">
        <v>15532039.550000001</v>
      </c>
      <c r="V294" s="417"/>
      <c r="W294" s="418">
        <v>15532039.550000001</v>
      </c>
      <c r="X294" s="417"/>
      <c r="Y294" s="417"/>
      <c r="Z294" s="417"/>
      <c r="AA294" s="417"/>
      <c r="AB294" s="417"/>
      <c r="AC294" s="417"/>
      <c r="AD294" s="417"/>
      <c r="AE294" s="418">
        <v>7318399.5999999996</v>
      </c>
      <c r="AF294" s="418">
        <v>8213639.9500000002</v>
      </c>
      <c r="AG294" s="418">
        <v>0</v>
      </c>
      <c r="AH294" s="417"/>
      <c r="AI294" s="417" t="s">
        <v>518</v>
      </c>
      <c r="AJ294" s="419">
        <v>45938.460543981484</v>
      </c>
      <c r="AK294" s="417"/>
      <c r="AL294" s="417"/>
      <c r="AM294" s="3"/>
    </row>
    <row r="295" spans="1:39" s="4" customFormat="1" ht="12.75" customHeight="1" x14ac:dyDescent="0.25">
      <c r="A295" s="417" t="s">
        <v>259</v>
      </c>
      <c r="B295" s="417" t="s">
        <v>256</v>
      </c>
      <c r="C295" s="417" t="s">
        <v>519</v>
      </c>
      <c r="D295" s="417" t="s">
        <v>852</v>
      </c>
      <c r="E295" s="417" t="s">
        <v>778</v>
      </c>
      <c r="F295" s="417" t="s">
        <v>780</v>
      </c>
      <c r="G295" s="418">
        <v>18946600</v>
      </c>
      <c r="H295" s="417"/>
      <c r="I295" s="418">
        <v>18946600</v>
      </c>
      <c r="J295" s="417"/>
      <c r="K295" s="417"/>
      <c r="L295" s="417"/>
      <c r="M295" s="417"/>
      <c r="N295" s="417"/>
      <c r="O295" s="417"/>
      <c r="P295" s="417"/>
      <c r="Q295" s="418">
        <v>10326400</v>
      </c>
      <c r="R295" s="418">
        <v>8620200</v>
      </c>
      <c r="S295" s="417"/>
      <c r="T295" s="417"/>
      <c r="U295" s="418">
        <v>14732668.85</v>
      </c>
      <c r="V295" s="417"/>
      <c r="W295" s="418">
        <v>14732668.85</v>
      </c>
      <c r="X295" s="417"/>
      <c r="Y295" s="417"/>
      <c r="Z295" s="417"/>
      <c r="AA295" s="417"/>
      <c r="AB295" s="417"/>
      <c r="AC295" s="417"/>
      <c r="AD295" s="417"/>
      <c r="AE295" s="418">
        <v>7056371.5999999996</v>
      </c>
      <c r="AF295" s="418">
        <v>7676297.25</v>
      </c>
      <c r="AG295" s="417"/>
      <c r="AH295" s="417"/>
      <c r="AI295" s="417" t="s">
        <v>518</v>
      </c>
      <c r="AJ295" s="419">
        <v>45938.460543981484</v>
      </c>
      <c r="AK295" s="417"/>
      <c r="AL295" s="417"/>
      <c r="AM295" s="3"/>
    </row>
    <row r="296" spans="1:39" s="4" customFormat="1" ht="12.75" customHeight="1" x14ac:dyDescent="0.25">
      <c r="A296" s="417" t="s">
        <v>283</v>
      </c>
      <c r="B296" s="417" t="s">
        <v>256</v>
      </c>
      <c r="C296" s="417" t="s">
        <v>519</v>
      </c>
      <c r="D296" s="417" t="s">
        <v>852</v>
      </c>
      <c r="E296" s="417" t="s">
        <v>778</v>
      </c>
      <c r="F296" s="417" t="s">
        <v>803</v>
      </c>
      <c r="G296" s="418">
        <v>15590300</v>
      </c>
      <c r="H296" s="417"/>
      <c r="I296" s="418">
        <v>15590300</v>
      </c>
      <c r="J296" s="417"/>
      <c r="K296" s="417"/>
      <c r="L296" s="417"/>
      <c r="M296" s="417"/>
      <c r="N296" s="417"/>
      <c r="O296" s="417"/>
      <c r="P296" s="417"/>
      <c r="Q296" s="418">
        <v>6970100</v>
      </c>
      <c r="R296" s="418">
        <v>8620200</v>
      </c>
      <c r="S296" s="417"/>
      <c r="T296" s="417"/>
      <c r="U296" s="418">
        <v>12284731</v>
      </c>
      <c r="V296" s="417"/>
      <c r="W296" s="418">
        <v>12284731</v>
      </c>
      <c r="X296" s="417"/>
      <c r="Y296" s="417"/>
      <c r="Z296" s="417"/>
      <c r="AA296" s="417"/>
      <c r="AB296" s="417"/>
      <c r="AC296" s="417"/>
      <c r="AD296" s="417"/>
      <c r="AE296" s="418">
        <v>4608433.75</v>
      </c>
      <c r="AF296" s="418">
        <v>7676297.25</v>
      </c>
      <c r="AG296" s="417"/>
      <c r="AH296" s="417"/>
      <c r="AI296" s="417" t="s">
        <v>518</v>
      </c>
      <c r="AJ296" s="419">
        <v>45938.460543981484</v>
      </c>
      <c r="AK296" s="417"/>
      <c r="AL296" s="417"/>
      <c r="AM296" s="3"/>
    </row>
    <row r="297" spans="1:39" s="4" customFormat="1" ht="12.75" customHeight="1" x14ac:dyDescent="0.25">
      <c r="A297" s="414" t="s">
        <v>284</v>
      </c>
      <c r="B297" s="414" t="s">
        <v>256</v>
      </c>
      <c r="C297" s="414" t="s">
        <v>519</v>
      </c>
      <c r="D297" s="420" t="s">
        <v>852</v>
      </c>
      <c r="E297" s="414" t="s">
        <v>778</v>
      </c>
      <c r="F297" s="420" t="s">
        <v>804</v>
      </c>
      <c r="G297" s="415">
        <v>11937877.310000001</v>
      </c>
      <c r="H297" s="420"/>
      <c r="I297" s="415">
        <v>11937877.310000001</v>
      </c>
      <c r="J297" s="420"/>
      <c r="K297" s="420"/>
      <c r="L297" s="420"/>
      <c r="M297" s="420"/>
      <c r="N297" s="420"/>
      <c r="O297" s="420"/>
      <c r="P297" s="420"/>
      <c r="Q297" s="421">
        <v>5317140</v>
      </c>
      <c r="R297" s="421">
        <v>6620737.3099999996</v>
      </c>
      <c r="S297" s="420"/>
      <c r="T297" s="420"/>
      <c r="U297" s="415">
        <v>9525606.7699999996</v>
      </c>
      <c r="V297" s="420"/>
      <c r="W297" s="415">
        <v>9525606.7699999996</v>
      </c>
      <c r="X297" s="420"/>
      <c r="Y297" s="420"/>
      <c r="Z297" s="420"/>
      <c r="AA297" s="420"/>
      <c r="AB297" s="420"/>
      <c r="AC297" s="420"/>
      <c r="AD297" s="420"/>
      <c r="AE297" s="421">
        <v>3554707.04</v>
      </c>
      <c r="AF297" s="421">
        <v>5970899.7300000004</v>
      </c>
      <c r="AG297" s="420"/>
      <c r="AH297" s="420"/>
      <c r="AI297" s="414" t="s">
        <v>518</v>
      </c>
      <c r="AJ297" s="416">
        <v>45938.460532407407</v>
      </c>
      <c r="AK297" s="414"/>
      <c r="AL297" s="414"/>
      <c r="AM297" s="3"/>
    </row>
    <row r="298" spans="1:39" s="4" customFormat="1" ht="12.75" customHeight="1" x14ac:dyDescent="0.25">
      <c r="A298" s="414" t="s">
        <v>285</v>
      </c>
      <c r="B298" s="414" t="s">
        <v>256</v>
      </c>
      <c r="C298" s="414" t="s">
        <v>519</v>
      </c>
      <c r="D298" s="420" t="s">
        <v>852</v>
      </c>
      <c r="E298" s="414" t="s">
        <v>778</v>
      </c>
      <c r="F298" s="420" t="s">
        <v>805</v>
      </c>
      <c r="G298" s="415">
        <v>47200</v>
      </c>
      <c r="H298" s="420"/>
      <c r="I298" s="415">
        <v>47200</v>
      </c>
      <c r="J298" s="420"/>
      <c r="K298" s="420"/>
      <c r="L298" s="420"/>
      <c r="M298" s="420"/>
      <c r="N298" s="420"/>
      <c r="O298" s="420"/>
      <c r="P298" s="420"/>
      <c r="Q298" s="421">
        <v>47200</v>
      </c>
      <c r="R298" s="420"/>
      <c r="S298" s="420"/>
      <c r="T298" s="420"/>
      <c r="U298" s="415">
        <v>6146.2</v>
      </c>
      <c r="V298" s="420"/>
      <c r="W298" s="415">
        <v>6146.2</v>
      </c>
      <c r="X298" s="420"/>
      <c r="Y298" s="420"/>
      <c r="Z298" s="420"/>
      <c r="AA298" s="420"/>
      <c r="AB298" s="420"/>
      <c r="AC298" s="420"/>
      <c r="AD298" s="420"/>
      <c r="AE298" s="421">
        <v>6146.2</v>
      </c>
      <c r="AF298" s="420"/>
      <c r="AG298" s="420"/>
      <c r="AH298" s="420"/>
      <c r="AI298" s="414" t="s">
        <v>518</v>
      </c>
      <c r="AJ298" s="416">
        <v>45938.460532407407</v>
      </c>
      <c r="AK298" s="414"/>
      <c r="AL298" s="414"/>
      <c r="AM298" s="3"/>
    </row>
    <row r="299" spans="1:39" s="4" customFormat="1" ht="12.75" customHeight="1" x14ac:dyDescent="0.25">
      <c r="A299" s="414" t="s">
        <v>286</v>
      </c>
      <c r="B299" s="414" t="s">
        <v>256</v>
      </c>
      <c r="C299" s="414" t="s">
        <v>519</v>
      </c>
      <c r="D299" s="420" t="s">
        <v>852</v>
      </c>
      <c r="E299" s="414" t="s">
        <v>778</v>
      </c>
      <c r="F299" s="420" t="s">
        <v>806</v>
      </c>
      <c r="G299" s="415">
        <v>3605222.69</v>
      </c>
      <c r="H299" s="420"/>
      <c r="I299" s="415">
        <v>3605222.69</v>
      </c>
      <c r="J299" s="420"/>
      <c r="K299" s="420"/>
      <c r="L299" s="420"/>
      <c r="M299" s="420"/>
      <c r="N299" s="420"/>
      <c r="O299" s="420"/>
      <c r="P299" s="420"/>
      <c r="Q299" s="421">
        <v>1605760</v>
      </c>
      <c r="R299" s="421">
        <v>1999462.69</v>
      </c>
      <c r="S299" s="420"/>
      <c r="T299" s="420"/>
      <c r="U299" s="415">
        <v>2752978.03</v>
      </c>
      <c r="V299" s="420"/>
      <c r="W299" s="415">
        <v>2752978.03</v>
      </c>
      <c r="X299" s="420"/>
      <c r="Y299" s="420"/>
      <c r="Z299" s="420"/>
      <c r="AA299" s="420"/>
      <c r="AB299" s="420"/>
      <c r="AC299" s="420"/>
      <c r="AD299" s="420"/>
      <c r="AE299" s="421">
        <v>1047580.51</v>
      </c>
      <c r="AF299" s="421">
        <v>1705397.52</v>
      </c>
      <c r="AG299" s="420"/>
      <c r="AH299" s="420"/>
      <c r="AI299" s="414" t="s">
        <v>518</v>
      </c>
      <c r="AJ299" s="416">
        <v>45938.460532407407</v>
      </c>
      <c r="AK299" s="414"/>
      <c r="AL299" s="414"/>
      <c r="AM299" s="3"/>
    </row>
    <row r="300" spans="1:39" s="4" customFormat="1" ht="12.75" customHeight="1" x14ac:dyDescent="0.25">
      <c r="A300" s="417" t="s">
        <v>260</v>
      </c>
      <c r="B300" s="417" t="s">
        <v>256</v>
      </c>
      <c r="C300" s="417" t="s">
        <v>519</v>
      </c>
      <c r="D300" s="417" t="s">
        <v>852</v>
      </c>
      <c r="E300" s="417" t="s">
        <v>778</v>
      </c>
      <c r="F300" s="417" t="s">
        <v>781</v>
      </c>
      <c r="G300" s="418">
        <v>3356300</v>
      </c>
      <c r="H300" s="417"/>
      <c r="I300" s="418">
        <v>3356300</v>
      </c>
      <c r="J300" s="417"/>
      <c r="K300" s="417"/>
      <c r="L300" s="417"/>
      <c r="M300" s="417"/>
      <c r="N300" s="417"/>
      <c r="O300" s="417"/>
      <c r="P300" s="417"/>
      <c r="Q300" s="418">
        <v>3356300</v>
      </c>
      <c r="R300" s="417"/>
      <c r="S300" s="417"/>
      <c r="T300" s="417"/>
      <c r="U300" s="418">
        <v>2447937.85</v>
      </c>
      <c r="V300" s="417"/>
      <c r="W300" s="418">
        <v>2447937.85</v>
      </c>
      <c r="X300" s="417"/>
      <c r="Y300" s="417"/>
      <c r="Z300" s="417"/>
      <c r="AA300" s="417"/>
      <c r="AB300" s="417"/>
      <c r="AC300" s="417"/>
      <c r="AD300" s="417"/>
      <c r="AE300" s="418">
        <v>2447937.85</v>
      </c>
      <c r="AF300" s="417"/>
      <c r="AG300" s="417"/>
      <c r="AH300" s="417"/>
      <c r="AI300" s="417" t="s">
        <v>518</v>
      </c>
      <c r="AJ300" s="419">
        <v>45938.460543981484</v>
      </c>
      <c r="AK300" s="417"/>
      <c r="AL300" s="417"/>
      <c r="AM300" s="3"/>
    </row>
    <row r="301" spans="1:39" s="4" customFormat="1" ht="12.75" customHeight="1" x14ac:dyDescent="0.25">
      <c r="A301" s="414" t="s">
        <v>261</v>
      </c>
      <c r="B301" s="414" t="s">
        <v>256</v>
      </c>
      <c r="C301" s="414" t="s">
        <v>519</v>
      </c>
      <c r="D301" s="420" t="s">
        <v>852</v>
      </c>
      <c r="E301" s="414" t="s">
        <v>778</v>
      </c>
      <c r="F301" s="420" t="s">
        <v>782</v>
      </c>
      <c r="G301" s="415">
        <v>2527870.81</v>
      </c>
      <c r="H301" s="420"/>
      <c r="I301" s="415">
        <v>2527870.81</v>
      </c>
      <c r="J301" s="420"/>
      <c r="K301" s="420"/>
      <c r="L301" s="420"/>
      <c r="M301" s="420"/>
      <c r="N301" s="420"/>
      <c r="O301" s="420"/>
      <c r="P301" s="420"/>
      <c r="Q301" s="421">
        <v>2527870.81</v>
      </c>
      <c r="R301" s="420"/>
      <c r="S301" s="420"/>
      <c r="T301" s="420"/>
      <c r="U301" s="415">
        <v>1861309</v>
      </c>
      <c r="V301" s="420"/>
      <c r="W301" s="415">
        <v>1861309</v>
      </c>
      <c r="X301" s="420"/>
      <c r="Y301" s="420"/>
      <c r="Z301" s="420"/>
      <c r="AA301" s="420"/>
      <c r="AB301" s="420"/>
      <c r="AC301" s="420"/>
      <c r="AD301" s="420"/>
      <c r="AE301" s="421">
        <v>1861309</v>
      </c>
      <c r="AF301" s="420"/>
      <c r="AG301" s="420"/>
      <c r="AH301" s="420"/>
      <c r="AI301" s="414" t="s">
        <v>518</v>
      </c>
      <c r="AJ301" s="416">
        <v>45938.460532407407</v>
      </c>
      <c r="AK301" s="414"/>
      <c r="AL301" s="414"/>
      <c r="AM301" s="3"/>
    </row>
    <row r="302" spans="1:39" s="4" customFormat="1" ht="12.75" customHeight="1" x14ac:dyDescent="0.25">
      <c r="A302" s="414" t="s">
        <v>271</v>
      </c>
      <c r="B302" s="414" t="s">
        <v>256</v>
      </c>
      <c r="C302" s="414" t="s">
        <v>519</v>
      </c>
      <c r="D302" s="420" t="s">
        <v>852</v>
      </c>
      <c r="E302" s="414" t="s">
        <v>778</v>
      </c>
      <c r="F302" s="420" t="s">
        <v>783</v>
      </c>
      <c r="G302" s="415">
        <v>65000</v>
      </c>
      <c r="H302" s="420"/>
      <c r="I302" s="415">
        <v>65000</v>
      </c>
      <c r="J302" s="420"/>
      <c r="K302" s="420"/>
      <c r="L302" s="420"/>
      <c r="M302" s="420"/>
      <c r="N302" s="420"/>
      <c r="O302" s="420"/>
      <c r="P302" s="420"/>
      <c r="Q302" s="421">
        <v>65000</v>
      </c>
      <c r="R302" s="420"/>
      <c r="S302" s="420"/>
      <c r="T302" s="420"/>
      <c r="U302" s="415">
        <v>12200</v>
      </c>
      <c r="V302" s="420"/>
      <c r="W302" s="415">
        <v>12200</v>
      </c>
      <c r="X302" s="420"/>
      <c r="Y302" s="420"/>
      <c r="Z302" s="420"/>
      <c r="AA302" s="420"/>
      <c r="AB302" s="420"/>
      <c r="AC302" s="420"/>
      <c r="AD302" s="420"/>
      <c r="AE302" s="421">
        <v>12200</v>
      </c>
      <c r="AF302" s="420"/>
      <c r="AG302" s="420"/>
      <c r="AH302" s="420"/>
      <c r="AI302" s="414" t="s">
        <v>518</v>
      </c>
      <c r="AJ302" s="416">
        <v>45938.460532407407</v>
      </c>
      <c r="AK302" s="414"/>
      <c r="AL302" s="414"/>
      <c r="AM302" s="3"/>
    </row>
    <row r="303" spans="1:39" s="4" customFormat="1" ht="12.75" customHeight="1" x14ac:dyDescent="0.25">
      <c r="A303" s="414" t="s">
        <v>262</v>
      </c>
      <c r="B303" s="414" t="s">
        <v>256</v>
      </c>
      <c r="C303" s="414" t="s">
        <v>519</v>
      </c>
      <c r="D303" s="420" t="s">
        <v>852</v>
      </c>
      <c r="E303" s="414" t="s">
        <v>778</v>
      </c>
      <c r="F303" s="420" t="s">
        <v>784</v>
      </c>
      <c r="G303" s="415">
        <v>763429.19</v>
      </c>
      <c r="H303" s="420"/>
      <c r="I303" s="415">
        <v>763429.19</v>
      </c>
      <c r="J303" s="420"/>
      <c r="K303" s="420"/>
      <c r="L303" s="420"/>
      <c r="M303" s="420"/>
      <c r="N303" s="420"/>
      <c r="O303" s="420"/>
      <c r="P303" s="420"/>
      <c r="Q303" s="421">
        <v>763429.19</v>
      </c>
      <c r="R303" s="420"/>
      <c r="S303" s="420"/>
      <c r="T303" s="420"/>
      <c r="U303" s="415">
        <v>574428.85</v>
      </c>
      <c r="V303" s="420"/>
      <c r="W303" s="415">
        <v>574428.85</v>
      </c>
      <c r="X303" s="420"/>
      <c r="Y303" s="420"/>
      <c r="Z303" s="420"/>
      <c r="AA303" s="420"/>
      <c r="AB303" s="420"/>
      <c r="AC303" s="420"/>
      <c r="AD303" s="420"/>
      <c r="AE303" s="421">
        <v>574428.85</v>
      </c>
      <c r="AF303" s="420"/>
      <c r="AG303" s="420"/>
      <c r="AH303" s="420"/>
      <c r="AI303" s="414" t="s">
        <v>518</v>
      </c>
      <c r="AJ303" s="416">
        <v>45938.460532407407</v>
      </c>
      <c r="AK303" s="414"/>
      <c r="AL303" s="414"/>
      <c r="AM303" s="3"/>
    </row>
    <row r="304" spans="1:39" s="4" customFormat="1" ht="12.75" customHeight="1" x14ac:dyDescent="0.25">
      <c r="A304" s="417" t="s">
        <v>264</v>
      </c>
      <c r="B304" s="417" t="s">
        <v>256</v>
      </c>
      <c r="C304" s="417" t="s">
        <v>519</v>
      </c>
      <c r="D304" s="417" t="s">
        <v>852</v>
      </c>
      <c r="E304" s="417" t="s">
        <v>778</v>
      </c>
      <c r="F304" s="417" t="s">
        <v>256</v>
      </c>
      <c r="G304" s="418">
        <v>1991800</v>
      </c>
      <c r="H304" s="417"/>
      <c r="I304" s="418">
        <v>1991800</v>
      </c>
      <c r="J304" s="417"/>
      <c r="K304" s="417"/>
      <c r="L304" s="417"/>
      <c r="M304" s="417"/>
      <c r="N304" s="417"/>
      <c r="O304" s="417"/>
      <c r="P304" s="417"/>
      <c r="Q304" s="418">
        <v>804800</v>
      </c>
      <c r="R304" s="418">
        <v>967000</v>
      </c>
      <c r="S304" s="418">
        <v>220000</v>
      </c>
      <c r="T304" s="417"/>
      <c r="U304" s="418">
        <v>799318.77</v>
      </c>
      <c r="V304" s="417"/>
      <c r="W304" s="418">
        <v>799318.77</v>
      </c>
      <c r="X304" s="417"/>
      <c r="Y304" s="417"/>
      <c r="Z304" s="417"/>
      <c r="AA304" s="417"/>
      <c r="AB304" s="417"/>
      <c r="AC304" s="417"/>
      <c r="AD304" s="417"/>
      <c r="AE304" s="418">
        <v>261990.79</v>
      </c>
      <c r="AF304" s="418">
        <v>537327.98</v>
      </c>
      <c r="AG304" s="418">
        <v>0</v>
      </c>
      <c r="AH304" s="417"/>
      <c r="AI304" s="417" t="s">
        <v>518</v>
      </c>
      <c r="AJ304" s="419">
        <v>45938.460543981484</v>
      </c>
      <c r="AK304" s="417"/>
      <c r="AL304" s="417"/>
      <c r="AM304" s="3"/>
    </row>
    <row r="305" spans="1:39" s="4" customFormat="1" ht="12.75" customHeight="1" x14ac:dyDescent="0.25">
      <c r="A305" s="417" t="s">
        <v>265</v>
      </c>
      <c r="B305" s="417" t="s">
        <v>256</v>
      </c>
      <c r="C305" s="417" t="s">
        <v>519</v>
      </c>
      <c r="D305" s="417" t="s">
        <v>852</v>
      </c>
      <c r="E305" s="417" t="s">
        <v>778</v>
      </c>
      <c r="F305" s="417" t="s">
        <v>786</v>
      </c>
      <c r="G305" s="418">
        <v>1991800</v>
      </c>
      <c r="H305" s="417"/>
      <c r="I305" s="418">
        <v>1991800</v>
      </c>
      <c r="J305" s="417"/>
      <c r="K305" s="417"/>
      <c r="L305" s="417"/>
      <c r="M305" s="417"/>
      <c r="N305" s="417"/>
      <c r="O305" s="417"/>
      <c r="P305" s="417"/>
      <c r="Q305" s="418">
        <v>804800</v>
      </c>
      <c r="R305" s="418">
        <v>967000</v>
      </c>
      <c r="S305" s="418">
        <v>220000</v>
      </c>
      <c r="T305" s="417"/>
      <c r="U305" s="418">
        <v>799318.77</v>
      </c>
      <c r="V305" s="417"/>
      <c r="W305" s="418">
        <v>799318.77</v>
      </c>
      <c r="X305" s="417"/>
      <c r="Y305" s="417"/>
      <c r="Z305" s="417"/>
      <c r="AA305" s="417"/>
      <c r="AB305" s="417"/>
      <c r="AC305" s="417"/>
      <c r="AD305" s="417"/>
      <c r="AE305" s="418">
        <v>261990.79</v>
      </c>
      <c r="AF305" s="418">
        <v>537327.98</v>
      </c>
      <c r="AG305" s="418">
        <v>0</v>
      </c>
      <c r="AH305" s="417"/>
      <c r="AI305" s="417" t="s">
        <v>518</v>
      </c>
      <c r="AJ305" s="419">
        <v>45938.460543981484</v>
      </c>
      <c r="AK305" s="417"/>
      <c r="AL305" s="417"/>
      <c r="AM305" s="3"/>
    </row>
    <row r="306" spans="1:39" s="4" customFormat="1" ht="12.75" customHeight="1" x14ac:dyDescent="0.25">
      <c r="A306" s="414" t="s">
        <v>266</v>
      </c>
      <c r="B306" s="414" t="s">
        <v>256</v>
      </c>
      <c r="C306" s="414" t="s">
        <v>519</v>
      </c>
      <c r="D306" s="420" t="s">
        <v>852</v>
      </c>
      <c r="E306" s="414" t="s">
        <v>778</v>
      </c>
      <c r="F306" s="420" t="s">
        <v>787</v>
      </c>
      <c r="G306" s="415">
        <v>1820580.78</v>
      </c>
      <c r="H306" s="420"/>
      <c r="I306" s="415">
        <v>1820580.78</v>
      </c>
      <c r="J306" s="420"/>
      <c r="K306" s="420"/>
      <c r="L306" s="420"/>
      <c r="M306" s="420"/>
      <c r="N306" s="420"/>
      <c r="O306" s="420"/>
      <c r="P306" s="420"/>
      <c r="Q306" s="421">
        <v>633580.78</v>
      </c>
      <c r="R306" s="421">
        <v>967000</v>
      </c>
      <c r="S306" s="421">
        <v>220000</v>
      </c>
      <c r="T306" s="420"/>
      <c r="U306" s="415">
        <v>705467.62</v>
      </c>
      <c r="V306" s="420"/>
      <c r="W306" s="415">
        <v>705467.62</v>
      </c>
      <c r="X306" s="420"/>
      <c r="Y306" s="420"/>
      <c r="Z306" s="420"/>
      <c r="AA306" s="420"/>
      <c r="AB306" s="420"/>
      <c r="AC306" s="420"/>
      <c r="AD306" s="420"/>
      <c r="AE306" s="421">
        <v>168139.64</v>
      </c>
      <c r="AF306" s="421">
        <v>537327.98</v>
      </c>
      <c r="AG306" s="421">
        <v>0</v>
      </c>
      <c r="AH306" s="420"/>
      <c r="AI306" s="414" t="s">
        <v>518</v>
      </c>
      <c r="AJ306" s="416">
        <v>45938.460532407407</v>
      </c>
      <c r="AK306" s="414"/>
      <c r="AL306" s="414"/>
      <c r="AM306" s="3"/>
    </row>
    <row r="307" spans="1:39" s="4" customFormat="1" ht="12.75" customHeight="1" x14ac:dyDescent="0.25">
      <c r="A307" s="414" t="s">
        <v>272</v>
      </c>
      <c r="B307" s="414" t="s">
        <v>256</v>
      </c>
      <c r="C307" s="414" t="s">
        <v>519</v>
      </c>
      <c r="D307" s="420" t="s">
        <v>852</v>
      </c>
      <c r="E307" s="414" t="s">
        <v>778</v>
      </c>
      <c r="F307" s="420" t="s">
        <v>792</v>
      </c>
      <c r="G307" s="415">
        <v>171219.22</v>
      </c>
      <c r="H307" s="420"/>
      <c r="I307" s="415">
        <v>171219.22</v>
      </c>
      <c r="J307" s="420"/>
      <c r="K307" s="420"/>
      <c r="L307" s="420"/>
      <c r="M307" s="420"/>
      <c r="N307" s="420"/>
      <c r="O307" s="420"/>
      <c r="P307" s="420"/>
      <c r="Q307" s="421">
        <v>171219.22</v>
      </c>
      <c r="R307" s="420"/>
      <c r="S307" s="420"/>
      <c r="T307" s="420"/>
      <c r="U307" s="415">
        <v>93851.15</v>
      </c>
      <c r="V307" s="420"/>
      <c r="W307" s="415">
        <v>93851.15</v>
      </c>
      <c r="X307" s="420"/>
      <c r="Y307" s="420"/>
      <c r="Z307" s="420"/>
      <c r="AA307" s="420"/>
      <c r="AB307" s="420"/>
      <c r="AC307" s="420"/>
      <c r="AD307" s="420"/>
      <c r="AE307" s="421">
        <v>93851.15</v>
      </c>
      <c r="AF307" s="420"/>
      <c r="AG307" s="420"/>
      <c r="AH307" s="420"/>
      <c r="AI307" s="414" t="s">
        <v>518</v>
      </c>
      <c r="AJ307" s="416">
        <v>45938.460532407407</v>
      </c>
      <c r="AK307" s="414"/>
      <c r="AL307" s="414"/>
      <c r="AM307" s="3"/>
    </row>
    <row r="308" spans="1:39" s="4" customFormat="1" ht="12.75" customHeight="1" x14ac:dyDescent="0.25">
      <c r="A308" s="417" t="s">
        <v>267</v>
      </c>
      <c r="B308" s="417" t="s">
        <v>256</v>
      </c>
      <c r="C308" s="417" t="s">
        <v>519</v>
      </c>
      <c r="D308" s="417" t="s">
        <v>852</v>
      </c>
      <c r="E308" s="417" t="s">
        <v>778</v>
      </c>
      <c r="F308" s="417" t="s">
        <v>788</v>
      </c>
      <c r="G308" s="418">
        <v>16800</v>
      </c>
      <c r="H308" s="417"/>
      <c r="I308" s="418">
        <v>16800</v>
      </c>
      <c r="J308" s="417"/>
      <c r="K308" s="417"/>
      <c r="L308" s="417"/>
      <c r="M308" s="417"/>
      <c r="N308" s="417"/>
      <c r="O308" s="417"/>
      <c r="P308" s="417"/>
      <c r="Q308" s="418">
        <v>1800</v>
      </c>
      <c r="R308" s="418">
        <v>15000</v>
      </c>
      <c r="S308" s="417"/>
      <c r="T308" s="417"/>
      <c r="U308" s="418">
        <v>51.93</v>
      </c>
      <c r="V308" s="417"/>
      <c r="W308" s="418">
        <v>51.93</v>
      </c>
      <c r="X308" s="417"/>
      <c r="Y308" s="417"/>
      <c r="Z308" s="417"/>
      <c r="AA308" s="417"/>
      <c r="AB308" s="417"/>
      <c r="AC308" s="417"/>
      <c r="AD308" s="417"/>
      <c r="AE308" s="418">
        <v>37.21</v>
      </c>
      <c r="AF308" s="418">
        <v>14.72</v>
      </c>
      <c r="AG308" s="417"/>
      <c r="AH308" s="417"/>
      <c r="AI308" s="417" t="s">
        <v>518</v>
      </c>
      <c r="AJ308" s="419">
        <v>45938.460543981484</v>
      </c>
      <c r="AK308" s="417"/>
      <c r="AL308" s="417"/>
      <c r="AM308" s="3"/>
    </row>
    <row r="309" spans="1:39" s="4" customFormat="1" ht="12.75" customHeight="1" x14ac:dyDescent="0.25">
      <c r="A309" s="417" t="s">
        <v>268</v>
      </c>
      <c r="B309" s="417" t="s">
        <v>256</v>
      </c>
      <c r="C309" s="417" t="s">
        <v>519</v>
      </c>
      <c r="D309" s="417" t="s">
        <v>852</v>
      </c>
      <c r="E309" s="417" t="s">
        <v>778</v>
      </c>
      <c r="F309" s="417" t="s">
        <v>789</v>
      </c>
      <c r="G309" s="418">
        <v>16800</v>
      </c>
      <c r="H309" s="417"/>
      <c r="I309" s="418">
        <v>16800</v>
      </c>
      <c r="J309" s="417"/>
      <c r="K309" s="417"/>
      <c r="L309" s="417"/>
      <c r="M309" s="417"/>
      <c r="N309" s="417"/>
      <c r="O309" s="417"/>
      <c r="P309" s="417"/>
      <c r="Q309" s="418">
        <v>1800</v>
      </c>
      <c r="R309" s="418">
        <v>15000</v>
      </c>
      <c r="S309" s="417"/>
      <c r="T309" s="417"/>
      <c r="U309" s="418">
        <v>51.93</v>
      </c>
      <c r="V309" s="417"/>
      <c r="W309" s="418">
        <v>51.93</v>
      </c>
      <c r="X309" s="417"/>
      <c r="Y309" s="417"/>
      <c r="Z309" s="417"/>
      <c r="AA309" s="417"/>
      <c r="AB309" s="417"/>
      <c r="AC309" s="417"/>
      <c r="AD309" s="417"/>
      <c r="AE309" s="418">
        <v>37.21</v>
      </c>
      <c r="AF309" s="418">
        <v>14.72</v>
      </c>
      <c r="AG309" s="417"/>
      <c r="AH309" s="417"/>
      <c r="AI309" s="417" t="s">
        <v>518</v>
      </c>
      <c r="AJ309" s="419">
        <v>45938.460543981484</v>
      </c>
      <c r="AK309" s="417"/>
      <c r="AL309" s="417"/>
      <c r="AM309" s="3"/>
    </row>
    <row r="310" spans="1:39" s="4" customFormat="1" ht="12.75" customHeight="1" x14ac:dyDescent="0.25">
      <c r="A310" s="414" t="s">
        <v>275</v>
      </c>
      <c r="B310" s="414" t="s">
        <v>256</v>
      </c>
      <c r="C310" s="414" t="s">
        <v>519</v>
      </c>
      <c r="D310" s="420" t="s">
        <v>852</v>
      </c>
      <c r="E310" s="414" t="s">
        <v>778</v>
      </c>
      <c r="F310" s="420" t="s">
        <v>795</v>
      </c>
      <c r="G310" s="415">
        <v>1389.71</v>
      </c>
      <c r="H310" s="420"/>
      <c r="I310" s="415">
        <v>1389.71</v>
      </c>
      <c r="J310" s="420"/>
      <c r="K310" s="420"/>
      <c r="L310" s="420"/>
      <c r="M310" s="420"/>
      <c r="N310" s="420"/>
      <c r="O310" s="420"/>
      <c r="P310" s="420"/>
      <c r="Q310" s="421">
        <v>1389.71</v>
      </c>
      <c r="R310" s="420"/>
      <c r="S310" s="420"/>
      <c r="T310" s="420"/>
      <c r="U310" s="415">
        <v>0</v>
      </c>
      <c r="V310" s="420"/>
      <c r="W310" s="415">
        <v>0</v>
      </c>
      <c r="X310" s="420"/>
      <c r="Y310" s="420"/>
      <c r="Z310" s="420"/>
      <c r="AA310" s="420"/>
      <c r="AB310" s="420"/>
      <c r="AC310" s="420"/>
      <c r="AD310" s="420"/>
      <c r="AE310" s="421">
        <v>0</v>
      </c>
      <c r="AF310" s="420"/>
      <c r="AG310" s="420"/>
      <c r="AH310" s="420"/>
      <c r="AI310" s="414" t="s">
        <v>518</v>
      </c>
      <c r="AJ310" s="416">
        <v>45938.460532407407</v>
      </c>
      <c r="AK310" s="414"/>
      <c r="AL310" s="414"/>
      <c r="AM310" s="3"/>
    </row>
    <row r="311" spans="1:39" s="4" customFormat="1" ht="12.75" customHeight="1" x14ac:dyDescent="0.25">
      <c r="A311" s="414" t="s">
        <v>269</v>
      </c>
      <c r="B311" s="414" t="s">
        <v>256</v>
      </c>
      <c r="C311" s="414" t="s">
        <v>519</v>
      </c>
      <c r="D311" s="420" t="s">
        <v>852</v>
      </c>
      <c r="E311" s="414" t="s">
        <v>778</v>
      </c>
      <c r="F311" s="420" t="s">
        <v>790</v>
      </c>
      <c r="G311" s="415">
        <v>15410.29</v>
      </c>
      <c r="H311" s="420"/>
      <c r="I311" s="415">
        <v>15410.29</v>
      </c>
      <c r="J311" s="420"/>
      <c r="K311" s="420"/>
      <c r="L311" s="420"/>
      <c r="M311" s="420"/>
      <c r="N311" s="420"/>
      <c r="O311" s="420"/>
      <c r="P311" s="420"/>
      <c r="Q311" s="421">
        <v>410.29</v>
      </c>
      <c r="R311" s="421">
        <v>15000</v>
      </c>
      <c r="S311" s="420"/>
      <c r="T311" s="420"/>
      <c r="U311" s="415">
        <v>51.93</v>
      </c>
      <c r="V311" s="420"/>
      <c r="W311" s="415">
        <v>51.93</v>
      </c>
      <c r="X311" s="420"/>
      <c r="Y311" s="420"/>
      <c r="Z311" s="420"/>
      <c r="AA311" s="420"/>
      <c r="AB311" s="420"/>
      <c r="AC311" s="420"/>
      <c r="AD311" s="420"/>
      <c r="AE311" s="421">
        <v>37.21</v>
      </c>
      <c r="AF311" s="421">
        <v>14.72</v>
      </c>
      <c r="AG311" s="420"/>
      <c r="AH311" s="420"/>
      <c r="AI311" s="414" t="s">
        <v>518</v>
      </c>
      <c r="AJ311" s="416">
        <v>45938.460532407407</v>
      </c>
      <c r="AK311" s="414"/>
      <c r="AL311" s="414"/>
      <c r="AM311" s="3"/>
    </row>
    <row r="312" spans="1:39" s="4" customFormat="1" ht="12.75" customHeight="1" x14ac:dyDescent="0.25">
      <c r="A312" s="417" t="s">
        <v>333</v>
      </c>
      <c r="B312" s="417" t="s">
        <v>256</v>
      </c>
      <c r="C312" s="417" t="s">
        <v>519</v>
      </c>
      <c r="D312" s="417" t="s">
        <v>853</v>
      </c>
      <c r="E312" s="417" t="s">
        <v>778</v>
      </c>
      <c r="F312" s="417" t="s">
        <v>519</v>
      </c>
      <c r="G312" s="418">
        <v>81453495.650000006</v>
      </c>
      <c r="H312" s="417"/>
      <c r="I312" s="418">
        <v>81453495.650000006</v>
      </c>
      <c r="J312" s="417"/>
      <c r="K312" s="417"/>
      <c r="L312" s="417"/>
      <c r="M312" s="417"/>
      <c r="N312" s="417"/>
      <c r="O312" s="417"/>
      <c r="P312" s="417"/>
      <c r="Q312" s="418">
        <v>81453495.650000006</v>
      </c>
      <c r="R312" s="417"/>
      <c r="S312" s="417"/>
      <c r="T312" s="417"/>
      <c r="U312" s="418">
        <v>38023184.130000003</v>
      </c>
      <c r="V312" s="417"/>
      <c r="W312" s="418">
        <v>38023184.130000003</v>
      </c>
      <c r="X312" s="417"/>
      <c r="Y312" s="417"/>
      <c r="Z312" s="417"/>
      <c r="AA312" s="417"/>
      <c r="AB312" s="417"/>
      <c r="AC312" s="417"/>
      <c r="AD312" s="417"/>
      <c r="AE312" s="418">
        <v>38023184.130000003</v>
      </c>
      <c r="AF312" s="417"/>
      <c r="AG312" s="417"/>
      <c r="AH312" s="417"/>
      <c r="AI312" s="417" t="s">
        <v>518</v>
      </c>
      <c r="AJ312" s="419">
        <v>45938.460543981484</v>
      </c>
      <c r="AK312" s="417"/>
      <c r="AL312" s="417"/>
      <c r="AM312" s="3"/>
    </row>
    <row r="313" spans="1:39" s="4" customFormat="1" ht="12.75" customHeight="1" x14ac:dyDescent="0.25">
      <c r="A313" s="417" t="s">
        <v>334</v>
      </c>
      <c r="B313" s="417" t="s">
        <v>256</v>
      </c>
      <c r="C313" s="417" t="s">
        <v>519</v>
      </c>
      <c r="D313" s="417" t="s">
        <v>854</v>
      </c>
      <c r="E313" s="417" t="s">
        <v>778</v>
      </c>
      <c r="F313" s="417" t="s">
        <v>519</v>
      </c>
      <c r="G313" s="418">
        <v>81453495.650000006</v>
      </c>
      <c r="H313" s="417"/>
      <c r="I313" s="418">
        <v>81453495.650000006</v>
      </c>
      <c r="J313" s="417"/>
      <c r="K313" s="417"/>
      <c r="L313" s="417"/>
      <c r="M313" s="417"/>
      <c r="N313" s="417"/>
      <c r="O313" s="417"/>
      <c r="P313" s="417"/>
      <c r="Q313" s="418">
        <v>81453495.650000006</v>
      </c>
      <c r="R313" s="417"/>
      <c r="S313" s="417"/>
      <c r="T313" s="417"/>
      <c r="U313" s="418">
        <v>38023184.130000003</v>
      </c>
      <c r="V313" s="417"/>
      <c r="W313" s="418">
        <v>38023184.130000003</v>
      </c>
      <c r="X313" s="417"/>
      <c r="Y313" s="417"/>
      <c r="Z313" s="417"/>
      <c r="AA313" s="417"/>
      <c r="AB313" s="417"/>
      <c r="AC313" s="417"/>
      <c r="AD313" s="417"/>
      <c r="AE313" s="418">
        <v>38023184.130000003</v>
      </c>
      <c r="AF313" s="417"/>
      <c r="AG313" s="417"/>
      <c r="AH313" s="417"/>
      <c r="AI313" s="417" t="s">
        <v>518</v>
      </c>
      <c r="AJ313" s="419">
        <v>45938.460543981484</v>
      </c>
      <c r="AK313" s="417"/>
      <c r="AL313" s="417"/>
      <c r="AM313" s="3"/>
    </row>
    <row r="314" spans="1:39" s="4" customFormat="1" ht="12.75" customHeight="1" x14ac:dyDescent="0.25">
      <c r="A314" s="417" t="s">
        <v>264</v>
      </c>
      <c r="B314" s="417" t="s">
        <v>256</v>
      </c>
      <c r="C314" s="417" t="s">
        <v>519</v>
      </c>
      <c r="D314" s="417" t="s">
        <v>854</v>
      </c>
      <c r="E314" s="417" t="s">
        <v>778</v>
      </c>
      <c r="F314" s="417" t="s">
        <v>256</v>
      </c>
      <c r="G314" s="418">
        <v>30000</v>
      </c>
      <c r="H314" s="417"/>
      <c r="I314" s="418">
        <v>30000</v>
      </c>
      <c r="J314" s="417"/>
      <c r="K314" s="417"/>
      <c r="L314" s="417"/>
      <c r="M314" s="417"/>
      <c r="N314" s="417"/>
      <c r="O314" s="417"/>
      <c r="P314" s="417"/>
      <c r="Q314" s="418">
        <v>30000</v>
      </c>
      <c r="R314" s="417"/>
      <c r="S314" s="417"/>
      <c r="T314" s="417"/>
      <c r="U314" s="418">
        <v>0</v>
      </c>
      <c r="V314" s="417"/>
      <c r="W314" s="418">
        <v>0</v>
      </c>
      <c r="X314" s="417"/>
      <c r="Y314" s="417"/>
      <c r="Z314" s="417"/>
      <c r="AA314" s="417"/>
      <c r="AB314" s="417"/>
      <c r="AC314" s="417"/>
      <c r="AD314" s="417"/>
      <c r="AE314" s="418">
        <v>0</v>
      </c>
      <c r="AF314" s="417"/>
      <c r="AG314" s="417"/>
      <c r="AH314" s="417"/>
      <c r="AI314" s="417" t="s">
        <v>518</v>
      </c>
      <c r="AJ314" s="419">
        <v>45938.460543981484</v>
      </c>
      <c r="AK314" s="417"/>
      <c r="AL314" s="417"/>
      <c r="AM314" s="3"/>
    </row>
    <row r="315" spans="1:39" s="4" customFormat="1" ht="12.75" customHeight="1" x14ac:dyDescent="0.25">
      <c r="A315" s="417" t="s">
        <v>265</v>
      </c>
      <c r="B315" s="417" t="s">
        <v>256</v>
      </c>
      <c r="C315" s="417" t="s">
        <v>519</v>
      </c>
      <c r="D315" s="417" t="s">
        <v>854</v>
      </c>
      <c r="E315" s="417" t="s">
        <v>778</v>
      </c>
      <c r="F315" s="417" t="s">
        <v>786</v>
      </c>
      <c r="G315" s="418">
        <v>30000</v>
      </c>
      <c r="H315" s="417"/>
      <c r="I315" s="418">
        <v>30000</v>
      </c>
      <c r="J315" s="417"/>
      <c r="K315" s="417"/>
      <c r="L315" s="417"/>
      <c r="M315" s="417"/>
      <c r="N315" s="417"/>
      <c r="O315" s="417"/>
      <c r="P315" s="417"/>
      <c r="Q315" s="418">
        <v>30000</v>
      </c>
      <c r="R315" s="417"/>
      <c r="S315" s="417"/>
      <c r="T315" s="417"/>
      <c r="U315" s="418">
        <v>0</v>
      </c>
      <c r="V315" s="417"/>
      <c r="W315" s="418">
        <v>0</v>
      </c>
      <c r="X315" s="417"/>
      <c r="Y315" s="417"/>
      <c r="Z315" s="417"/>
      <c r="AA315" s="417"/>
      <c r="AB315" s="417"/>
      <c r="AC315" s="417"/>
      <c r="AD315" s="417"/>
      <c r="AE315" s="418">
        <v>0</v>
      </c>
      <c r="AF315" s="417"/>
      <c r="AG315" s="417"/>
      <c r="AH315" s="417"/>
      <c r="AI315" s="417" t="s">
        <v>518</v>
      </c>
      <c r="AJ315" s="419">
        <v>45938.460543981484</v>
      </c>
      <c r="AK315" s="417"/>
      <c r="AL315" s="417"/>
      <c r="AM315" s="3"/>
    </row>
    <row r="316" spans="1:39" s="4" customFormat="1" ht="12.75" customHeight="1" x14ac:dyDescent="0.25">
      <c r="A316" s="414" t="s">
        <v>266</v>
      </c>
      <c r="B316" s="414" t="s">
        <v>256</v>
      </c>
      <c r="C316" s="414" t="s">
        <v>519</v>
      </c>
      <c r="D316" s="420" t="s">
        <v>854</v>
      </c>
      <c r="E316" s="414" t="s">
        <v>778</v>
      </c>
      <c r="F316" s="420" t="s">
        <v>787</v>
      </c>
      <c r="G316" s="415">
        <v>30000</v>
      </c>
      <c r="H316" s="420"/>
      <c r="I316" s="415">
        <v>30000</v>
      </c>
      <c r="J316" s="420"/>
      <c r="K316" s="420"/>
      <c r="L316" s="420"/>
      <c r="M316" s="420"/>
      <c r="N316" s="420"/>
      <c r="O316" s="420"/>
      <c r="P316" s="420"/>
      <c r="Q316" s="421">
        <v>30000</v>
      </c>
      <c r="R316" s="420"/>
      <c r="S316" s="420"/>
      <c r="T316" s="420"/>
      <c r="U316" s="415">
        <v>0</v>
      </c>
      <c r="V316" s="420"/>
      <c r="W316" s="415">
        <v>0</v>
      </c>
      <c r="X316" s="420"/>
      <c r="Y316" s="420"/>
      <c r="Z316" s="420"/>
      <c r="AA316" s="420"/>
      <c r="AB316" s="420"/>
      <c r="AC316" s="420"/>
      <c r="AD316" s="420"/>
      <c r="AE316" s="421">
        <v>0</v>
      </c>
      <c r="AF316" s="420"/>
      <c r="AG316" s="420"/>
      <c r="AH316" s="420"/>
      <c r="AI316" s="414" t="s">
        <v>518</v>
      </c>
      <c r="AJ316" s="416">
        <v>45938.460532407407</v>
      </c>
      <c r="AK316" s="414"/>
      <c r="AL316" s="414"/>
      <c r="AM316" s="3"/>
    </row>
    <row r="317" spans="1:39" s="4" customFormat="1" ht="12.75" customHeight="1" x14ac:dyDescent="0.25">
      <c r="A317" s="417" t="s">
        <v>313</v>
      </c>
      <c r="B317" s="417" t="s">
        <v>256</v>
      </c>
      <c r="C317" s="417" t="s">
        <v>519</v>
      </c>
      <c r="D317" s="417" t="s">
        <v>854</v>
      </c>
      <c r="E317" s="417" t="s">
        <v>778</v>
      </c>
      <c r="F317" s="417" t="s">
        <v>834</v>
      </c>
      <c r="G317" s="418">
        <v>81423495.650000006</v>
      </c>
      <c r="H317" s="417"/>
      <c r="I317" s="418">
        <v>81423495.650000006</v>
      </c>
      <c r="J317" s="417"/>
      <c r="K317" s="417"/>
      <c r="L317" s="417"/>
      <c r="M317" s="417"/>
      <c r="N317" s="417"/>
      <c r="O317" s="417"/>
      <c r="P317" s="417"/>
      <c r="Q317" s="418">
        <v>81423495.650000006</v>
      </c>
      <c r="R317" s="417"/>
      <c r="S317" s="417"/>
      <c r="T317" s="417"/>
      <c r="U317" s="418">
        <v>38023184.130000003</v>
      </c>
      <c r="V317" s="417"/>
      <c r="W317" s="418">
        <v>38023184.130000003</v>
      </c>
      <c r="X317" s="417"/>
      <c r="Y317" s="417"/>
      <c r="Z317" s="417"/>
      <c r="AA317" s="417"/>
      <c r="AB317" s="417"/>
      <c r="AC317" s="417"/>
      <c r="AD317" s="417"/>
      <c r="AE317" s="418">
        <v>38023184.130000003</v>
      </c>
      <c r="AF317" s="417"/>
      <c r="AG317" s="417"/>
      <c r="AH317" s="417"/>
      <c r="AI317" s="417" t="s">
        <v>518</v>
      </c>
      <c r="AJ317" s="419">
        <v>45938.460543981484</v>
      </c>
      <c r="AK317" s="417"/>
      <c r="AL317" s="417"/>
      <c r="AM317" s="3"/>
    </row>
    <row r="318" spans="1:39" s="4" customFormat="1" ht="12.75" customHeight="1" x14ac:dyDescent="0.25">
      <c r="A318" s="417" t="s">
        <v>314</v>
      </c>
      <c r="B318" s="417" t="s">
        <v>256</v>
      </c>
      <c r="C318" s="417" t="s">
        <v>519</v>
      </c>
      <c r="D318" s="417" t="s">
        <v>854</v>
      </c>
      <c r="E318" s="417" t="s">
        <v>778</v>
      </c>
      <c r="F318" s="417" t="s">
        <v>835</v>
      </c>
      <c r="G318" s="418">
        <v>81423495.650000006</v>
      </c>
      <c r="H318" s="417"/>
      <c r="I318" s="418">
        <v>81423495.650000006</v>
      </c>
      <c r="J318" s="417"/>
      <c r="K318" s="417"/>
      <c r="L318" s="417"/>
      <c r="M318" s="417"/>
      <c r="N318" s="417"/>
      <c r="O318" s="417"/>
      <c r="P318" s="417"/>
      <c r="Q318" s="418">
        <v>81423495.650000006</v>
      </c>
      <c r="R318" s="417"/>
      <c r="S318" s="417"/>
      <c r="T318" s="417"/>
      <c r="U318" s="418">
        <v>38023184.130000003</v>
      </c>
      <c r="V318" s="417"/>
      <c r="W318" s="418">
        <v>38023184.130000003</v>
      </c>
      <c r="X318" s="417"/>
      <c r="Y318" s="417"/>
      <c r="Z318" s="417"/>
      <c r="AA318" s="417"/>
      <c r="AB318" s="417"/>
      <c r="AC318" s="417"/>
      <c r="AD318" s="417"/>
      <c r="AE318" s="418">
        <v>38023184.130000003</v>
      </c>
      <c r="AF318" s="417"/>
      <c r="AG318" s="417"/>
      <c r="AH318" s="417"/>
      <c r="AI318" s="417" t="s">
        <v>518</v>
      </c>
      <c r="AJ318" s="419">
        <v>45938.460543981484</v>
      </c>
      <c r="AK318" s="417"/>
      <c r="AL318" s="417"/>
      <c r="AM318" s="3"/>
    </row>
    <row r="319" spans="1:39" s="4" customFormat="1" ht="12.75" customHeight="1" x14ac:dyDescent="0.25">
      <c r="A319" s="414" t="s">
        <v>315</v>
      </c>
      <c r="B319" s="414" t="s">
        <v>256</v>
      </c>
      <c r="C319" s="414" t="s">
        <v>519</v>
      </c>
      <c r="D319" s="420" t="s">
        <v>854</v>
      </c>
      <c r="E319" s="414" t="s">
        <v>778</v>
      </c>
      <c r="F319" s="420" t="s">
        <v>836</v>
      </c>
      <c r="G319" s="415">
        <v>81423495.650000006</v>
      </c>
      <c r="H319" s="420"/>
      <c r="I319" s="415">
        <v>81423495.650000006</v>
      </c>
      <c r="J319" s="420"/>
      <c r="K319" s="420"/>
      <c r="L319" s="420"/>
      <c r="M319" s="420"/>
      <c r="N319" s="420"/>
      <c r="O319" s="420"/>
      <c r="P319" s="420"/>
      <c r="Q319" s="421">
        <v>81423495.650000006</v>
      </c>
      <c r="R319" s="420"/>
      <c r="S319" s="420"/>
      <c r="T319" s="420"/>
      <c r="U319" s="415">
        <v>38023184.130000003</v>
      </c>
      <c r="V319" s="420"/>
      <c r="W319" s="415">
        <v>38023184.130000003</v>
      </c>
      <c r="X319" s="420"/>
      <c r="Y319" s="420"/>
      <c r="Z319" s="420"/>
      <c r="AA319" s="420"/>
      <c r="AB319" s="420"/>
      <c r="AC319" s="420"/>
      <c r="AD319" s="420"/>
      <c r="AE319" s="421">
        <v>38023184.130000003</v>
      </c>
      <c r="AF319" s="420"/>
      <c r="AG319" s="420"/>
      <c r="AH319" s="420"/>
      <c r="AI319" s="414" t="s">
        <v>518</v>
      </c>
      <c r="AJ319" s="416">
        <v>45938.460532407407</v>
      </c>
      <c r="AK319" s="414"/>
      <c r="AL319" s="414"/>
      <c r="AM319" s="3"/>
    </row>
    <row r="320" spans="1:39" s="4" customFormat="1" ht="12.75" customHeight="1" x14ac:dyDescent="0.25">
      <c r="A320" s="417" t="s">
        <v>335</v>
      </c>
      <c r="B320" s="417" t="s">
        <v>256</v>
      </c>
      <c r="C320" s="417" t="s">
        <v>519</v>
      </c>
      <c r="D320" s="417" t="s">
        <v>855</v>
      </c>
      <c r="E320" s="417" t="s">
        <v>778</v>
      </c>
      <c r="F320" s="417" t="s">
        <v>519</v>
      </c>
      <c r="G320" s="418">
        <v>284717287.80000001</v>
      </c>
      <c r="H320" s="417"/>
      <c r="I320" s="418">
        <v>284717287.80000001</v>
      </c>
      <c r="J320" s="417"/>
      <c r="K320" s="417"/>
      <c r="L320" s="417"/>
      <c r="M320" s="417"/>
      <c r="N320" s="417"/>
      <c r="O320" s="417"/>
      <c r="P320" s="417"/>
      <c r="Q320" s="418">
        <v>267894421.41999999</v>
      </c>
      <c r="R320" s="418">
        <v>10481246.050000001</v>
      </c>
      <c r="S320" s="418">
        <v>6341620.3300000001</v>
      </c>
      <c r="T320" s="417"/>
      <c r="U320" s="418">
        <v>213144549.22</v>
      </c>
      <c r="V320" s="417"/>
      <c r="W320" s="418">
        <v>213144549.22</v>
      </c>
      <c r="X320" s="417"/>
      <c r="Y320" s="417"/>
      <c r="Z320" s="417"/>
      <c r="AA320" s="417"/>
      <c r="AB320" s="417"/>
      <c r="AC320" s="417"/>
      <c r="AD320" s="417"/>
      <c r="AE320" s="418">
        <v>199424607.06</v>
      </c>
      <c r="AF320" s="418">
        <v>10012465.890000001</v>
      </c>
      <c r="AG320" s="418">
        <v>3707476.27</v>
      </c>
      <c r="AH320" s="417"/>
      <c r="AI320" s="417" t="s">
        <v>518</v>
      </c>
      <c r="AJ320" s="419">
        <v>45938.460543981484</v>
      </c>
      <c r="AK320" s="417"/>
      <c r="AL320" s="417"/>
      <c r="AM320" s="3"/>
    </row>
    <row r="321" spans="1:39" s="4" customFormat="1" ht="12.75" customHeight="1" x14ac:dyDescent="0.25">
      <c r="A321" s="417" t="s">
        <v>336</v>
      </c>
      <c r="B321" s="417" t="s">
        <v>256</v>
      </c>
      <c r="C321" s="417" t="s">
        <v>519</v>
      </c>
      <c r="D321" s="417" t="s">
        <v>856</v>
      </c>
      <c r="E321" s="417" t="s">
        <v>778</v>
      </c>
      <c r="F321" s="417" t="s">
        <v>519</v>
      </c>
      <c r="G321" s="418">
        <v>16821860.329999998</v>
      </c>
      <c r="H321" s="417"/>
      <c r="I321" s="418">
        <v>16821860.329999998</v>
      </c>
      <c r="J321" s="417"/>
      <c r="K321" s="417"/>
      <c r="L321" s="417"/>
      <c r="M321" s="417"/>
      <c r="N321" s="417"/>
      <c r="O321" s="417"/>
      <c r="P321" s="417"/>
      <c r="Q321" s="418">
        <v>12435900</v>
      </c>
      <c r="R321" s="418">
        <v>274340</v>
      </c>
      <c r="S321" s="418">
        <v>4111620.33</v>
      </c>
      <c r="T321" s="417"/>
      <c r="U321" s="418">
        <v>12151962.640000001</v>
      </c>
      <c r="V321" s="417"/>
      <c r="W321" s="418">
        <v>12151962.640000001</v>
      </c>
      <c r="X321" s="417"/>
      <c r="Y321" s="417"/>
      <c r="Z321" s="417"/>
      <c r="AA321" s="417"/>
      <c r="AB321" s="417"/>
      <c r="AC321" s="417"/>
      <c r="AD321" s="417"/>
      <c r="AE321" s="418">
        <v>9408096.5299999993</v>
      </c>
      <c r="AF321" s="418">
        <v>145559.84</v>
      </c>
      <c r="AG321" s="418">
        <v>2598306.27</v>
      </c>
      <c r="AH321" s="417"/>
      <c r="AI321" s="417" t="s">
        <v>518</v>
      </c>
      <c r="AJ321" s="419">
        <v>45938.460543981484</v>
      </c>
      <c r="AK321" s="417"/>
      <c r="AL321" s="417"/>
      <c r="AM321" s="3"/>
    </row>
    <row r="322" spans="1:39" s="4" customFormat="1" ht="12.75" customHeight="1" x14ac:dyDescent="0.25">
      <c r="A322" s="417" t="s">
        <v>264</v>
      </c>
      <c r="B322" s="417" t="s">
        <v>256</v>
      </c>
      <c r="C322" s="417" t="s">
        <v>519</v>
      </c>
      <c r="D322" s="417" t="s">
        <v>856</v>
      </c>
      <c r="E322" s="417" t="s">
        <v>778</v>
      </c>
      <c r="F322" s="417" t="s">
        <v>256</v>
      </c>
      <c r="G322" s="418">
        <v>563900</v>
      </c>
      <c r="H322" s="417"/>
      <c r="I322" s="418">
        <v>563900</v>
      </c>
      <c r="J322" s="417"/>
      <c r="K322" s="417"/>
      <c r="L322" s="417"/>
      <c r="M322" s="417"/>
      <c r="N322" s="417"/>
      <c r="O322" s="417"/>
      <c r="P322" s="417"/>
      <c r="Q322" s="418">
        <v>563900</v>
      </c>
      <c r="R322" s="417"/>
      <c r="S322" s="417"/>
      <c r="T322" s="417"/>
      <c r="U322" s="418">
        <v>425707.53</v>
      </c>
      <c r="V322" s="417"/>
      <c r="W322" s="418">
        <v>425707.53</v>
      </c>
      <c r="X322" s="417"/>
      <c r="Y322" s="417"/>
      <c r="Z322" s="417"/>
      <c r="AA322" s="417"/>
      <c r="AB322" s="417"/>
      <c r="AC322" s="417"/>
      <c r="AD322" s="417"/>
      <c r="AE322" s="418">
        <v>425707.53</v>
      </c>
      <c r="AF322" s="417"/>
      <c r="AG322" s="417"/>
      <c r="AH322" s="417"/>
      <c r="AI322" s="417" t="s">
        <v>518</v>
      </c>
      <c r="AJ322" s="419">
        <v>45938.460543981484</v>
      </c>
      <c r="AK322" s="417"/>
      <c r="AL322" s="417"/>
      <c r="AM322" s="3"/>
    </row>
    <row r="323" spans="1:39" s="4" customFormat="1" ht="12.75" customHeight="1" x14ac:dyDescent="0.25">
      <c r="A323" s="417" t="s">
        <v>265</v>
      </c>
      <c r="B323" s="417" t="s">
        <v>256</v>
      </c>
      <c r="C323" s="417" t="s">
        <v>519</v>
      </c>
      <c r="D323" s="417" t="s">
        <v>856</v>
      </c>
      <c r="E323" s="417" t="s">
        <v>778</v>
      </c>
      <c r="F323" s="417" t="s">
        <v>786</v>
      </c>
      <c r="G323" s="418">
        <v>563900</v>
      </c>
      <c r="H323" s="417"/>
      <c r="I323" s="418">
        <v>563900</v>
      </c>
      <c r="J323" s="417"/>
      <c r="K323" s="417"/>
      <c r="L323" s="417"/>
      <c r="M323" s="417"/>
      <c r="N323" s="417"/>
      <c r="O323" s="417"/>
      <c r="P323" s="417"/>
      <c r="Q323" s="418">
        <v>563900</v>
      </c>
      <c r="R323" s="417"/>
      <c r="S323" s="417"/>
      <c r="T323" s="417"/>
      <c r="U323" s="418">
        <v>425707.53</v>
      </c>
      <c r="V323" s="417"/>
      <c r="W323" s="418">
        <v>425707.53</v>
      </c>
      <c r="X323" s="417"/>
      <c r="Y323" s="417"/>
      <c r="Z323" s="417"/>
      <c r="AA323" s="417"/>
      <c r="AB323" s="417"/>
      <c r="AC323" s="417"/>
      <c r="AD323" s="417"/>
      <c r="AE323" s="418">
        <v>425707.53</v>
      </c>
      <c r="AF323" s="417"/>
      <c r="AG323" s="417"/>
      <c r="AH323" s="417"/>
      <c r="AI323" s="417" t="s">
        <v>518</v>
      </c>
      <c r="AJ323" s="419">
        <v>45938.460543981484</v>
      </c>
      <c r="AK323" s="417"/>
      <c r="AL323" s="417"/>
      <c r="AM323" s="3"/>
    </row>
    <row r="324" spans="1:39" s="4" customFormat="1" ht="12.75" customHeight="1" x14ac:dyDescent="0.25">
      <c r="A324" s="414" t="s">
        <v>266</v>
      </c>
      <c r="B324" s="414" t="s">
        <v>256</v>
      </c>
      <c r="C324" s="414" t="s">
        <v>519</v>
      </c>
      <c r="D324" s="420" t="s">
        <v>856</v>
      </c>
      <c r="E324" s="414" t="s">
        <v>778</v>
      </c>
      <c r="F324" s="420" t="s">
        <v>787</v>
      </c>
      <c r="G324" s="415">
        <v>563900</v>
      </c>
      <c r="H324" s="420"/>
      <c r="I324" s="415">
        <v>563900</v>
      </c>
      <c r="J324" s="420"/>
      <c r="K324" s="420"/>
      <c r="L324" s="420"/>
      <c r="M324" s="420"/>
      <c r="N324" s="420"/>
      <c r="O324" s="420"/>
      <c r="P324" s="420"/>
      <c r="Q324" s="421">
        <v>563900</v>
      </c>
      <c r="R324" s="420"/>
      <c r="S324" s="420"/>
      <c r="T324" s="420"/>
      <c r="U324" s="415">
        <v>425707.53</v>
      </c>
      <c r="V324" s="420"/>
      <c r="W324" s="415">
        <v>425707.53</v>
      </c>
      <c r="X324" s="420"/>
      <c r="Y324" s="420"/>
      <c r="Z324" s="420"/>
      <c r="AA324" s="420"/>
      <c r="AB324" s="420"/>
      <c r="AC324" s="420"/>
      <c r="AD324" s="420"/>
      <c r="AE324" s="421">
        <v>425707.53</v>
      </c>
      <c r="AF324" s="420"/>
      <c r="AG324" s="420"/>
      <c r="AH324" s="420"/>
      <c r="AI324" s="414" t="s">
        <v>518</v>
      </c>
      <c r="AJ324" s="416">
        <v>45938.460532407407</v>
      </c>
      <c r="AK324" s="414"/>
      <c r="AL324" s="414"/>
      <c r="AM324" s="3"/>
    </row>
    <row r="325" spans="1:39" s="4" customFormat="1" ht="12.75" customHeight="1" x14ac:dyDescent="0.25">
      <c r="A325" s="417" t="s">
        <v>288</v>
      </c>
      <c r="B325" s="417" t="s">
        <v>256</v>
      </c>
      <c r="C325" s="417" t="s">
        <v>519</v>
      </c>
      <c r="D325" s="417" t="s">
        <v>856</v>
      </c>
      <c r="E325" s="417" t="s">
        <v>778</v>
      </c>
      <c r="F325" s="417" t="s">
        <v>808</v>
      </c>
      <c r="G325" s="418">
        <v>16257960.33</v>
      </c>
      <c r="H325" s="417"/>
      <c r="I325" s="418">
        <v>16257960.33</v>
      </c>
      <c r="J325" s="417"/>
      <c r="K325" s="417"/>
      <c r="L325" s="417"/>
      <c r="M325" s="417"/>
      <c r="N325" s="417"/>
      <c r="O325" s="417"/>
      <c r="P325" s="417"/>
      <c r="Q325" s="418">
        <v>11872000</v>
      </c>
      <c r="R325" s="418">
        <v>274340</v>
      </c>
      <c r="S325" s="418">
        <v>4111620.33</v>
      </c>
      <c r="T325" s="417"/>
      <c r="U325" s="418">
        <v>11726255.109999999</v>
      </c>
      <c r="V325" s="417"/>
      <c r="W325" s="418">
        <v>11726255.109999999</v>
      </c>
      <c r="X325" s="417"/>
      <c r="Y325" s="417"/>
      <c r="Z325" s="417"/>
      <c r="AA325" s="417"/>
      <c r="AB325" s="417"/>
      <c r="AC325" s="417"/>
      <c r="AD325" s="417"/>
      <c r="AE325" s="418">
        <v>8982389</v>
      </c>
      <c r="AF325" s="418">
        <v>145559.84</v>
      </c>
      <c r="AG325" s="418">
        <v>2598306.27</v>
      </c>
      <c r="AH325" s="417"/>
      <c r="AI325" s="417" t="s">
        <v>518</v>
      </c>
      <c r="AJ325" s="419">
        <v>45938.460543981484</v>
      </c>
      <c r="AK325" s="417"/>
      <c r="AL325" s="417"/>
      <c r="AM325" s="3"/>
    </row>
    <row r="326" spans="1:39" s="4" customFormat="1" ht="12.75" customHeight="1" x14ac:dyDescent="0.25">
      <c r="A326" s="417" t="s">
        <v>337</v>
      </c>
      <c r="B326" s="417" t="s">
        <v>256</v>
      </c>
      <c r="C326" s="417" t="s">
        <v>519</v>
      </c>
      <c r="D326" s="417" t="s">
        <v>856</v>
      </c>
      <c r="E326" s="417" t="s">
        <v>778</v>
      </c>
      <c r="F326" s="417" t="s">
        <v>857</v>
      </c>
      <c r="G326" s="418">
        <v>16257960.33</v>
      </c>
      <c r="H326" s="417"/>
      <c r="I326" s="418">
        <v>16257960.33</v>
      </c>
      <c r="J326" s="417"/>
      <c r="K326" s="417"/>
      <c r="L326" s="417"/>
      <c r="M326" s="417"/>
      <c r="N326" s="417"/>
      <c r="O326" s="417"/>
      <c r="P326" s="417"/>
      <c r="Q326" s="418">
        <v>11872000</v>
      </c>
      <c r="R326" s="418">
        <v>274340</v>
      </c>
      <c r="S326" s="418">
        <v>4111620.33</v>
      </c>
      <c r="T326" s="417"/>
      <c r="U326" s="418">
        <v>11726255.109999999</v>
      </c>
      <c r="V326" s="417"/>
      <c r="W326" s="418">
        <v>11726255.109999999</v>
      </c>
      <c r="X326" s="417"/>
      <c r="Y326" s="417"/>
      <c r="Z326" s="417"/>
      <c r="AA326" s="417"/>
      <c r="AB326" s="417"/>
      <c r="AC326" s="417"/>
      <c r="AD326" s="417"/>
      <c r="AE326" s="418">
        <v>8982389</v>
      </c>
      <c r="AF326" s="418">
        <v>145559.84</v>
      </c>
      <c r="AG326" s="418">
        <v>2598306.27</v>
      </c>
      <c r="AH326" s="417"/>
      <c r="AI326" s="417" t="s">
        <v>518</v>
      </c>
      <c r="AJ326" s="419">
        <v>45938.460543981484</v>
      </c>
      <c r="AK326" s="417"/>
      <c r="AL326" s="417"/>
      <c r="AM326" s="3"/>
    </row>
    <row r="327" spans="1:39" s="4" customFormat="1" ht="12.75" customHeight="1" x14ac:dyDescent="0.25">
      <c r="A327" s="414" t="s">
        <v>338</v>
      </c>
      <c r="B327" s="414" t="s">
        <v>256</v>
      </c>
      <c r="C327" s="414" t="s">
        <v>519</v>
      </c>
      <c r="D327" s="420" t="s">
        <v>856</v>
      </c>
      <c r="E327" s="414" t="s">
        <v>778</v>
      </c>
      <c r="F327" s="420" t="s">
        <v>858</v>
      </c>
      <c r="G327" s="415">
        <v>16257960.33</v>
      </c>
      <c r="H327" s="420"/>
      <c r="I327" s="415">
        <v>16257960.33</v>
      </c>
      <c r="J327" s="420"/>
      <c r="K327" s="420"/>
      <c r="L327" s="420"/>
      <c r="M327" s="420"/>
      <c r="N327" s="420"/>
      <c r="O327" s="420"/>
      <c r="P327" s="420"/>
      <c r="Q327" s="421">
        <v>11872000</v>
      </c>
      <c r="R327" s="421">
        <v>274340</v>
      </c>
      <c r="S327" s="421">
        <v>4111620.33</v>
      </c>
      <c r="T327" s="420"/>
      <c r="U327" s="415">
        <v>11726255.109999999</v>
      </c>
      <c r="V327" s="420"/>
      <c r="W327" s="415">
        <v>11726255.109999999</v>
      </c>
      <c r="X327" s="420"/>
      <c r="Y327" s="420"/>
      <c r="Z327" s="420"/>
      <c r="AA327" s="420"/>
      <c r="AB327" s="420"/>
      <c r="AC327" s="420"/>
      <c r="AD327" s="420"/>
      <c r="AE327" s="421">
        <v>8982389</v>
      </c>
      <c r="AF327" s="421">
        <v>145559.84</v>
      </c>
      <c r="AG327" s="421">
        <v>2598306.27</v>
      </c>
      <c r="AH327" s="420"/>
      <c r="AI327" s="414" t="s">
        <v>518</v>
      </c>
      <c r="AJ327" s="416">
        <v>45938.460532407407</v>
      </c>
      <c r="AK327" s="414"/>
      <c r="AL327" s="414"/>
      <c r="AM327" s="3"/>
    </row>
    <row r="328" spans="1:39" s="4" customFormat="1" ht="12.75" customHeight="1" x14ac:dyDescent="0.25">
      <c r="A328" s="417" t="s">
        <v>339</v>
      </c>
      <c r="B328" s="417" t="s">
        <v>256</v>
      </c>
      <c r="C328" s="417" t="s">
        <v>519</v>
      </c>
      <c r="D328" s="417" t="s">
        <v>879</v>
      </c>
      <c r="E328" s="417" t="s">
        <v>778</v>
      </c>
      <c r="F328" s="417" t="s">
        <v>519</v>
      </c>
      <c r="G328" s="418">
        <v>54590000</v>
      </c>
      <c r="H328" s="417"/>
      <c r="I328" s="418">
        <v>54590000</v>
      </c>
      <c r="J328" s="417"/>
      <c r="K328" s="417"/>
      <c r="L328" s="417"/>
      <c r="M328" s="417"/>
      <c r="N328" s="417"/>
      <c r="O328" s="417"/>
      <c r="P328" s="417"/>
      <c r="Q328" s="418">
        <v>51750000</v>
      </c>
      <c r="R328" s="418">
        <v>1000000</v>
      </c>
      <c r="S328" s="418">
        <v>1840000</v>
      </c>
      <c r="T328" s="417"/>
      <c r="U328" s="418">
        <v>30410000</v>
      </c>
      <c r="V328" s="417"/>
      <c r="W328" s="418">
        <v>30410000</v>
      </c>
      <c r="X328" s="417"/>
      <c r="Y328" s="417"/>
      <c r="Z328" s="417"/>
      <c r="AA328" s="417"/>
      <c r="AB328" s="417"/>
      <c r="AC328" s="417"/>
      <c r="AD328" s="417"/>
      <c r="AE328" s="418">
        <v>28670000</v>
      </c>
      <c r="AF328" s="418">
        <v>720000</v>
      </c>
      <c r="AG328" s="418">
        <v>1020000</v>
      </c>
      <c r="AH328" s="417"/>
      <c r="AI328" s="417" t="s">
        <v>518</v>
      </c>
      <c r="AJ328" s="419">
        <v>45938.460543981484</v>
      </c>
      <c r="AK328" s="417"/>
      <c r="AL328" s="417"/>
      <c r="AM328" s="3"/>
    </row>
    <row r="329" spans="1:39" s="4" customFormat="1" ht="12.75" customHeight="1" x14ac:dyDescent="0.25">
      <c r="A329" s="417" t="s">
        <v>288</v>
      </c>
      <c r="B329" s="417" t="s">
        <v>256</v>
      </c>
      <c r="C329" s="417" t="s">
        <v>519</v>
      </c>
      <c r="D329" s="417" t="s">
        <v>879</v>
      </c>
      <c r="E329" s="417" t="s">
        <v>778</v>
      </c>
      <c r="F329" s="417" t="s">
        <v>808</v>
      </c>
      <c r="G329" s="418">
        <v>54590000</v>
      </c>
      <c r="H329" s="417"/>
      <c r="I329" s="418">
        <v>54590000</v>
      </c>
      <c r="J329" s="417"/>
      <c r="K329" s="417"/>
      <c r="L329" s="417"/>
      <c r="M329" s="417"/>
      <c r="N329" s="417"/>
      <c r="O329" s="417"/>
      <c r="P329" s="417"/>
      <c r="Q329" s="418">
        <v>51750000</v>
      </c>
      <c r="R329" s="418">
        <v>1000000</v>
      </c>
      <c r="S329" s="418">
        <v>1840000</v>
      </c>
      <c r="T329" s="417"/>
      <c r="U329" s="418">
        <v>30410000</v>
      </c>
      <c r="V329" s="417"/>
      <c r="W329" s="418">
        <v>30410000</v>
      </c>
      <c r="X329" s="417"/>
      <c r="Y329" s="417"/>
      <c r="Z329" s="417"/>
      <c r="AA329" s="417"/>
      <c r="AB329" s="417"/>
      <c r="AC329" s="417"/>
      <c r="AD329" s="417"/>
      <c r="AE329" s="418">
        <v>28670000</v>
      </c>
      <c r="AF329" s="418">
        <v>720000</v>
      </c>
      <c r="AG329" s="418">
        <v>1020000</v>
      </c>
      <c r="AH329" s="417"/>
      <c r="AI329" s="417" t="s">
        <v>518</v>
      </c>
      <c r="AJ329" s="419">
        <v>45938.460543981484</v>
      </c>
      <c r="AK329" s="417"/>
      <c r="AL329" s="417"/>
      <c r="AM329" s="3"/>
    </row>
    <row r="330" spans="1:39" s="4" customFormat="1" ht="12.75" customHeight="1" x14ac:dyDescent="0.25">
      <c r="A330" s="417" t="s">
        <v>340</v>
      </c>
      <c r="B330" s="417" t="s">
        <v>256</v>
      </c>
      <c r="C330" s="417" t="s">
        <v>519</v>
      </c>
      <c r="D330" s="417" t="s">
        <v>879</v>
      </c>
      <c r="E330" s="417" t="s">
        <v>778</v>
      </c>
      <c r="F330" s="417" t="s">
        <v>860</v>
      </c>
      <c r="G330" s="418">
        <v>54590000</v>
      </c>
      <c r="H330" s="417"/>
      <c r="I330" s="418">
        <v>54590000</v>
      </c>
      <c r="J330" s="417"/>
      <c r="K330" s="417"/>
      <c r="L330" s="417"/>
      <c r="M330" s="417"/>
      <c r="N330" s="417"/>
      <c r="O330" s="417"/>
      <c r="P330" s="417"/>
      <c r="Q330" s="418">
        <v>51750000</v>
      </c>
      <c r="R330" s="418">
        <v>1000000</v>
      </c>
      <c r="S330" s="418">
        <v>1840000</v>
      </c>
      <c r="T330" s="417"/>
      <c r="U330" s="418">
        <v>30410000</v>
      </c>
      <c r="V330" s="417"/>
      <c r="W330" s="418">
        <v>30410000</v>
      </c>
      <c r="X330" s="417"/>
      <c r="Y330" s="417"/>
      <c r="Z330" s="417"/>
      <c r="AA330" s="417"/>
      <c r="AB330" s="417"/>
      <c r="AC330" s="417"/>
      <c r="AD330" s="417"/>
      <c r="AE330" s="418">
        <v>28670000</v>
      </c>
      <c r="AF330" s="418">
        <v>720000</v>
      </c>
      <c r="AG330" s="418">
        <v>1020000</v>
      </c>
      <c r="AH330" s="417"/>
      <c r="AI330" s="417" t="s">
        <v>518</v>
      </c>
      <c r="AJ330" s="419">
        <v>45938.460543981484</v>
      </c>
      <c r="AK330" s="417"/>
      <c r="AL330" s="417"/>
      <c r="AM330" s="3"/>
    </row>
    <row r="331" spans="1:39" s="4" customFormat="1" ht="12.75" customHeight="1" x14ac:dyDescent="0.25">
      <c r="A331" s="414" t="s">
        <v>341</v>
      </c>
      <c r="B331" s="414" t="s">
        <v>256</v>
      </c>
      <c r="C331" s="414" t="s">
        <v>519</v>
      </c>
      <c r="D331" s="420" t="s">
        <v>879</v>
      </c>
      <c r="E331" s="414" t="s">
        <v>778</v>
      </c>
      <c r="F331" s="420" t="s">
        <v>861</v>
      </c>
      <c r="G331" s="415">
        <v>54590000</v>
      </c>
      <c r="H331" s="420"/>
      <c r="I331" s="415">
        <v>54590000</v>
      </c>
      <c r="J331" s="420"/>
      <c r="K331" s="420"/>
      <c r="L331" s="420"/>
      <c r="M331" s="420"/>
      <c r="N331" s="420"/>
      <c r="O331" s="420"/>
      <c r="P331" s="420"/>
      <c r="Q331" s="421">
        <v>51750000</v>
      </c>
      <c r="R331" s="421">
        <v>1000000</v>
      </c>
      <c r="S331" s="421">
        <v>1840000</v>
      </c>
      <c r="T331" s="420"/>
      <c r="U331" s="415">
        <v>30410000</v>
      </c>
      <c r="V331" s="420"/>
      <c r="W331" s="415">
        <v>30410000</v>
      </c>
      <c r="X331" s="420"/>
      <c r="Y331" s="420"/>
      <c r="Z331" s="420"/>
      <c r="AA331" s="420"/>
      <c r="AB331" s="420"/>
      <c r="AC331" s="420"/>
      <c r="AD331" s="420"/>
      <c r="AE331" s="421">
        <v>28670000</v>
      </c>
      <c r="AF331" s="421">
        <v>720000</v>
      </c>
      <c r="AG331" s="421">
        <v>1020000</v>
      </c>
      <c r="AH331" s="420"/>
      <c r="AI331" s="414" t="s">
        <v>518</v>
      </c>
      <c r="AJ331" s="416">
        <v>45938.460532407407</v>
      </c>
      <c r="AK331" s="414"/>
      <c r="AL331" s="414"/>
      <c r="AM331" s="3"/>
    </row>
    <row r="332" spans="1:39" s="4" customFormat="1" ht="12.75" customHeight="1" x14ac:dyDescent="0.25">
      <c r="A332" s="417" t="s">
        <v>342</v>
      </c>
      <c r="B332" s="417" t="s">
        <v>256</v>
      </c>
      <c r="C332" s="417" t="s">
        <v>519</v>
      </c>
      <c r="D332" s="417" t="s">
        <v>859</v>
      </c>
      <c r="E332" s="417" t="s">
        <v>778</v>
      </c>
      <c r="F332" s="417" t="s">
        <v>519</v>
      </c>
      <c r="G332" s="418">
        <v>200500727.47</v>
      </c>
      <c r="H332" s="417"/>
      <c r="I332" s="418">
        <v>200500727.47</v>
      </c>
      <c r="J332" s="417"/>
      <c r="K332" s="417"/>
      <c r="L332" s="417"/>
      <c r="M332" s="417"/>
      <c r="N332" s="417"/>
      <c r="O332" s="417"/>
      <c r="P332" s="417"/>
      <c r="Q332" s="418">
        <v>191483821.41999999</v>
      </c>
      <c r="R332" s="418">
        <v>9016906.0500000007</v>
      </c>
      <c r="S332" s="417"/>
      <c r="T332" s="417"/>
      <c r="U332" s="418">
        <v>161230145.03</v>
      </c>
      <c r="V332" s="417"/>
      <c r="W332" s="418">
        <v>161230145.03</v>
      </c>
      <c r="X332" s="417"/>
      <c r="Y332" s="417"/>
      <c r="Z332" s="417"/>
      <c r="AA332" s="417"/>
      <c r="AB332" s="417"/>
      <c r="AC332" s="417"/>
      <c r="AD332" s="417"/>
      <c r="AE332" s="418">
        <v>152213238.97999999</v>
      </c>
      <c r="AF332" s="418">
        <v>9016906.0500000007</v>
      </c>
      <c r="AG332" s="417"/>
      <c r="AH332" s="417"/>
      <c r="AI332" s="417" t="s">
        <v>518</v>
      </c>
      <c r="AJ332" s="419">
        <v>45938.460543981484</v>
      </c>
      <c r="AK332" s="417"/>
      <c r="AL332" s="417"/>
      <c r="AM332" s="3"/>
    </row>
    <row r="333" spans="1:39" s="4" customFormat="1" ht="12.75" customHeight="1" x14ac:dyDescent="0.25">
      <c r="A333" s="417" t="s">
        <v>264</v>
      </c>
      <c r="B333" s="417" t="s">
        <v>256</v>
      </c>
      <c r="C333" s="417" t="s">
        <v>519</v>
      </c>
      <c r="D333" s="417" t="s">
        <v>859</v>
      </c>
      <c r="E333" s="417" t="s">
        <v>778</v>
      </c>
      <c r="F333" s="417" t="s">
        <v>256</v>
      </c>
      <c r="G333" s="418">
        <v>640500</v>
      </c>
      <c r="H333" s="417"/>
      <c r="I333" s="418">
        <v>640500</v>
      </c>
      <c r="J333" s="417"/>
      <c r="K333" s="417"/>
      <c r="L333" s="417"/>
      <c r="M333" s="417"/>
      <c r="N333" s="417"/>
      <c r="O333" s="417"/>
      <c r="P333" s="417"/>
      <c r="Q333" s="418">
        <v>640500</v>
      </c>
      <c r="R333" s="417"/>
      <c r="S333" s="417"/>
      <c r="T333" s="417"/>
      <c r="U333" s="418">
        <v>275386.33</v>
      </c>
      <c r="V333" s="417"/>
      <c r="W333" s="418">
        <v>275386.33</v>
      </c>
      <c r="X333" s="417"/>
      <c r="Y333" s="417"/>
      <c r="Z333" s="417"/>
      <c r="AA333" s="417"/>
      <c r="AB333" s="417"/>
      <c r="AC333" s="417"/>
      <c r="AD333" s="417"/>
      <c r="AE333" s="418">
        <v>275386.33</v>
      </c>
      <c r="AF333" s="417"/>
      <c r="AG333" s="417"/>
      <c r="AH333" s="417"/>
      <c r="AI333" s="417" t="s">
        <v>518</v>
      </c>
      <c r="AJ333" s="419">
        <v>45938.460543981484</v>
      </c>
      <c r="AK333" s="417"/>
      <c r="AL333" s="417"/>
      <c r="AM333" s="3"/>
    </row>
    <row r="334" spans="1:39" s="4" customFormat="1" ht="12.75" customHeight="1" x14ac:dyDescent="0.25">
      <c r="A334" s="417" t="s">
        <v>265</v>
      </c>
      <c r="B334" s="417" t="s">
        <v>256</v>
      </c>
      <c r="C334" s="417" t="s">
        <v>519</v>
      </c>
      <c r="D334" s="417" t="s">
        <v>859</v>
      </c>
      <c r="E334" s="417" t="s">
        <v>778</v>
      </c>
      <c r="F334" s="417" t="s">
        <v>786</v>
      </c>
      <c r="G334" s="418">
        <v>640500</v>
      </c>
      <c r="H334" s="417"/>
      <c r="I334" s="418">
        <v>640500</v>
      </c>
      <c r="J334" s="417"/>
      <c r="K334" s="417"/>
      <c r="L334" s="417"/>
      <c r="M334" s="417"/>
      <c r="N334" s="417"/>
      <c r="O334" s="417"/>
      <c r="P334" s="417"/>
      <c r="Q334" s="418">
        <v>640500</v>
      </c>
      <c r="R334" s="417"/>
      <c r="S334" s="417"/>
      <c r="T334" s="417"/>
      <c r="U334" s="418">
        <v>275386.33</v>
      </c>
      <c r="V334" s="417"/>
      <c r="W334" s="418">
        <v>275386.33</v>
      </c>
      <c r="X334" s="417"/>
      <c r="Y334" s="417"/>
      <c r="Z334" s="417"/>
      <c r="AA334" s="417"/>
      <c r="AB334" s="417"/>
      <c r="AC334" s="417"/>
      <c r="AD334" s="417"/>
      <c r="AE334" s="418">
        <v>275386.33</v>
      </c>
      <c r="AF334" s="417"/>
      <c r="AG334" s="417"/>
      <c r="AH334" s="417"/>
      <c r="AI334" s="417" t="s">
        <v>518</v>
      </c>
      <c r="AJ334" s="419">
        <v>45938.460543981484</v>
      </c>
      <c r="AK334" s="417"/>
      <c r="AL334" s="417"/>
      <c r="AM334" s="3"/>
    </row>
    <row r="335" spans="1:39" s="4" customFormat="1" ht="12.75" customHeight="1" x14ac:dyDescent="0.25">
      <c r="A335" s="414" t="s">
        <v>266</v>
      </c>
      <c r="B335" s="414" t="s">
        <v>256</v>
      </c>
      <c r="C335" s="414" t="s">
        <v>519</v>
      </c>
      <c r="D335" s="420" t="s">
        <v>859</v>
      </c>
      <c r="E335" s="414" t="s">
        <v>778</v>
      </c>
      <c r="F335" s="420" t="s">
        <v>787</v>
      </c>
      <c r="G335" s="415">
        <v>640500</v>
      </c>
      <c r="H335" s="420"/>
      <c r="I335" s="415">
        <v>640500</v>
      </c>
      <c r="J335" s="420"/>
      <c r="K335" s="420"/>
      <c r="L335" s="420"/>
      <c r="M335" s="420"/>
      <c r="N335" s="420"/>
      <c r="O335" s="420"/>
      <c r="P335" s="420"/>
      <c r="Q335" s="421">
        <v>640500</v>
      </c>
      <c r="R335" s="420"/>
      <c r="S335" s="420"/>
      <c r="T335" s="420"/>
      <c r="U335" s="415">
        <v>275386.33</v>
      </c>
      <c r="V335" s="420"/>
      <c r="W335" s="415">
        <v>275386.33</v>
      </c>
      <c r="X335" s="420"/>
      <c r="Y335" s="420"/>
      <c r="Z335" s="420"/>
      <c r="AA335" s="420"/>
      <c r="AB335" s="420"/>
      <c r="AC335" s="420"/>
      <c r="AD335" s="420"/>
      <c r="AE335" s="421">
        <v>275386.33</v>
      </c>
      <c r="AF335" s="420"/>
      <c r="AG335" s="420"/>
      <c r="AH335" s="420"/>
      <c r="AI335" s="414" t="s">
        <v>518</v>
      </c>
      <c r="AJ335" s="416">
        <v>45938.460532407407</v>
      </c>
      <c r="AK335" s="414"/>
      <c r="AL335" s="414"/>
      <c r="AM335" s="3"/>
    </row>
    <row r="336" spans="1:39" s="4" customFormat="1" ht="12.75" customHeight="1" x14ac:dyDescent="0.25">
      <c r="A336" s="417" t="s">
        <v>288</v>
      </c>
      <c r="B336" s="417" t="s">
        <v>256</v>
      </c>
      <c r="C336" s="417" t="s">
        <v>519</v>
      </c>
      <c r="D336" s="417" t="s">
        <v>859</v>
      </c>
      <c r="E336" s="417" t="s">
        <v>778</v>
      </c>
      <c r="F336" s="417" t="s">
        <v>808</v>
      </c>
      <c r="G336" s="418">
        <v>115149427.47</v>
      </c>
      <c r="H336" s="417"/>
      <c r="I336" s="418">
        <v>115149427.47</v>
      </c>
      <c r="J336" s="417"/>
      <c r="K336" s="417"/>
      <c r="L336" s="417"/>
      <c r="M336" s="417"/>
      <c r="N336" s="417"/>
      <c r="O336" s="417"/>
      <c r="P336" s="417"/>
      <c r="Q336" s="418">
        <v>106132521.42</v>
      </c>
      <c r="R336" s="418">
        <v>9016906.0500000007</v>
      </c>
      <c r="S336" s="417"/>
      <c r="T336" s="417"/>
      <c r="U336" s="418">
        <v>76614126.280000001</v>
      </c>
      <c r="V336" s="417"/>
      <c r="W336" s="418">
        <v>76614126.280000001</v>
      </c>
      <c r="X336" s="417"/>
      <c r="Y336" s="417"/>
      <c r="Z336" s="417"/>
      <c r="AA336" s="417"/>
      <c r="AB336" s="417"/>
      <c r="AC336" s="417"/>
      <c r="AD336" s="417"/>
      <c r="AE336" s="418">
        <v>67597220.230000004</v>
      </c>
      <c r="AF336" s="418">
        <v>9016906.0500000007</v>
      </c>
      <c r="AG336" s="417"/>
      <c r="AH336" s="417"/>
      <c r="AI336" s="417" t="s">
        <v>518</v>
      </c>
      <c r="AJ336" s="419">
        <v>45938.460543981484</v>
      </c>
      <c r="AK336" s="417"/>
      <c r="AL336" s="417"/>
      <c r="AM336" s="3"/>
    </row>
    <row r="337" spans="1:39" s="4" customFormat="1" ht="12.75" customHeight="1" x14ac:dyDescent="0.25">
      <c r="A337" s="417" t="s">
        <v>340</v>
      </c>
      <c r="B337" s="417" t="s">
        <v>256</v>
      </c>
      <c r="C337" s="417" t="s">
        <v>519</v>
      </c>
      <c r="D337" s="417" t="s">
        <v>859</v>
      </c>
      <c r="E337" s="417" t="s">
        <v>778</v>
      </c>
      <c r="F337" s="417" t="s">
        <v>860</v>
      </c>
      <c r="G337" s="418">
        <v>60012600</v>
      </c>
      <c r="H337" s="417"/>
      <c r="I337" s="418">
        <v>60012600</v>
      </c>
      <c r="J337" s="417"/>
      <c r="K337" s="417"/>
      <c r="L337" s="417"/>
      <c r="M337" s="417"/>
      <c r="N337" s="417"/>
      <c r="O337" s="417"/>
      <c r="P337" s="417"/>
      <c r="Q337" s="418">
        <v>60012600</v>
      </c>
      <c r="R337" s="417"/>
      <c r="S337" s="417"/>
      <c r="T337" s="417"/>
      <c r="U337" s="418">
        <v>38814656.189999998</v>
      </c>
      <c r="V337" s="417"/>
      <c r="W337" s="418">
        <v>38814656.189999998</v>
      </c>
      <c r="X337" s="417"/>
      <c r="Y337" s="417"/>
      <c r="Z337" s="417"/>
      <c r="AA337" s="417"/>
      <c r="AB337" s="417"/>
      <c r="AC337" s="417"/>
      <c r="AD337" s="417"/>
      <c r="AE337" s="418">
        <v>38814656.189999998</v>
      </c>
      <c r="AF337" s="417"/>
      <c r="AG337" s="417"/>
      <c r="AH337" s="417"/>
      <c r="AI337" s="417" t="s">
        <v>518</v>
      </c>
      <c r="AJ337" s="419">
        <v>45938.460543981484</v>
      </c>
      <c r="AK337" s="417"/>
      <c r="AL337" s="417"/>
      <c r="AM337" s="3"/>
    </row>
    <row r="338" spans="1:39" s="4" customFormat="1" ht="12.75" customHeight="1" x14ac:dyDescent="0.25">
      <c r="A338" s="414" t="s">
        <v>341</v>
      </c>
      <c r="B338" s="414" t="s">
        <v>256</v>
      </c>
      <c r="C338" s="414" t="s">
        <v>519</v>
      </c>
      <c r="D338" s="420" t="s">
        <v>859</v>
      </c>
      <c r="E338" s="414" t="s">
        <v>778</v>
      </c>
      <c r="F338" s="420" t="s">
        <v>861</v>
      </c>
      <c r="G338" s="415">
        <v>60012600</v>
      </c>
      <c r="H338" s="420"/>
      <c r="I338" s="415">
        <v>60012600</v>
      </c>
      <c r="J338" s="420"/>
      <c r="K338" s="420"/>
      <c r="L338" s="420"/>
      <c r="M338" s="420"/>
      <c r="N338" s="420"/>
      <c r="O338" s="420"/>
      <c r="P338" s="420"/>
      <c r="Q338" s="421">
        <v>60012600</v>
      </c>
      <c r="R338" s="420"/>
      <c r="S338" s="420"/>
      <c r="T338" s="420"/>
      <c r="U338" s="415">
        <v>38814656.189999998</v>
      </c>
      <c r="V338" s="420"/>
      <c r="W338" s="415">
        <v>38814656.189999998</v>
      </c>
      <c r="X338" s="420"/>
      <c r="Y338" s="420"/>
      <c r="Z338" s="420"/>
      <c r="AA338" s="420"/>
      <c r="AB338" s="420"/>
      <c r="AC338" s="420"/>
      <c r="AD338" s="420"/>
      <c r="AE338" s="421">
        <v>38814656.189999998</v>
      </c>
      <c r="AF338" s="420"/>
      <c r="AG338" s="420"/>
      <c r="AH338" s="420"/>
      <c r="AI338" s="414" t="s">
        <v>518</v>
      </c>
      <c r="AJ338" s="416">
        <v>45938.460532407407</v>
      </c>
      <c r="AK338" s="414"/>
      <c r="AL338" s="414"/>
      <c r="AM338" s="3"/>
    </row>
    <row r="339" spans="1:39" s="4" customFormat="1" ht="12.75" customHeight="1" x14ac:dyDescent="0.25">
      <c r="A339" s="417" t="s">
        <v>337</v>
      </c>
      <c r="B339" s="417" t="s">
        <v>256</v>
      </c>
      <c r="C339" s="417" t="s">
        <v>519</v>
      </c>
      <c r="D339" s="417" t="s">
        <v>859</v>
      </c>
      <c r="E339" s="417" t="s">
        <v>778</v>
      </c>
      <c r="F339" s="417" t="s">
        <v>857</v>
      </c>
      <c r="G339" s="418">
        <v>55136827.469999999</v>
      </c>
      <c r="H339" s="417"/>
      <c r="I339" s="418">
        <v>55136827.469999999</v>
      </c>
      <c r="J339" s="417"/>
      <c r="K339" s="417"/>
      <c r="L339" s="417"/>
      <c r="M339" s="417"/>
      <c r="N339" s="417"/>
      <c r="O339" s="417"/>
      <c r="P339" s="417"/>
      <c r="Q339" s="418">
        <v>46119921.420000002</v>
      </c>
      <c r="R339" s="418">
        <v>9016906.0500000007</v>
      </c>
      <c r="S339" s="417"/>
      <c r="T339" s="417"/>
      <c r="U339" s="418">
        <v>37799470.090000004</v>
      </c>
      <c r="V339" s="417"/>
      <c r="W339" s="418">
        <v>37799470.090000004</v>
      </c>
      <c r="X339" s="417"/>
      <c r="Y339" s="417"/>
      <c r="Z339" s="417"/>
      <c r="AA339" s="417"/>
      <c r="AB339" s="417"/>
      <c r="AC339" s="417"/>
      <c r="AD339" s="417"/>
      <c r="AE339" s="418">
        <v>28782564.039999999</v>
      </c>
      <c r="AF339" s="418">
        <v>9016906.0500000007</v>
      </c>
      <c r="AG339" s="417"/>
      <c r="AH339" s="417"/>
      <c r="AI339" s="417" t="s">
        <v>518</v>
      </c>
      <c r="AJ339" s="419">
        <v>45938.460543981484</v>
      </c>
      <c r="AK339" s="417"/>
      <c r="AL339" s="417"/>
      <c r="AM339" s="3"/>
    </row>
    <row r="340" spans="1:39" s="4" customFormat="1" ht="12.75" customHeight="1" x14ac:dyDescent="0.25">
      <c r="A340" s="414" t="s">
        <v>343</v>
      </c>
      <c r="B340" s="414" t="s">
        <v>256</v>
      </c>
      <c r="C340" s="414" t="s">
        <v>519</v>
      </c>
      <c r="D340" s="420" t="s">
        <v>859</v>
      </c>
      <c r="E340" s="414" t="s">
        <v>778</v>
      </c>
      <c r="F340" s="420" t="s">
        <v>862</v>
      </c>
      <c r="G340" s="415">
        <v>11953927.470000001</v>
      </c>
      <c r="H340" s="420"/>
      <c r="I340" s="415">
        <v>11953927.470000001</v>
      </c>
      <c r="J340" s="420"/>
      <c r="K340" s="420"/>
      <c r="L340" s="420"/>
      <c r="M340" s="420"/>
      <c r="N340" s="420"/>
      <c r="O340" s="420"/>
      <c r="P340" s="420"/>
      <c r="Q340" s="421">
        <v>2937021.42</v>
      </c>
      <c r="R340" s="421">
        <v>9016906.0500000007</v>
      </c>
      <c r="S340" s="420"/>
      <c r="T340" s="420"/>
      <c r="U340" s="415">
        <v>11953749.33</v>
      </c>
      <c r="V340" s="420"/>
      <c r="W340" s="415">
        <v>11953749.33</v>
      </c>
      <c r="X340" s="420"/>
      <c r="Y340" s="420"/>
      <c r="Z340" s="420"/>
      <c r="AA340" s="420"/>
      <c r="AB340" s="420"/>
      <c r="AC340" s="420"/>
      <c r="AD340" s="420"/>
      <c r="AE340" s="421">
        <v>2936843.28</v>
      </c>
      <c r="AF340" s="421">
        <v>9016906.0500000007</v>
      </c>
      <c r="AG340" s="420"/>
      <c r="AH340" s="420"/>
      <c r="AI340" s="414" t="s">
        <v>518</v>
      </c>
      <c r="AJ340" s="416">
        <v>45938.460532407407</v>
      </c>
      <c r="AK340" s="414"/>
      <c r="AL340" s="414"/>
      <c r="AM340" s="3"/>
    </row>
    <row r="341" spans="1:39" s="4" customFormat="1" ht="12.75" customHeight="1" x14ac:dyDescent="0.25">
      <c r="A341" s="414" t="s">
        <v>344</v>
      </c>
      <c r="B341" s="414" t="s">
        <v>256</v>
      </c>
      <c r="C341" s="414" t="s">
        <v>519</v>
      </c>
      <c r="D341" s="420" t="s">
        <v>859</v>
      </c>
      <c r="E341" s="414" t="s">
        <v>778</v>
      </c>
      <c r="F341" s="420" t="s">
        <v>863</v>
      </c>
      <c r="G341" s="415">
        <v>43182900</v>
      </c>
      <c r="H341" s="420"/>
      <c r="I341" s="415">
        <v>43182900</v>
      </c>
      <c r="J341" s="420"/>
      <c r="K341" s="420"/>
      <c r="L341" s="420"/>
      <c r="M341" s="420"/>
      <c r="N341" s="420"/>
      <c r="O341" s="420"/>
      <c r="P341" s="420"/>
      <c r="Q341" s="421">
        <v>43182900</v>
      </c>
      <c r="R341" s="420"/>
      <c r="S341" s="420"/>
      <c r="T341" s="420"/>
      <c r="U341" s="415">
        <v>25845720.760000002</v>
      </c>
      <c r="V341" s="420"/>
      <c r="W341" s="415">
        <v>25845720.760000002</v>
      </c>
      <c r="X341" s="420"/>
      <c r="Y341" s="420"/>
      <c r="Z341" s="420"/>
      <c r="AA341" s="420"/>
      <c r="AB341" s="420"/>
      <c r="AC341" s="420"/>
      <c r="AD341" s="420"/>
      <c r="AE341" s="421">
        <v>25845720.760000002</v>
      </c>
      <c r="AF341" s="420"/>
      <c r="AG341" s="420"/>
      <c r="AH341" s="420"/>
      <c r="AI341" s="414" t="s">
        <v>518</v>
      </c>
      <c r="AJ341" s="416">
        <v>45938.460532407407</v>
      </c>
      <c r="AK341" s="414"/>
      <c r="AL341" s="414"/>
      <c r="AM341" s="3"/>
    </row>
    <row r="342" spans="1:39" s="4" customFormat="1" ht="12.75" customHeight="1" x14ac:dyDescent="0.25">
      <c r="A342" s="417" t="s">
        <v>313</v>
      </c>
      <c r="B342" s="417" t="s">
        <v>256</v>
      </c>
      <c r="C342" s="417" t="s">
        <v>519</v>
      </c>
      <c r="D342" s="417" t="s">
        <v>859</v>
      </c>
      <c r="E342" s="417" t="s">
        <v>778</v>
      </c>
      <c r="F342" s="417" t="s">
        <v>834</v>
      </c>
      <c r="G342" s="418">
        <v>84710800</v>
      </c>
      <c r="H342" s="417"/>
      <c r="I342" s="418">
        <v>84710800</v>
      </c>
      <c r="J342" s="417"/>
      <c r="K342" s="417"/>
      <c r="L342" s="417"/>
      <c r="M342" s="417"/>
      <c r="N342" s="417"/>
      <c r="O342" s="417"/>
      <c r="P342" s="417"/>
      <c r="Q342" s="418">
        <v>84710800</v>
      </c>
      <c r="R342" s="417"/>
      <c r="S342" s="417"/>
      <c r="T342" s="417"/>
      <c r="U342" s="418">
        <v>84340632.420000002</v>
      </c>
      <c r="V342" s="417"/>
      <c r="W342" s="418">
        <v>84340632.420000002</v>
      </c>
      <c r="X342" s="417"/>
      <c r="Y342" s="417"/>
      <c r="Z342" s="417"/>
      <c r="AA342" s="417"/>
      <c r="AB342" s="417"/>
      <c r="AC342" s="417"/>
      <c r="AD342" s="417"/>
      <c r="AE342" s="418">
        <v>84340632.420000002</v>
      </c>
      <c r="AF342" s="417"/>
      <c r="AG342" s="417"/>
      <c r="AH342" s="417"/>
      <c r="AI342" s="417" t="s">
        <v>518</v>
      </c>
      <c r="AJ342" s="419">
        <v>45938.460543981484</v>
      </c>
      <c r="AK342" s="417"/>
      <c r="AL342" s="417"/>
      <c r="AM342" s="3"/>
    </row>
    <row r="343" spans="1:39" s="4" customFormat="1" ht="12.75" customHeight="1" x14ac:dyDescent="0.25">
      <c r="A343" s="417" t="s">
        <v>314</v>
      </c>
      <c r="B343" s="417" t="s">
        <v>256</v>
      </c>
      <c r="C343" s="417" t="s">
        <v>519</v>
      </c>
      <c r="D343" s="417" t="s">
        <v>859</v>
      </c>
      <c r="E343" s="417" t="s">
        <v>778</v>
      </c>
      <c r="F343" s="417" t="s">
        <v>835</v>
      </c>
      <c r="G343" s="418">
        <v>84710800</v>
      </c>
      <c r="H343" s="417"/>
      <c r="I343" s="418">
        <v>84710800</v>
      </c>
      <c r="J343" s="417"/>
      <c r="K343" s="417"/>
      <c r="L343" s="417"/>
      <c r="M343" s="417"/>
      <c r="N343" s="417"/>
      <c r="O343" s="417"/>
      <c r="P343" s="417"/>
      <c r="Q343" s="418">
        <v>84710800</v>
      </c>
      <c r="R343" s="417"/>
      <c r="S343" s="417"/>
      <c r="T343" s="417"/>
      <c r="U343" s="418">
        <v>84340632.420000002</v>
      </c>
      <c r="V343" s="417"/>
      <c r="W343" s="418">
        <v>84340632.420000002</v>
      </c>
      <c r="X343" s="417"/>
      <c r="Y343" s="417"/>
      <c r="Z343" s="417"/>
      <c r="AA343" s="417"/>
      <c r="AB343" s="417"/>
      <c r="AC343" s="417"/>
      <c r="AD343" s="417"/>
      <c r="AE343" s="418">
        <v>84340632.420000002</v>
      </c>
      <c r="AF343" s="417"/>
      <c r="AG343" s="417"/>
      <c r="AH343" s="417"/>
      <c r="AI343" s="417" t="s">
        <v>518</v>
      </c>
      <c r="AJ343" s="419">
        <v>45938.460543981484</v>
      </c>
      <c r="AK343" s="417"/>
      <c r="AL343" s="417"/>
      <c r="AM343" s="3"/>
    </row>
    <row r="344" spans="1:39" s="4" customFormat="1" ht="12.75" customHeight="1" x14ac:dyDescent="0.25">
      <c r="A344" s="414" t="s">
        <v>345</v>
      </c>
      <c r="B344" s="414" t="s">
        <v>256</v>
      </c>
      <c r="C344" s="414" t="s">
        <v>519</v>
      </c>
      <c r="D344" s="420" t="s">
        <v>859</v>
      </c>
      <c r="E344" s="414" t="s">
        <v>778</v>
      </c>
      <c r="F344" s="420" t="s">
        <v>864</v>
      </c>
      <c r="G344" s="415">
        <v>84710800</v>
      </c>
      <c r="H344" s="420"/>
      <c r="I344" s="415">
        <v>84710800</v>
      </c>
      <c r="J344" s="420"/>
      <c r="K344" s="420"/>
      <c r="L344" s="420"/>
      <c r="M344" s="420"/>
      <c r="N344" s="420"/>
      <c r="O344" s="420"/>
      <c r="P344" s="420"/>
      <c r="Q344" s="421">
        <v>84710800</v>
      </c>
      <c r="R344" s="420"/>
      <c r="S344" s="420"/>
      <c r="T344" s="420"/>
      <c r="U344" s="415">
        <v>84340632.420000002</v>
      </c>
      <c r="V344" s="420"/>
      <c r="W344" s="415">
        <v>84340632.420000002</v>
      </c>
      <c r="X344" s="420"/>
      <c r="Y344" s="420"/>
      <c r="Z344" s="420"/>
      <c r="AA344" s="420"/>
      <c r="AB344" s="420"/>
      <c r="AC344" s="420"/>
      <c r="AD344" s="420"/>
      <c r="AE344" s="421">
        <v>84340632.420000002</v>
      </c>
      <c r="AF344" s="420"/>
      <c r="AG344" s="420"/>
      <c r="AH344" s="420"/>
      <c r="AI344" s="414" t="s">
        <v>518</v>
      </c>
      <c r="AJ344" s="416">
        <v>45938.460532407407</v>
      </c>
      <c r="AK344" s="414"/>
      <c r="AL344" s="414"/>
      <c r="AM344" s="3"/>
    </row>
    <row r="345" spans="1:39" s="4" customFormat="1" ht="12.75" customHeight="1" x14ac:dyDescent="0.25">
      <c r="A345" s="417" t="s">
        <v>346</v>
      </c>
      <c r="B345" s="417" t="s">
        <v>256</v>
      </c>
      <c r="C345" s="417" t="s">
        <v>519</v>
      </c>
      <c r="D345" s="417" t="s">
        <v>865</v>
      </c>
      <c r="E345" s="417" t="s">
        <v>778</v>
      </c>
      <c r="F345" s="417" t="s">
        <v>519</v>
      </c>
      <c r="G345" s="418">
        <v>12804700</v>
      </c>
      <c r="H345" s="417"/>
      <c r="I345" s="418">
        <v>12804700</v>
      </c>
      <c r="J345" s="417"/>
      <c r="K345" s="417"/>
      <c r="L345" s="417"/>
      <c r="M345" s="417"/>
      <c r="N345" s="417"/>
      <c r="O345" s="417"/>
      <c r="P345" s="417"/>
      <c r="Q345" s="418">
        <v>12224700</v>
      </c>
      <c r="R345" s="418">
        <v>190000</v>
      </c>
      <c r="S345" s="418">
        <v>390000</v>
      </c>
      <c r="T345" s="417"/>
      <c r="U345" s="418">
        <v>9352441.5500000007</v>
      </c>
      <c r="V345" s="417"/>
      <c r="W345" s="418">
        <v>9352441.5500000007</v>
      </c>
      <c r="X345" s="417"/>
      <c r="Y345" s="417"/>
      <c r="Z345" s="417"/>
      <c r="AA345" s="417"/>
      <c r="AB345" s="417"/>
      <c r="AC345" s="417"/>
      <c r="AD345" s="417"/>
      <c r="AE345" s="418">
        <v>9133271.5500000007</v>
      </c>
      <c r="AF345" s="418">
        <v>130000</v>
      </c>
      <c r="AG345" s="418">
        <v>89170</v>
      </c>
      <c r="AH345" s="417"/>
      <c r="AI345" s="417" t="s">
        <v>518</v>
      </c>
      <c r="AJ345" s="419">
        <v>45938.460543981484</v>
      </c>
      <c r="AK345" s="417"/>
      <c r="AL345" s="417"/>
      <c r="AM345" s="3"/>
    </row>
    <row r="346" spans="1:39" s="4" customFormat="1" ht="12.75" customHeight="1" x14ac:dyDescent="0.25">
      <c r="A346" s="417" t="s">
        <v>259</v>
      </c>
      <c r="B346" s="417" t="s">
        <v>256</v>
      </c>
      <c r="C346" s="417" t="s">
        <v>519</v>
      </c>
      <c r="D346" s="417" t="s">
        <v>865</v>
      </c>
      <c r="E346" s="417" t="s">
        <v>778</v>
      </c>
      <c r="F346" s="417" t="s">
        <v>780</v>
      </c>
      <c r="G346" s="418">
        <v>9818300</v>
      </c>
      <c r="H346" s="417"/>
      <c r="I346" s="418">
        <v>9818300</v>
      </c>
      <c r="J346" s="417"/>
      <c r="K346" s="417"/>
      <c r="L346" s="417"/>
      <c r="M346" s="417"/>
      <c r="N346" s="417"/>
      <c r="O346" s="417"/>
      <c r="P346" s="417"/>
      <c r="Q346" s="418">
        <v>9818300</v>
      </c>
      <c r="R346" s="417"/>
      <c r="S346" s="417"/>
      <c r="T346" s="417"/>
      <c r="U346" s="418">
        <v>6790686.7699999996</v>
      </c>
      <c r="V346" s="417"/>
      <c r="W346" s="418">
        <v>6790686.7699999996</v>
      </c>
      <c r="X346" s="417"/>
      <c r="Y346" s="417"/>
      <c r="Z346" s="417"/>
      <c r="AA346" s="417"/>
      <c r="AB346" s="417"/>
      <c r="AC346" s="417"/>
      <c r="AD346" s="417"/>
      <c r="AE346" s="418">
        <v>6790686.7699999996</v>
      </c>
      <c r="AF346" s="417"/>
      <c r="AG346" s="417"/>
      <c r="AH346" s="417"/>
      <c r="AI346" s="417" t="s">
        <v>518</v>
      </c>
      <c r="AJ346" s="419">
        <v>45938.460543981484</v>
      </c>
      <c r="AK346" s="417"/>
      <c r="AL346" s="417"/>
      <c r="AM346" s="3"/>
    </row>
    <row r="347" spans="1:39" s="4" customFormat="1" ht="12.75" customHeight="1" x14ac:dyDescent="0.25">
      <c r="A347" s="417" t="s">
        <v>260</v>
      </c>
      <c r="B347" s="417" t="s">
        <v>256</v>
      </c>
      <c r="C347" s="417" t="s">
        <v>519</v>
      </c>
      <c r="D347" s="417" t="s">
        <v>865</v>
      </c>
      <c r="E347" s="417" t="s">
        <v>778</v>
      </c>
      <c r="F347" s="417" t="s">
        <v>781</v>
      </c>
      <c r="G347" s="418">
        <v>9818300</v>
      </c>
      <c r="H347" s="417"/>
      <c r="I347" s="418">
        <v>9818300</v>
      </c>
      <c r="J347" s="417"/>
      <c r="K347" s="417"/>
      <c r="L347" s="417"/>
      <c r="M347" s="417"/>
      <c r="N347" s="417"/>
      <c r="O347" s="417"/>
      <c r="P347" s="417"/>
      <c r="Q347" s="418">
        <v>9818300</v>
      </c>
      <c r="R347" s="417"/>
      <c r="S347" s="417"/>
      <c r="T347" s="417"/>
      <c r="U347" s="418">
        <v>6790686.7699999996</v>
      </c>
      <c r="V347" s="417"/>
      <c r="W347" s="418">
        <v>6790686.7699999996</v>
      </c>
      <c r="X347" s="417"/>
      <c r="Y347" s="417"/>
      <c r="Z347" s="417"/>
      <c r="AA347" s="417"/>
      <c r="AB347" s="417"/>
      <c r="AC347" s="417"/>
      <c r="AD347" s="417"/>
      <c r="AE347" s="418">
        <v>6790686.7699999996</v>
      </c>
      <c r="AF347" s="417"/>
      <c r="AG347" s="417"/>
      <c r="AH347" s="417"/>
      <c r="AI347" s="417" t="s">
        <v>518</v>
      </c>
      <c r="AJ347" s="419">
        <v>45938.460543981484</v>
      </c>
      <c r="AK347" s="417"/>
      <c r="AL347" s="417"/>
      <c r="AM347" s="3"/>
    </row>
    <row r="348" spans="1:39" s="4" customFormat="1" ht="12.75" customHeight="1" x14ac:dyDescent="0.25">
      <c r="A348" s="414" t="s">
        <v>261</v>
      </c>
      <c r="B348" s="414" t="s">
        <v>256</v>
      </c>
      <c r="C348" s="414" t="s">
        <v>519</v>
      </c>
      <c r="D348" s="420" t="s">
        <v>865</v>
      </c>
      <c r="E348" s="414" t="s">
        <v>778</v>
      </c>
      <c r="F348" s="420" t="s">
        <v>782</v>
      </c>
      <c r="G348" s="415">
        <v>7541000</v>
      </c>
      <c r="H348" s="420"/>
      <c r="I348" s="415">
        <v>7541000</v>
      </c>
      <c r="J348" s="420"/>
      <c r="K348" s="420"/>
      <c r="L348" s="420"/>
      <c r="M348" s="420"/>
      <c r="N348" s="420"/>
      <c r="O348" s="420"/>
      <c r="P348" s="420"/>
      <c r="Q348" s="421">
        <v>7541000</v>
      </c>
      <c r="R348" s="420"/>
      <c r="S348" s="420"/>
      <c r="T348" s="420"/>
      <c r="U348" s="415">
        <v>5271243.5</v>
      </c>
      <c r="V348" s="420"/>
      <c r="W348" s="415">
        <v>5271243.5</v>
      </c>
      <c r="X348" s="420"/>
      <c r="Y348" s="420"/>
      <c r="Z348" s="420"/>
      <c r="AA348" s="420"/>
      <c r="AB348" s="420"/>
      <c r="AC348" s="420"/>
      <c r="AD348" s="420"/>
      <c r="AE348" s="421">
        <v>5271243.5</v>
      </c>
      <c r="AF348" s="420"/>
      <c r="AG348" s="420"/>
      <c r="AH348" s="420"/>
      <c r="AI348" s="414" t="s">
        <v>518</v>
      </c>
      <c r="AJ348" s="416">
        <v>45938.460532407407</v>
      </c>
      <c r="AK348" s="414"/>
      <c r="AL348" s="414"/>
      <c r="AM348" s="3"/>
    </row>
    <row r="349" spans="1:39" s="4" customFormat="1" ht="12.75" customHeight="1" x14ac:dyDescent="0.25">
      <c r="A349" s="414" t="s">
        <v>271</v>
      </c>
      <c r="B349" s="414" t="s">
        <v>256</v>
      </c>
      <c r="C349" s="414" t="s">
        <v>519</v>
      </c>
      <c r="D349" s="420" t="s">
        <v>865</v>
      </c>
      <c r="E349" s="414" t="s">
        <v>778</v>
      </c>
      <c r="F349" s="420" t="s">
        <v>783</v>
      </c>
      <c r="G349" s="415">
        <v>21279.3</v>
      </c>
      <c r="H349" s="420"/>
      <c r="I349" s="415">
        <v>21279.3</v>
      </c>
      <c r="J349" s="420"/>
      <c r="K349" s="420"/>
      <c r="L349" s="420"/>
      <c r="M349" s="420"/>
      <c r="N349" s="420"/>
      <c r="O349" s="420"/>
      <c r="P349" s="420"/>
      <c r="Q349" s="421">
        <v>21279.3</v>
      </c>
      <c r="R349" s="420"/>
      <c r="S349" s="420"/>
      <c r="T349" s="420"/>
      <c r="U349" s="415">
        <v>21279.3</v>
      </c>
      <c r="V349" s="420"/>
      <c r="W349" s="415">
        <v>21279.3</v>
      </c>
      <c r="X349" s="420"/>
      <c r="Y349" s="420"/>
      <c r="Z349" s="420"/>
      <c r="AA349" s="420"/>
      <c r="AB349" s="420"/>
      <c r="AC349" s="420"/>
      <c r="AD349" s="420"/>
      <c r="AE349" s="421">
        <v>21279.3</v>
      </c>
      <c r="AF349" s="420"/>
      <c r="AG349" s="420"/>
      <c r="AH349" s="420"/>
      <c r="AI349" s="414" t="s">
        <v>518</v>
      </c>
      <c r="AJ349" s="416">
        <v>45938.460532407407</v>
      </c>
      <c r="AK349" s="414"/>
      <c r="AL349" s="414"/>
      <c r="AM349" s="3"/>
    </row>
    <row r="350" spans="1:39" s="4" customFormat="1" ht="12.75" customHeight="1" x14ac:dyDescent="0.25">
      <c r="A350" s="414" t="s">
        <v>262</v>
      </c>
      <c r="B350" s="414" t="s">
        <v>256</v>
      </c>
      <c r="C350" s="414" t="s">
        <v>519</v>
      </c>
      <c r="D350" s="420" t="s">
        <v>865</v>
      </c>
      <c r="E350" s="414" t="s">
        <v>778</v>
      </c>
      <c r="F350" s="420" t="s">
        <v>784</v>
      </c>
      <c r="G350" s="415">
        <v>2256020.7000000002</v>
      </c>
      <c r="H350" s="420"/>
      <c r="I350" s="415">
        <v>2256020.7000000002</v>
      </c>
      <c r="J350" s="420"/>
      <c r="K350" s="420"/>
      <c r="L350" s="420"/>
      <c r="M350" s="420"/>
      <c r="N350" s="420"/>
      <c r="O350" s="420"/>
      <c r="P350" s="420"/>
      <c r="Q350" s="421">
        <v>2256020.7000000002</v>
      </c>
      <c r="R350" s="420"/>
      <c r="S350" s="420"/>
      <c r="T350" s="420"/>
      <c r="U350" s="415">
        <v>1498163.97</v>
      </c>
      <c r="V350" s="420"/>
      <c r="W350" s="415">
        <v>1498163.97</v>
      </c>
      <c r="X350" s="420"/>
      <c r="Y350" s="420"/>
      <c r="Z350" s="420"/>
      <c r="AA350" s="420"/>
      <c r="AB350" s="420"/>
      <c r="AC350" s="420"/>
      <c r="AD350" s="420"/>
      <c r="AE350" s="421">
        <v>1498163.97</v>
      </c>
      <c r="AF350" s="420"/>
      <c r="AG350" s="420"/>
      <c r="AH350" s="420"/>
      <c r="AI350" s="414" t="s">
        <v>518</v>
      </c>
      <c r="AJ350" s="416">
        <v>45938.460532407407</v>
      </c>
      <c r="AK350" s="414"/>
      <c r="AL350" s="414"/>
      <c r="AM350" s="3"/>
    </row>
    <row r="351" spans="1:39" s="4" customFormat="1" ht="12.75" customHeight="1" x14ac:dyDescent="0.25">
      <c r="A351" s="417" t="s">
        <v>264</v>
      </c>
      <c r="B351" s="417" t="s">
        <v>256</v>
      </c>
      <c r="C351" s="417" t="s">
        <v>519</v>
      </c>
      <c r="D351" s="417" t="s">
        <v>865</v>
      </c>
      <c r="E351" s="417" t="s">
        <v>778</v>
      </c>
      <c r="F351" s="417" t="s">
        <v>256</v>
      </c>
      <c r="G351" s="418">
        <v>314400</v>
      </c>
      <c r="H351" s="417"/>
      <c r="I351" s="418">
        <v>314400</v>
      </c>
      <c r="J351" s="417"/>
      <c r="K351" s="417"/>
      <c r="L351" s="417"/>
      <c r="M351" s="417"/>
      <c r="N351" s="417"/>
      <c r="O351" s="417"/>
      <c r="P351" s="417"/>
      <c r="Q351" s="418">
        <v>204400</v>
      </c>
      <c r="R351" s="417"/>
      <c r="S351" s="418">
        <v>110000</v>
      </c>
      <c r="T351" s="417"/>
      <c r="U351" s="418">
        <v>206718.98</v>
      </c>
      <c r="V351" s="417"/>
      <c r="W351" s="418">
        <v>206718.98</v>
      </c>
      <c r="X351" s="417"/>
      <c r="Y351" s="417"/>
      <c r="Z351" s="417"/>
      <c r="AA351" s="417"/>
      <c r="AB351" s="417"/>
      <c r="AC351" s="417"/>
      <c r="AD351" s="417"/>
      <c r="AE351" s="418">
        <v>142548.98000000001</v>
      </c>
      <c r="AF351" s="417"/>
      <c r="AG351" s="418">
        <v>64170</v>
      </c>
      <c r="AH351" s="417"/>
      <c r="AI351" s="417" t="s">
        <v>518</v>
      </c>
      <c r="AJ351" s="419">
        <v>45938.460543981484</v>
      </c>
      <c r="AK351" s="417"/>
      <c r="AL351" s="417"/>
      <c r="AM351" s="3"/>
    </row>
    <row r="352" spans="1:39" s="4" customFormat="1" ht="12.75" customHeight="1" x14ac:dyDescent="0.25">
      <c r="A352" s="417" t="s">
        <v>265</v>
      </c>
      <c r="B352" s="417" t="s">
        <v>256</v>
      </c>
      <c r="C352" s="417" t="s">
        <v>519</v>
      </c>
      <c r="D352" s="417" t="s">
        <v>865</v>
      </c>
      <c r="E352" s="417" t="s">
        <v>778</v>
      </c>
      <c r="F352" s="417" t="s">
        <v>786</v>
      </c>
      <c r="G352" s="418">
        <v>314400</v>
      </c>
      <c r="H352" s="417"/>
      <c r="I352" s="418">
        <v>314400</v>
      </c>
      <c r="J352" s="417"/>
      <c r="K352" s="417"/>
      <c r="L352" s="417"/>
      <c r="M352" s="417"/>
      <c r="N352" s="417"/>
      <c r="O352" s="417"/>
      <c r="P352" s="417"/>
      <c r="Q352" s="418">
        <v>204400</v>
      </c>
      <c r="R352" s="417"/>
      <c r="S352" s="418">
        <v>110000</v>
      </c>
      <c r="T352" s="417"/>
      <c r="U352" s="418">
        <v>206718.98</v>
      </c>
      <c r="V352" s="417"/>
      <c r="W352" s="418">
        <v>206718.98</v>
      </c>
      <c r="X352" s="417"/>
      <c r="Y352" s="417"/>
      <c r="Z352" s="417"/>
      <c r="AA352" s="417"/>
      <c r="AB352" s="417"/>
      <c r="AC352" s="417"/>
      <c r="AD352" s="417"/>
      <c r="AE352" s="418">
        <v>142548.98000000001</v>
      </c>
      <c r="AF352" s="417"/>
      <c r="AG352" s="418">
        <v>64170</v>
      </c>
      <c r="AH352" s="417"/>
      <c r="AI352" s="417" t="s">
        <v>518</v>
      </c>
      <c r="AJ352" s="419">
        <v>45938.460543981484</v>
      </c>
      <c r="AK352" s="417"/>
      <c r="AL352" s="417"/>
      <c r="AM352" s="3"/>
    </row>
    <row r="353" spans="1:39" s="4" customFormat="1" ht="12.75" customHeight="1" x14ac:dyDescent="0.25">
      <c r="A353" s="414" t="s">
        <v>266</v>
      </c>
      <c r="B353" s="414" t="s">
        <v>256</v>
      </c>
      <c r="C353" s="414" t="s">
        <v>519</v>
      </c>
      <c r="D353" s="420" t="s">
        <v>865</v>
      </c>
      <c r="E353" s="414" t="s">
        <v>778</v>
      </c>
      <c r="F353" s="420" t="s">
        <v>787</v>
      </c>
      <c r="G353" s="415">
        <v>314400</v>
      </c>
      <c r="H353" s="420"/>
      <c r="I353" s="415">
        <v>314400</v>
      </c>
      <c r="J353" s="420"/>
      <c r="K353" s="420"/>
      <c r="L353" s="420"/>
      <c r="M353" s="420"/>
      <c r="N353" s="420"/>
      <c r="O353" s="420"/>
      <c r="P353" s="420"/>
      <c r="Q353" s="421">
        <v>204400</v>
      </c>
      <c r="R353" s="420"/>
      <c r="S353" s="421">
        <v>110000</v>
      </c>
      <c r="T353" s="420"/>
      <c r="U353" s="415">
        <v>206718.98</v>
      </c>
      <c r="V353" s="420"/>
      <c r="W353" s="415">
        <v>206718.98</v>
      </c>
      <c r="X353" s="420"/>
      <c r="Y353" s="420"/>
      <c r="Z353" s="420"/>
      <c r="AA353" s="420"/>
      <c r="AB353" s="420"/>
      <c r="AC353" s="420"/>
      <c r="AD353" s="420"/>
      <c r="AE353" s="421">
        <v>142548.98000000001</v>
      </c>
      <c r="AF353" s="420"/>
      <c r="AG353" s="421">
        <v>64170</v>
      </c>
      <c r="AH353" s="420"/>
      <c r="AI353" s="414" t="s">
        <v>518</v>
      </c>
      <c r="AJ353" s="416">
        <v>45938.460532407407</v>
      </c>
      <c r="AK353" s="414"/>
      <c r="AL353" s="414"/>
      <c r="AM353" s="3"/>
    </row>
    <row r="354" spans="1:39" s="4" customFormat="1" ht="12.75" customHeight="1" x14ac:dyDescent="0.25">
      <c r="A354" s="417" t="s">
        <v>298</v>
      </c>
      <c r="B354" s="417" t="s">
        <v>256</v>
      </c>
      <c r="C354" s="417" t="s">
        <v>519</v>
      </c>
      <c r="D354" s="417" t="s">
        <v>865</v>
      </c>
      <c r="E354" s="417" t="s">
        <v>778</v>
      </c>
      <c r="F354" s="417" t="s">
        <v>818</v>
      </c>
      <c r="G354" s="418">
        <v>2670000</v>
      </c>
      <c r="H354" s="417"/>
      <c r="I354" s="418">
        <v>2670000</v>
      </c>
      <c r="J354" s="417"/>
      <c r="K354" s="417"/>
      <c r="L354" s="417"/>
      <c r="M354" s="417"/>
      <c r="N354" s="417"/>
      <c r="O354" s="417"/>
      <c r="P354" s="417"/>
      <c r="Q354" s="418">
        <v>2200000</v>
      </c>
      <c r="R354" s="418">
        <v>190000</v>
      </c>
      <c r="S354" s="418">
        <v>280000</v>
      </c>
      <c r="T354" s="417"/>
      <c r="U354" s="418">
        <v>2355000</v>
      </c>
      <c r="V354" s="417"/>
      <c r="W354" s="418">
        <v>2355000</v>
      </c>
      <c r="X354" s="417"/>
      <c r="Y354" s="417"/>
      <c r="Z354" s="417"/>
      <c r="AA354" s="417"/>
      <c r="AB354" s="417"/>
      <c r="AC354" s="417"/>
      <c r="AD354" s="417"/>
      <c r="AE354" s="418">
        <v>2200000</v>
      </c>
      <c r="AF354" s="418">
        <v>130000</v>
      </c>
      <c r="AG354" s="418">
        <v>25000</v>
      </c>
      <c r="AH354" s="417"/>
      <c r="AI354" s="417" t="s">
        <v>518</v>
      </c>
      <c r="AJ354" s="419">
        <v>45938.460543981484</v>
      </c>
      <c r="AK354" s="417"/>
      <c r="AL354" s="417"/>
      <c r="AM354" s="3"/>
    </row>
    <row r="355" spans="1:39" s="4" customFormat="1" ht="12.75" customHeight="1" x14ac:dyDescent="0.25">
      <c r="A355" s="417" t="s">
        <v>299</v>
      </c>
      <c r="B355" s="417" t="s">
        <v>256</v>
      </c>
      <c r="C355" s="417" t="s">
        <v>519</v>
      </c>
      <c r="D355" s="417" t="s">
        <v>865</v>
      </c>
      <c r="E355" s="417" t="s">
        <v>778</v>
      </c>
      <c r="F355" s="417" t="s">
        <v>819</v>
      </c>
      <c r="G355" s="418">
        <v>2670000</v>
      </c>
      <c r="H355" s="417"/>
      <c r="I355" s="418">
        <v>2670000</v>
      </c>
      <c r="J355" s="417"/>
      <c r="K355" s="417"/>
      <c r="L355" s="417"/>
      <c r="M355" s="417"/>
      <c r="N355" s="417"/>
      <c r="O355" s="417"/>
      <c r="P355" s="417"/>
      <c r="Q355" s="418">
        <v>2200000</v>
      </c>
      <c r="R355" s="418">
        <v>190000</v>
      </c>
      <c r="S355" s="418">
        <v>280000</v>
      </c>
      <c r="T355" s="417"/>
      <c r="U355" s="418">
        <v>2355000</v>
      </c>
      <c r="V355" s="417"/>
      <c r="W355" s="418">
        <v>2355000</v>
      </c>
      <c r="X355" s="417"/>
      <c r="Y355" s="417"/>
      <c r="Z355" s="417"/>
      <c r="AA355" s="417"/>
      <c r="AB355" s="417"/>
      <c r="AC355" s="417"/>
      <c r="AD355" s="417"/>
      <c r="AE355" s="418">
        <v>2200000</v>
      </c>
      <c r="AF355" s="418">
        <v>130000</v>
      </c>
      <c r="AG355" s="418">
        <v>25000</v>
      </c>
      <c r="AH355" s="417"/>
      <c r="AI355" s="417" t="s">
        <v>518</v>
      </c>
      <c r="AJ355" s="419">
        <v>45938.460543981484</v>
      </c>
      <c r="AK355" s="417"/>
      <c r="AL355" s="417"/>
      <c r="AM355" s="3"/>
    </row>
    <row r="356" spans="1:39" s="4" customFormat="1" ht="12.75" customHeight="1" x14ac:dyDescent="0.25">
      <c r="A356" s="414" t="s">
        <v>300</v>
      </c>
      <c r="B356" s="414" t="s">
        <v>256</v>
      </c>
      <c r="C356" s="414" t="s">
        <v>519</v>
      </c>
      <c r="D356" s="420" t="s">
        <v>865</v>
      </c>
      <c r="E356" s="414" t="s">
        <v>778</v>
      </c>
      <c r="F356" s="420" t="s">
        <v>820</v>
      </c>
      <c r="G356" s="415">
        <v>2670000</v>
      </c>
      <c r="H356" s="420"/>
      <c r="I356" s="415">
        <v>2670000</v>
      </c>
      <c r="J356" s="420"/>
      <c r="K356" s="420"/>
      <c r="L356" s="420"/>
      <c r="M356" s="420"/>
      <c r="N356" s="420"/>
      <c r="O356" s="420"/>
      <c r="P356" s="420"/>
      <c r="Q356" s="421">
        <v>2200000</v>
      </c>
      <c r="R356" s="421">
        <v>190000</v>
      </c>
      <c r="S356" s="421">
        <v>280000</v>
      </c>
      <c r="T356" s="420"/>
      <c r="U356" s="415">
        <v>2355000</v>
      </c>
      <c r="V356" s="420"/>
      <c r="W356" s="415">
        <v>2355000</v>
      </c>
      <c r="X356" s="420"/>
      <c r="Y356" s="420"/>
      <c r="Z356" s="420"/>
      <c r="AA356" s="420"/>
      <c r="AB356" s="420"/>
      <c r="AC356" s="420"/>
      <c r="AD356" s="420"/>
      <c r="AE356" s="421">
        <v>2200000</v>
      </c>
      <c r="AF356" s="421">
        <v>130000</v>
      </c>
      <c r="AG356" s="421">
        <v>25000</v>
      </c>
      <c r="AH356" s="420"/>
      <c r="AI356" s="414" t="s">
        <v>518</v>
      </c>
      <c r="AJ356" s="416">
        <v>45938.460532407407</v>
      </c>
      <c r="AK356" s="414"/>
      <c r="AL356" s="414"/>
      <c r="AM356" s="3"/>
    </row>
    <row r="357" spans="1:39" s="4" customFormat="1" ht="12.75" customHeight="1" x14ac:dyDescent="0.25">
      <c r="A357" s="417" t="s">
        <v>267</v>
      </c>
      <c r="B357" s="417" t="s">
        <v>256</v>
      </c>
      <c r="C357" s="417" t="s">
        <v>519</v>
      </c>
      <c r="D357" s="417" t="s">
        <v>865</v>
      </c>
      <c r="E357" s="417" t="s">
        <v>778</v>
      </c>
      <c r="F357" s="417" t="s">
        <v>788</v>
      </c>
      <c r="G357" s="418">
        <v>2000</v>
      </c>
      <c r="H357" s="417"/>
      <c r="I357" s="418">
        <v>2000</v>
      </c>
      <c r="J357" s="417"/>
      <c r="K357" s="417"/>
      <c r="L357" s="417"/>
      <c r="M357" s="417"/>
      <c r="N357" s="417"/>
      <c r="O357" s="417"/>
      <c r="P357" s="417"/>
      <c r="Q357" s="418">
        <v>2000</v>
      </c>
      <c r="R357" s="417"/>
      <c r="S357" s="417"/>
      <c r="T357" s="417"/>
      <c r="U357" s="418">
        <v>35.799999999999997</v>
      </c>
      <c r="V357" s="417"/>
      <c r="W357" s="418">
        <v>35.799999999999997</v>
      </c>
      <c r="X357" s="417"/>
      <c r="Y357" s="417"/>
      <c r="Z357" s="417"/>
      <c r="AA357" s="417"/>
      <c r="AB357" s="417"/>
      <c r="AC357" s="417"/>
      <c r="AD357" s="417"/>
      <c r="AE357" s="418">
        <v>35.799999999999997</v>
      </c>
      <c r="AF357" s="417"/>
      <c r="AG357" s="417"/>
      <c r="AH357" s="417"/>
      <c r="AI357" s="417" t="s">
        <v>518</v>
      </c>
      <c r="AJ357" s="419">
        <v>45938.460543981484</v>
      </c>
      <c r="AK357" s="417"/>
      <c r="AL357" s="417"/>
      <c r="AM357" s="3"/>
    </row>
    <row r="358" spans="1:39" s="4" customFormat="1" ht="12.75" customHeight="1" x14ac:dyDescent="0.25">
      <c r="A358" s="417" t="s">
        <v>268</v>
      </c>
      <c r="B358" s="417" t="s">
        <v>256</v>
      </c>
      <c r="C358" s="417" t="s">
        <v>519</v>
      </c>
      <c r="D358" s="417" t="s">
        <v>865</v>
      </c>
      <c r="E358" s="417" t="s">
        <v>778</v>
      </c>
      <c r="F358" s="417" t="s">
        <v>789</v>
      </c>
      <c r="G358" s="418">
        <v>2000</v>
      </c>
      <c r="H358" s="417"/>
      <c r="I358" s="418">
        <v>2000</v>
      </c>
      <c r="J358" s="417"/>
      <c r="K358" s="417"/>
      <c r="L358" s="417"/>
      <c r="M358" s="417"/>
      <c r="N358" s="417"/>
      <c r="O358" s="417"/>
      <c r="P358" s="417"/>
      <c r="Q358" s="418">
        <v>2000</v>
      </c>
      <c r="R358" s="417"/>
      <c r="S358" s="417"/>
      <c r="T358" s="417"/>
      <c r="U358" s="418">
        <v>35.799999999999997</v>
      </c>
      <c r="V358" s="417"/>
      <c r="W358" s="418">
        <v>35.799999999999997</v>
      </c>
      <c r="X358" s="417"/>
      <c r="Y358" s="417"/>
      <c r="Z358" s="417"/>
      <c r="AA358" s="417"/>
      <c r="AB358" s="417"/>
      <c r="AC358" s="417"/>
      <c r="AD358" s="417"/>
      <c r="AE358" s="418">
        <v>35.799999999999997</v>
      </c>
      <c r="AF358" s="417"/>
      <c r="AG358" s="417"/>
      <c r="AH358" s="417"/>
      <c r="AI358" s="417" t="s">
        <v>518</v>
      </c>
      <c r="AJ358" s="419">
        <v>45938.460543981484</v>
      </c>
      <c r="AK358" s="417"/>
      <c r="AL358" s="417"/>
      <c r="AM358" s="3"/>
    </row>
    <row r="359" spans="1:39" s="4" customFormat="1" ht="12.75" customHeight="1" x14ac:dyDescent="0.25">
      <c r="A359" s="414" t="s">
        <v>274</v>
      </c>
      <c r="B359" s="414" t="s">
        <v>256</v>
      </c>
      <c r="C359" s="414" t="s">
        <v>519</v>
      </c>
      <c r="D359" s="420" t="s">
        <v>865</v>
      </c>
      <c r="E359" s="414" t="s">
        <v>778</v>
      </c>
      <c r="F359" s="420" t="s">
        <v>794</v>
      </c>
      <c r="G359" s="415">
        <v>1964.2</v>
      </c>
      <c r="H359" s="420"/>
      <c r="I359" s="415">
        <v>1964.2</v>
      </c>
      <c r="J359" s="420"/>
      <c r="K359" s="420"/>
      <c r="L359" s="420"/>
      <c r="M359" s="420"/>
      <c r="N359" s="420"/>
      <c r="O359" s="420"/>
      <c r="P359" s="420"/>
      <c r="Q359" s="421">
        <v>1964.2</v>
      </c>
      <c r="R359" s="420"/>
      <c r="S359" s="420"/>
      <c r="T359" s="420"/>
      <c r="U359" s="415">
        <v>0</v>
      </c>
      <c r="V359" s="420"/>
      <c r="W359" s="415">
        <v>0</v>
      </c>
      <c r="X359" s="420"/>
      <c r="Y359" s="420"/>
      <c r="Z359" s="420"/>
      <c r="AA359" s="420"/>
      <c r="AB359" s="420"/>
      <c r="AC359" s="420"/>
      <c r="AD359" s="420"/>
      <c r="AE359" s="421">
        <v>0</v>
      </c>
      <c r="AF359" s="420"/>
      <c r="AG359" s="420"/>
      <c r="AH359" s="420"/>
      <c r="AI359" s="414" t="s">
        <v>518</v>
      </c>
      <c r="AJ359" s="416">
        <v>45938.460532407407</v>
      </c>
      <c r="AK359" s="414"/>
      <c r="AL359" s="414"/>
      <c r="AM359" s="3"/>
    </row>
    <row r="360" spans="1:39" s="4" customFormat="1" ht="12.75" customHeight="1" x14ac:dyDescent="0.25">
      <c r="A360" s="414" t="s">
        <v>269</v>
      </c>
      <c r="B360" s="414" t="s">
        <v>256</v>
      </c>
      <c r="C360" s="414" t="s">
        <v>519</v>
      </c>
      <c r="D360" s="420" t="s">
        <v>865</v>
      </c>
      <c r="E360" s="414" t="s">
        <v>778</v>
      </c>
      <c r="F360" s="420" t="s">
        <v>790</v>
      </c>
      <c r="G360" s="415">
        <v>35.799999999999997</v>
      </c>
      <c r="H360" s="420"/>
      <c r="I360" s="415">
        <v>35.799999999999997</v>
      </c>
      <c r="J360" s="420"/>
      <c r="K360" s="420"/>
      <c r="L360" s="420"/>
      <c r="M360" s="420"/>
      <c r="N360" s="420"/>
      <c r="O360" s="420"/>
      <c r="P360" s="420"/>
      <c r="Q360" s="421">
        <v>35.799999999999997</v>
      </c>
      <c r="R360" s="420"/>
      <c r="S360" s="420"/>
      <c r="T360" s="420"/>
      <c r="U360" s="415">
        <v>35.799999999999997</v>
      </c>
      <c r="V360" s="420"/>
      <c r="W360" s="415">
        <v>35.799999999999997</v>
      </c>
      <c r="X360" s="420"/>
      <c r="Y360" s="420"/>
      <c r="Z360" s="420"/>
      <c r="AA360" s="420"/>
      <c r="AB360" s="420"/>
      <c r="AC360" s="420"/>
      <c r="AD360" s="420"/>
      <c r="AE360" s="421">
        <v>35.799999999999997</v>
      </c>
      <c r="AF360" s="420"/>
      <c r="AG360" s="420"/>
      <c r="AH360" s="420"/>
      <c r="AI360" s="414" t="s">
        <v>518</v>
      </c>
      <c r="AJ360" s="416">
        <v>45938.460532407407</v>
      </c>
      <c r="AK360" s="414"/>
      <c r="AL360" s="414"/>
      <c r="AM360" s="3"/>
    </row>
    <row r="361" spans="1:39" s="4" customFormat="1" ht="12.75" customHeight="1" x14ac:dyDescent="0.25">
      <c r="A361" s="417" t="s">
        <v>347</v>
      </c>
      <c r="B361" s="417" t="s">
        <v>256</v>
      </c>
      <c r="C361" s="417" t="s">
        <v>519</v>
      </c>
      <c r="D361" s="417" t="s">
        <v>866</v>
      </c>
      <c r="E361" s="417" t="s">
        <v>778</v>
      </c>
      <c r="F361" s="417" t="s">
        <v>519</v>
      </c>
      <c r="G361" s="418">
        <v>352217200</v>
      </c>
      <c r="H361" s="417"/>
      <c r="I361" s="418">
        <v>352217200</v>
      </c>
      <c r="J361" s="417"/>
      <c r="K361" s="417"/>
      <c r="L361" s="417"/>
      <c r="M361" s="417"/>
      <c r="N361" s="417"/>
      <c r="O361" s="417"/>
      <c r="P361" s="417"/>
      <c r="Q361" s="418">
        <v>332282800</v>
      </c>
      <c r="R361" s="418">
        <v>8779500</v>
      </c>
      <c r="S361" s="418">
        <v>11154900</v>
      </c>
      <c r="T361" s="417"/>
      <c r="U361" s="418">
        <v>278949411.64999998</v>
      </c>
      <c r="V361" s="417"/>
      <c r="W361" s="418">
        <v>278949411.64999998</v>
      </c>
      <c r="X361" s="417"/>
      <c r="Y361" s="417"/>
      <c r="Z361" s="417"/>
      <c r="AA361" s="417"/>
      <c r="AB361" s="417"/>
      <c r="AC361" s="417"/>
      <c r="AD361" s="417"/>
      <c r="AE361" s="418">
        <v>260165169.11000001</v>
      </c>
      <c r="AF361" s="418">
        <v>8589065.1400000006</v>
      </c>
      <c r="AG361" s="418">
        <v>10195177.4</v>
      </c>
      <c r="AH361" s="417"/>
      <c r="AI361" s="417" t="s">
        <v>518</v>
      </c>
      <c r="AJ361" s="419">
        <v>45938.460543981484</v>
      </c>
      <c r="AK361" s="417"/>
      <c r="AL361" s="417"/>
      <c r="AM361" s="3"/>
    </row>
    <row r="362" spans="1:39" s="4" customFormat="1" ht="12.75" customHeight="1" x14ac:dyDescent="0.25">
      <c r="A362" s="417" t="s">
        <v>348</v>
      </c>
      <c r="B362" s="417" t="s">
        <v>256</v>
      </c>
      <c r="C362" s="417" t="s">
        <v>519</v>
      </c>
      <c r="D362" s="417" t="s">
        <v>867</v>
      </c>
      <c r="E362" s="417" t="s">
        <v>778</v>
      </c>
      <c r="F362" s="417" t="s">
        <v>519</v>
      </c>
      <c r="G362" s="418">
        <v>22320300</v>
      </c>
      <c r="H362" s="417"/>
      <c r="I362" s="418">
        <v>22320300</v>
      </c>
      <c r="J362" s="417"/>
      <c r="K362" s="417"/>
      <c r="L362" s="417"/>
      <c r="M362" s="417"/>
      <c r="N362" s="417"/>
      <c r="O362" s="417"/>
      <c r="P362" s="417"/>
      <c r="Q362" s="418">
        <v>12560800</v>
      </c>
      <c r="R362" s="418">
        <v>8779500</v>
      </c>
      <c r="S362" s="418">
        <v>980000</v>
      </c>
      <c r="T362" s="417"/>
      <c r="U362" s="418">
        <v>14651207.890000001</v>
      </c>
      <c r="V362" s="417"/>
      <c r="W362" s="418">
        <v>14651207.890000001</v>
      </c>
      <c r="X362" s="417"/>
      <c r="Y362" s="417"/>
      <c r="Z362" s="417"/>
      <c r="AA362" s="417"/>
      <c r="AB362" s="417"/>
      <c r="AC362" s="417"/>
      <c r="AD362" s="417"/>
      <c r="AE362" s="418">
        <v>5581062.3499999996</v>
      </c>
      <c r="AF362" s="418">
        <v>8589065.1400000006</v>
      </c>
      <c r="AG362" s="418">
        <v>481080.4</v>
      </c>
      <c r="AH362" s="417"/>
      <c r="AI362" s="417" t="s">
        <v>518</v>
      </c>
      <c r="AJ362" s="419">
        <v>45938.460543981484</v>
      </c>
      <c r="AK362" s="417"/>
      <c r="AL362" s="417"/>
      <c r="AM362" s="3"/>
    </row>
    <row r="363" spans="1:39" s="4" customFormat="1" ht="12.75" customHeight="1" x14ac:dyDescent="0.25">
      <c r="A363" s="417" t="s">
        <v>259</v>
      </c>
      <c r="B363" s="417" t="s">
        <v>256</v>
      </c>
      <c r="C363" s="417" t="s">
        <v>519</v>
      </c>
      <c r="D363" s="417" t="s">
        <v>867</v>
      </c>
      <c r="E363" s="417" t="s">
        <v>778</v>
      </c>
      <c r="F363" s="417" t="s">
        <v>780</v>
      </c>
      <c r="G363" s="418">
        <v>278000</v>
      </c>
      <c r="H363" s="417"/>
      <c r="I363" s="418">
        <v>278000</v>
      </c>
      <c r="J363" s="417"/>
      <c r="K363" s="417"/>
      <c r="L363" s="417"/>
      <c r="M363" s="417"/>
      <c r="N363" s="417"/>
      <c r="O363" s="417"/>
      <c r="P363" s="417"/>
      <c r="Q363" s="418">
        <v>278000</v>
      </c>
      <c r="R363" s="417"/>
      <c r="S363" s="417"/>
      <c r="T363" s="417"/>
      <c r="U363" s="418">
        <v>277929</v>
      </c>
      <c r="V363" s="417"/>
      <c r="W363" s="418">
        <v>277929</v>
      </c>
      <c r="X363" s="417"/>
      <c r="Y363" s="417"/>
      <c r="Z363" s="417"/>
      <c r="AA363" s="417"/>
      <c r="AB363" s="417"/>
      <c r="AC363" s="417"/>
      <c r="AD363" s="417"/>
      <c r="AE363" s="418">
        <v>277929</v>
      </c>
      <c r="AF363" s="417"/>
      <c r="AG363" s="417"/>
      <c r="AH363" s="417"/>
      <c r="AI363" s="417" t="s">
        <v>518</v>
      </c>
      <c r="AJ363" s="419">
        <v>45938.460543981484</v>
      </c>
      <c r="AK363" s="417"/>
      <c r="AL363" s="417"/>
      <c r="AM363" s="3"/>
    </row>
    <row r="364" spans="1:39" s="4" customFormat="1" ht="12.75" customHeight="1" x14ac:dyDescent="0.25">
      <c r="A364" s="417" t="s">
        <v>283</v>
      </c>
      <c r="B364" s="417" t="s">
        <v>256</v>
      </c>
      <c r="C364" s="417" t="s">
        <v>519</v>
      </c>
      <c r="D364" s="417" t="s">
        <v>867</v>
      </c>
      <c r="E364" s="417" t="s">
        <v>778</v>
      </c>
      <c r="F364" s="417" t="s">
        <v>803</v>
      </c>
      <c r="G364" s="418">
        <v>278000</v>
      </c>
      <c r="H364" s="417"/>
      <c r="I364" s="418">
        <v>278000</v>
      </c>
      <c r="J364" s="417"/>
      <c r="K364" s="417"/>
      <c r="L364" s="417"/>
      <c r="M364" s="417"/>
      <c r="N364" s="417"/>
      <c r="O364" s="417"/>
      <c r="P364" s="417"/>
      <c r="Q364" s="418">
        <v>278000</v>
      </c>
      <c r="R364" s="417"/>
      <c r="S364" s="417"/>
      <c r="T364" s="417"/>
      <c r="U364" s="418">
        <v>277929</v>
      </c>
      <c r="V364" s="417"/>
      <c r="W364" s="418">
        <v>277929</v>
      </c>
      <c r="X364" s="417"/>
      <c r="Y364" s="417"/>
      <c r="Z364" s="417"/>
      <c r="AA364" s="417"/>
      <c r="AB364" s="417"/>
      <c r="AC364" s="417"/>
      <c r="AD364" s="417"/>
      <c r="AE364" s="418">
        <v>277929</v>
      </c>
      <c r="AF364" s="417"/>
      <c r="AG364" s="417"/>
      <c r="AH364" s="417"/>
      <c r="AI364" s="417" t="s">
        <v>518</v>
      </c>
      <c r="AJ364" s="419">
        <v>45938.460543981484</v>
      </c>
      <c r="AK364" s="417"/>
      <c r="AL364" s="417"/>
      <c r="AM364" s="3"/>
    </row>
    <row r="365" spans="1:39" s="4" customFormat="1" ht="12.75" customHeight="1" x14ac:dyDescent="0.25">
      <c r="A365" s="414" t="s">
        <v>349</v>
      </c>
      <c r="B365" s="414" t="s">
        <v>256</v>
      </c>
      <c r="C365" s="414" t="s">
        <v>519</v>
      </c>
      <c r="D365" s="420" t="s">
        <v>867</v>
      </c>
      <c r="E365" s="414" t="s">
        <v>778</v>
      </c>
      <c r="F365" s="420" t="s">
        <v>868</v>
      </c>
      <c r="G365" s="415">
        <v>278000</v>
      </c>
      <c r="H365" s="420"/>
      <c r="I365" s="415">
        <v>278000</v>
      </c>
      <c r="J365" s="420"/>
      <c r="K365" s="420"/>
      <c r="L365" s="420"/>
      <c r="M365" s="420"/>
      <c r="N365" s="420"/>
      <c r="O365" s="420"/>
      <c r="P365" s="420"/>
      <c r="Q365" s="421">
        <v>278000</v>
      </c>
      <c r="R365" s="420"/>
      <c r="S365" s="420"/>
      <c r="T365" s="420"/>
      <c r="U365" s="415">
        <v>277929</v>
      </c>
      <c r="V365" s="420"/>
      <c r="W365" s="415">
        <v>277929</v>
      </c>
      <c r="X365" s="420"/>
      <c r="Y365" s="420"/>
      <c r="Z365" s="420"/>
      <c r="AA365" s="420"/>
      <c r="AB365" s="420"/>
      <c r="AC365" s="420"/>
      <c r="AD365" s="420"/>
      <c r="AE365" s="421">
        <v>277929</v>
      </c>
      <c r="AF365" s="420"/>
      <c r="AG365" s="420"/>
      <c r="AH365" s="420"/>
      <c r="AI365" s="414" t="s">
        <v>518</v>
      </c>
      <c r="AJ365" s="416">
        <v>45938.460532407407</v>
      </c>
      <c r="AK365" s="414"/>
      <c r="AL365" s="414"/>
      <c r="AM365" s="3"/>
    </row>
    <row r="366" spans="1:39" s="4" customFormat="1" ht="12.75" customHeight="1" x14ac:dyDescent="0.25">
      <c r="A366" s="417" t="s">
        <v>264</v>
      </c>
      <c r="B366" s="417" t="s">
        <v>256</v>
      </c>
      <c r="C366" s="417" t="s">
        <v>519</v>
      </c>
      <c r="D366" s="417" t="s">
        <v>867</v>
      </c>
      <c r="E366" s="417" t="s">
        <v>778</v>
      </c>
      <c r="F366" s="417" t="s">
        <v>256</v>
      </c>
      <c r="G366" s="418">
        <v>9910400</v>
      </c>
      <c r="H366" s="417"/>
      <c r="I366" s="418">
        <v>9910400</v>
      </c>
      <c r="J366" s="417"/>
      <c r="K366" s="417"/>
      <c r="L366" s="417"/>
      <c r="M366" s="417"/>
      <c r="N366" s="417"/>
      <c r="O366" s="417"/>
      <c r="P366" s="417"/>
      <c r="Q366" s="418">
        <v>150900</v>
      </c>
      <c r="R366" s="418">
        <v>8779500</v>
      </c>
      <c r="S366" s="418">
        <v>980000</v>
      </c>
      <c r="T366" s="417"/>
      <c r="U366" s="418">
        <v>9176257.0399999991</v>
      </c>
      <c r="V366" s="417"/>
      <c r="W366" s="418">
        <v>9176257.0399999991</v>
      </c>
      <c r="X366" s="417"/>
      <c r="Y366" s="417"/>
      <c r="Z366" s="417"/>
      <c r="AA366" s="417"/>
      <c r="AB366" s="417"/>
      <c r="AC366" s="417"/>
      <c r="AD366" s="417"/>
      <c r="AE366" s="418">
        <v>106111.5</v>
      </c>
      <c r="AF366" s="418">
        <v>8589065.1400000006</v>
      </c>
      <c r="AG366" s="418">
        <v>481080.4</v>
      </c>
      <c r="AH366" s="417"/>
      <c r="AI366" s="417" t="s">
        <v>518</v>
      </c>
      <c r="AJ366" s="419">
        <v>45938.460543981484</v>
      </c>
      <c r="AK366" s="417"/>
      <c r="AL366" s="417"/>
      <c r="AM366" s="3"/>
    </row>
    <row r="367" spans="1:39" s="4" customFormat="1" ht="12.75" customHeight="1" x14ac:dyDescent="0.25">
      <c r="A367" s="417" t="s">
        <v>265</v>
      </c>
      <c r="B367" s="417" t="s">
        <v>256</v>
      </c>
      <c r="C367" s="417" t="s">
        <v>519</v>
      </c>
      <c r="D367" s="417" t="s">
        <v>867</v>
      </c>
      <c r="E367" s="417" t="s">
        <v>778</v>
      </c>
      <c r="F367" s="417" t="s">
        <v>786</v>
      </c>
      <c r="G367" s="418">
        <v>9910400</v>
      </c>
      <c r="H367" s="417"/>
      <c r="I367" s="418">
        <v>9910400</v>
      </c>
      <c r="J367" s="417"/>
      <c r="K367" s="417"/>
      <c r="L367" s="417"/>
      <c r="M367" s="417"/>
      <c r="N367" s="417"/>
      <c r="O367" s="417"/>
      <c r="P367" s="417"/>
      <c r="Q367" s="418">
        <v>150900</v>
      </c>
      <c r="R367" s="418">
        <v>8779500</v>
      </c>
      <c r="S367" s="418">
        <v>980000</v>
      </c>
      <c r="T367" s="417"/>
      <c r="U367" s="418">
        <v>9176257.0399999991</v>
      </c>
      <c r="V367" s="417"/>
      <c r="W367" s="418">
        <v>9176257.0399999991</v>
      </c>
      <c r="X367" s="417"/>
      <c r="Y367" s="417"/>
      <c r="Z367" s="417"/>
      <c r="AA367" s="417"/>
      <c r="AB367" s="417"/>
      <c r="AC367" s="417"/>
      <c r="AD367" s="417"/>
      <c r="AE367" s="418">
        <v>106111.5</v>
      </c>
      <c r="AF367" s="418">
        <v>8589065.1400000006</v>
      </c>
      <c r="AG367" s="418">
        <v>481080.4</v>
      </c>
      <c r="AH367" s="417"/>
      <c r="AI367" s="417" t="s">
        <v>518</v>
      </c>
      <c r="AJ367" s="419">
        <v>45938.460543981484</v>
      </c>
      <c r="AK367" s="417"/>
      <c r="AL367" s="417"/>
      <c r="AM367" s="3"/>
    </row>
    <row r="368" spans="1:39" s="4" customFormat="1" ht="12.75" customHeight="1" x14ac:dyDescent="0.25">
      <c r="A368" s="414" t="s">
        <v>266</v>
      </c>
      <c r="B368" s="414" t="s">
        <v>256</v>
      </c>
      <c r="C368" s="414" t="s">
        <v>519</v>
      </c>
      <c r="D368" s="420" t="s">
        <v>867</v>
      </c>
      <c r="E368" s="414" t="s">
        <v>778</v>
      </c>
      <c r="F368" s="420" t="s">
        <v>787</v>
      </c>
      <c r="G368" s="415">
        <v>9910400</v>
      </c>
      <c r="H368" s="420"/>
      <c r="I368" s="415">
        <v>9910400</v>
      </c>
      <c r="J368" s="420"/>
      <c r="K368" s="420"/>
      <c r="L368" s="420"/>
      <c r="M368" s="420"/>
      <c r="N368" s="420"/>
      <c r="O368" s="420"/>
      <c r="P368" s="420"/>
      <c r="Q368" s="421">
        <v>150900</v>
      </c>
      <c r="R368" s="421">
        <v>8779500</v>
      </c>
      <c r="S368" s="421">
        <v>980000</v>
      </c>
      <c r="T368" s="420"/>
      <c r="U368" s="415">
        <v>9176257.0399999991</v>
      </c>
      <c r="V368" s="420"/>
      <c r="W368" s="415">
        <v>9176257.0399999991</v>
      </c>
      <c r="X368" s="420"/>
      <c r="Y368" s="420"/>
      <c r="Z368" s="420"/>
      <c r="AA368" s="420"/>
      <c r="AB368" s="420"/>
      <c r="AC368" s="420"/>
      <c r="AD368" s="420"/>
      <c r="AE368" s="421">
        <v>106111.5</v>
      </c>
      <c r="AF368" s="421">
        <v>8589065.1400000006</v>
      </c>
      <c r="AG368" s="421">
        <v>481080.4</v>
      </c>
      <c r="AH368" s="420"/>
      <c r="AI368" s="414" t="s">
        <v>518</v>
      </c>
      <c r="AJ368" s="416">
        <v>45938.460532407407</v>
      </c>
      <c r="AK368" s="414"/>
      <c r="AL368" s="414"/>
      <c r="AM368" s="3"/>
    </row>
    <row r="369" spans="1:39" s="4" customFormat="1" ht="12.75" customHeight="1" x14ac:dyDescent="0.25">
      <c r="A369" s="417" t="s">
        <v>313</v>
      </c>
      <c r="B369" s="417" t="s">
        <v>256</v>
      </c>
      <c r="C369" s="417" t="s">
        <v>519</v>
      </c>
      <c r="D369" s="417" t="s">
        <v>867</v>
      </c>
      <c r="E369" s="417" t="s">
        <v>778</v>
      </c>
      <c r="F369" s="417" t="s">
        <v>834</v>
      </c>
      <c r="G369" s="418">
        <v>6439800</v>
      </c>
      <c r="H369" s="417"/>
      <c r="I369" s="418">
        <v>6439800</v>
      </c>
      <c r="J369" s="417"/>
      <c r="K369" s="417"/>
      <c r="L369" s="417"/>
      <c r="M369" s="417"/>
      <c r="N369" s="417"/>
      <c r="O369" s="417"/>
      <c r="P369" s="417"/>
      <c r="Q369" s="418">
        <v>6439800</v>
      </c>
      <c r="R369" s="417"/>
      <c r="S369" s="417"/>
      <c r="T369" s="417"/>
      <c r="U369" s="418">
        <v>1773061.85</v>
      </c>
      <c r="V369" s="417"/>
      <c r="W369" s="418">
        <v>1773061.85</v>
      </c>
      <c r="X369" s="417"/>
      <c r="Y369" s="417"/>
      <c r="Z369" s="417"/>
      <c r="AA369" s="417"/>
      <c r="AB369" s="417"/>
      <c r="AC369" s="417"/>
      <c r="AD369" s="417"/>
      <c r="AE369" s="418">
        <v>1773061.85</v>
      </c>
      <c r="AF369" s="417"/>
      <c r="AG369" s="417"/>
      <c r="AH369" s="417"/>
      <c r="AI369" s="417" t="s">
        <v>518</v>
      </c>
      <c r="AJ369" s="419">
        <v>45938.460543981484</v>
      </c>
      <c r="AK369" s="417"/>
      <c r="AL369" s="417"/>
      <c r="AM369" s="3"/>
    </row>
    <row r="370" spans="1:39" s="4" customFormat="1" ht="12.75" customHeight="1" x14ac:dyDescent="0.25">
      <c r="A370" s="417" t="s">
        <v>314</v>
      </c>
      <c r="B370" s="417" t="s">
        <v>256</v>
      </c>
      <c r="C370" s="417" t="s">
        <v>519</v>
      </c>
      <c r="D370" s="417" t="s">
        <v>867</v>
      </c>
      <c r="E370" s="417" t="s">
        <v>778</v>
      </c>
      <c r="F370" s="417" t="s">
        <v>835</v>
      </c>
      <c r="G370" s="418">
        <v>6439800</v>
      </c>
      <c r="H370" s="417"/>
      <c r="I370" s="418">
        <v>6439800</v>
      </c>
      <c r="J370" s="417"/>
      <c r="K370" s="417"/>
      <c r="L370" s="417"/>
      <c r="M370" s="417"/>
      <c r="N370" s="417"/>
      <c r="O370" s="417"/>
      <c r="P370" s="417"/>
      <c r="Q370" s="418">
        <v>6439800</v>
      </c>
      <c r="R370" s="417"/>
      <c r="S370" s="417"/>
      <c r="T370" s="417"/>
      <c r="U370" s="418">
        <v>1773061.85</v>
      </c>
      <c r="V370" s="417"/>
      <c r="W370" s="418">
        <v>1773061.85</v>
      </c>
      <c r="X370" s="417"/>
      <c r="Y370" s="417"/>
      <c r="Z370" s="417"/>
      <c r="AA370" s="417"/>
      <c r="AB370" s="417"/>
      <c r="AC370" s="417"/>
      <c r="AD370" s="417"/>
      <c r="AE370" s="418">
        <v>1773061.85</v>
      </c>
      <c r="AF370" s="417"/>
      <c r="AG370" s="417"/>
      <c r="AH370" s="417"/>
      <c r="AI370" s="417" t="s">
        <v>518</v>
      </c>
      <c r="AJ370" s="419">
        <v>45938.460543981484</v>
      </c>
      <c r="AK370" s="417"/>
      <c r="AL370" s="417"/>
      <c r="AM370" s="3"/>
    </row>
    <row r="371" spans="1:39" s="4" customFormat="1" ht="12.75" customHeight="1" x14ac:dyDescent="0.25">
      <c r="A371" s="414" t="s">
        <v>315</v>
      </c>
      <c r="B371" s="414" t="s">
        <v>256</v>
      </c>
      <c r="C371" s="414" t="s">
        <v>519</v>
      </c>
      <c r="D371" s="420" t="s">
        <v>867</v>
      </c>
      <c r="E371" s="414" t="s">
        <v>778</v>
      </c>
      <c r="F371" s="420" t="s">
        <v>836</v>
      </c>
      <c r="G371" s="415">
        <v>6439800</v>
      </c>
      <c r="H371" s="420"/>
      <c r="I371" s="415">
        <v>6439800</v>
      </c>
      <c r="J371" s="420"/>
      <c r="K371" s="420"/>
      <c r="L371" s="420"/>
      <c r="M371" s="420"/>
      <c r="N371" s="420"/>
      <c r="O371" s="420"/>
      <c r="P371" s="420"/>
      <c r="Q371" s="421">
        <v>6439800</v>
      </c>
      <c r="R371" s="420"/>
      <c r="S371" s="420"/>
      <c r="T371" s="420"/>
      <c r="U371" s="415">
        <v>1773061.85</v>
      </c>
      <c r="V371" s="420"/>
      <c r="W371" s="415">
        <v>1773061.85</v>
      </c>
      <c r="X371" s="420"/>
      <c r="Y371" s="420"/>
      <c r="Z371" s="420"/>
      <c r="AA371" s="420"/>
      <c r="AB371" s="420"/>
      <c r="AC371" s="420"/>
      <c r="AD371" s="420"/>
      <c r="AE371" s="421">
        <v>1773061.85</v>
      </c>
      <c r="AF371" s="420"/>
      <c r="AG371" s="420"/>
      <c r="AH371" s="420"/>
      <c r="AI371" s="414" t="s">
        <v>518</v>
      </c>
      <c r="AJ371" s="416">
        <v>45938.460532407407</v>
      </c>
      <c r="AK371" s="414"/>
      <c r="AL371" s="414"/>
      <c r="AM371" s="3"/>
    </row>
    <row r="372" spans="1:39" s="4" customFormat="1" ht="12.75" customHeight="1" x14ac:dyDescent="0.25">
      <c r="A372" s="417" t="s">
        <v>298</v>
      </c>
      <c r="B372" s="417" t="s">
        <v>256</v>
      </c>
      <c r="C372" s="417" t="s">
        <v>519</v>
      </c>
      <c r="D372" s="417" t="s">
        <v>867</v>
      </c>
      <c r="E372" s="417" t="s">
        <v>778</v>
      </c>
      <c r="F372" s="417" t="s">
        <v>818</v>
      </c>
      <c r="G372" s="418">
        <v>5692100</v>
      </c>
      <c r="H372" s="417"/>
      <c r="I372" s="418">
        <v>5692100</v>
      </c>
      <c r="J372" s="417"/>
      <c r="K372" s="417"/>
      <c r="L372" s="417"/>
      <c r="M372" s="417"/>
      <c r="N372" s="417"/>
      <c r="O372" s="417"/>
      <c r="P372" s="417"/>
      <c r="Q372" s="418">
        <v>5692100</v>
      </c>
      <c r="R372" s="417"/>
      <c r="S372" s="417"/>
      <c r="T372" s="417"/>
      <c r="U372" s="418">
        <v>3423960</v>
      </c>
      <c r="V372" s="417"/>
      <c r="W372" s="418">
        <v>3423960</v>
      </c>
      <c r="X372" s="417"/>
      <c r="Y372" s="417"/>
      <c r="Z372" s="417"/>
      <c r="AA372" s="417"/>
      <c r="AB372" s="417"/>
      <c r="AC372" s="417"/>
      <c r="AD372" s="417"/>
      <c r="AE372" s="418">
        <v>3423960</v>
      </c>
      <c r="AF372" s="417"/>
      <c r="AG372" s="417"/>
      <c r="AH372" s="417"/>
      <c r="AI372" s="417" t="s">
        <v>518</v>
      </c>
      <c r="AJ372" s="419">
        <v>45938.460543981484</v>
      </c>
      <c r="AK372" s="417"/>
      <c r="AL372" s="417"/>
      <c r="AM372" s="3"/>
    </row>
    <row r="373" spans="1:39" s="4" customFormat="1" ht="12.75" customHeight="1" x14ac:dyDescent="0.25">
      <c r="A373" s="417" t="s">
        <v>320</v>
      </c>
      <c r="B373" s="417" t="s">
        <v>256</v>
      </c>
      <c r="C373" s="417" t="s">
        <v>519</v>
      </c>
      <c r="D373" s="417" t="s">
        <v>867</v>
      </c>
      <c r="E373" s="417" t="s">
        <v>778</v>
      </c>
      <c r="F373" s="417" t="s">
        <v>386</v>
      </c>
      <c r="G373" s="418">
        <v>5692100</v>
      </c>
      <c r="H373" s="417"/>
      <c r="I373" s="418">
        <v>5692100</v>
      </c>
      <c r="J373" s="417"/>
      <c r="K373" s="417"/>
      <c r="L373" s="417"/>
      <c r="M373" s="417"/>
      <c r="N373" s="417"/>
      <c r="O373" s="417"/>
      <c r="P373" s="417"/>
      <c r="Q373" s="418">
        <v>5692100</v>
      </c>
      <c r="R373" s="417"/>
      <c r="S373" s="417"/>
      <c r="T373" s="417"/>
      <c r="U373" s="418">
        <v>3423960</v>
      </c>
      <c r="V373" s="417"/>
      <c r="W373" s="418">
        <v>3423960</v>
      </c>
      <c r="X373" s="417"/>
      <c r="Y373" s="417"/>
      <c r="Z373" s="417"/>
      <c r="AA373" s="417"/>
      <c r="AB373" s="417"/>
      <c r="AC373" s="417"/>
      <c r="AD373" s="417"/>
      <c r="AE373" s="418">
        <v>3423960</v>
      </c>
      <c r="AF373" s="417"/>
      <c r="AG373" s="417"/>
      <c r="AH373" s="417"/>
      <c r="AI373" s="417" t="s">
        <v>518</v>
      </c>
      <c r="AJ373" s="419">
        <v>45938.460543981484</v>
      </c>
      <c r="AK373" s="417"/>
      <c r="AL373" s="417"/>
      <c r="AM373" s="3"/>
    </row>
    <row r="374" spans="1:39" s="4" customFormat="1" ht="12.75" customHeight="1" x14ac:dyDescent="0.25">
      <c r="A374" s="414" t="s">
        <v>321</v>
      </c>
      <c r="B374" s="414" t="s">
        <v>256</v>
      </c>
      <c r="C374" s="414" t="s">
        <v>519</v>
      </c>
      <c r="D374" s="420" t="s">
        <v>867</v>
      </c>
      <c r="E374" s="414" t="s">
        <v>778</v>
      </c>
      <c r="F374" s="420" t="s">
        <v>841</v>
      </c>
      <c r="G374" s="415">
        <v>3910000</v>
      </c>
      <c r="H374" s="420"/>
      <c r="I374" s="415">
        <v>3910000</v>
      </c>
      <c r="J374" s="420"/>
      <c r="K374" s="420"/>
      <c r="L374" s="420"/>
      <c r="M374" s="420"/>
      <c r="N374" s="420"/>
      <c r="O374" s="420"/>
      <c r="P374" s="420"/>
      <c r="Q374" s="421">
        <v>3910000</v>
      </c>
      <c r="R374" s="420"/>
      <c r="S374" s="420"/>
      <c r="T374" s="420"/>
      <c r="U374" s="415">
        <v>1924560</v>
      </c>
      <c r="V374" s="420"/>
      <c r="W374" s="415">
        <v>1924560</v>
      </c>
      <c r="X374" s="420"/>
      <c r="Y374" s="420"/>
      <c r="Z374" s="420"/>
      <c r="AA374" s="420"/>
      <c r="AB374" s="420"/>
      <c r="AC374" s="420"/>
      <c r="AD374" s="420"/>
      <c r="AE374" s="421">
        <v>1924560</v>
      </c>
      <c r="AF374" s="420"/>
      <c r="AG374" s="420"/>
      <c r="AH374" s="420"/>
      <c r="AI374" s="414" t="s">
        <v>518</v>
      </c>
      <c r="AJ374" s="416">
        <v>45938.460532407407</v>
      </c>
      <c r="AK374" s="414"/>
      <c r="AL374" s="414"/>
      <c r="AM374" s="3"/>
    </row>
    <row r="375" spans="1:39" s="4" customFormat="1" ht="12.75" customHeight="1" x14ac:dyDescent="0.25">
      <c r="A375" s="414" t="s">
        <v>322</v>
      </c>
      <c r="B375" s="414" t="s">
        <v>256</v>
      </c>
      <c r="C375" s="414" t="s">
        <v>519</v>
      </c>
      <c r="D375" s="420" t="s">
        <v>867</v>
      </c>
      <c r="E375" s="414" t="s">
        <v>778</v>
      </c>
      <c r="F375" s="420" t="s">
        <v>842</v>
      </c>
      <c r="G375" s="415">
        <v>1782100</v>
      </c>
      <c r="H375" s="420"/>
      <c r="I375" s="415">
        <v>1782100</v>
      </c>
      <c r="J375" s="420"/>
      <c r="K375" s="420"/>
      <c r="L375" s="420"/>
      <c r="M375" s="420"/>
      <c r="N375" s="420"/>
      <c r="O375" s="420"/>
      <c r="P375" s="420"/>
      <c r="Q375" s="421">
        <v>1782100</v>
      </c>
      <c r="R375" s="420"/>
      <c r="S375" s="420"/>
      <c r="T375" s="420"/>
      <c r="U375" s="415">
        <v>1499400</v>
      </c>
      <c r="V375" s="420"/>
      <c r="W375" s="415">
        <v>1499400</v>
      </c>
      <c r="X375" s="420"/>
      <c r="Y375" s="420"/>
      <c r="Z375" s="420"/>
      <c r="AA375" s="420"/>
      <c r="AB375" s="420"/>
      <c r="AC375" s="420"/>
      <c r="AD375" s="420"/>
      <c r="AE375" s="421">
        <v>1499400</v>
      </c>
      <c r="AF375" s="420"/>
      <c r="AG375" s="420"/>
      <c r="AH375" s="420"/>
      <c r="AI375" s="414" t="s">
        <v>518</v>
      </c>
      <c r="AJ375" s="416">
        <v>45938.460532407407</v>
      </c>
      <c r="AK375" s="414"/>
      <c r="AL375" s="414"/>
      <c r="AM375" s="3"/>
    </row>
    <row r="376" spans="1:39" s="4" customFormat="1" ht="12.75" customHeight="1" x14ac:dyDescent="0.25">
      <c r="A376" s="417" t="s">
        <v>350</v>
      </c>
      <c r="B376" s="417" t="s">
        <v>256</v>
      </c>
      <c r="C376" s="417" t="s">
        <v>519</v>
      </c>
      <c r="D376" s="417" t="s">
        <v>869</v>
      </c>
      <c r="E376" s="417" t="s">
        <v>778</v>
      </c>
      <c r="F376" s="417" t="s">
        <v>519</v>
      </c>
      <c r="G376" s="418">
        <v>170774700</v>
      </c>
      <c r="H376" s="417"/>
      <c r="I376" s="418">
        <v>170774700</v>
      </c>
      <c r="J376" s="417"/>
      <c r="K376" s="417"/>
      <c r="L376" s="417"/>
      <c r="M376" s="417"/>
      <c r="N376" s="417"/>
      <c r="O376" s="417"/>
      <c r="P376" s="417"/>
      <c r="Q376" s="418">
        <v>160599800</v>
      </c>
      <c r="R376" s="417"/>
      <c r="S376" s="418">
        <v>10174900</v>
      </c>
      <c r="T376" s="417"/>
      <c r="U376" s="418">
        <v>170138397</v>
      </c>
      <c r="V376" s="417"/>
      <c r="W376" s="418">
        <v>170138397</v>
      </c>
      <c r="X376" s="417"/>
      <c r="Y376" s="417"/>
      <c r="Z376" s="417"/>
      <c r="AA376" s="417"/>
      <c r="AB376" s="417"/>
      <c r="AC376" s="417"/>
      <c r="AD376" s="417"/>
      <c r="AE376" s="418">
        <v>160424300</v>
      </c>
      <c r="AF376" s="417"/>
      <c r="AG376" s="418">
        <v>9714097</v>
      </c>
      <c r="AH376" s="417"/>
      <c r="AI376" s="417" t="s">
        <v>518</v>
      </c>
      <c r="AJ376" s="419">
        <v>45938.460543981484</v>
      </c>
      <c r="AK376" s="417"/>
      <c r="AL376" s="417"/>
      <c r="AM376" s="3"/>
    </row>
    <row r="377" spans="1:39" s="4" customFormat="1" ht="12.75" customHeight="1" x14ac:dyDescent="0.25">
      <c r="A377" s="417" t="s">
        <v>264</v>
      </c>
      <c r="B377" s="417" t="s">
        <v>256</v>
      </c>
      <c r="C377" s="417" t="s">
        <v>519</v>
      </c>
      <c r="D377" s="417" t="s">
        <v>869</v>
      </c>
      <c r="E377" s="417" t="s">
        <v>778</v>
      </c>
      <c r="F377" s="417" t="s">
        <v>256</v>
      </c>
      <c r="G377" s="418">
        <v>10174900</v>
      </c>
      <c r="H377" s="417"/>
      <c r="I377" s="418">
        <v>10174900</v>
      </c>
      <c r="J377" s="417"/>
      <c r="K377" s="417"/>
      <c r="L377" s="417"/>
      <c r="M377" s="417"/>
      <c r="N377" s="417"/>
      <c r="O377" s="417"/>
      <c r="P377" s="417"/>
      <c r="Q377" s="417"/>
      <c r="R377" s="417"/>
      <c r="S377" s="418">
        <v>10174900</v>
      </c>
      <c r="T377" s="417"/>
      <c r="U377" s="418">
        <v>9714097</v>
      </c>
      <c r="V377" s="417"/>
      <c r="W377" s="418">
        <v>9714097</v>
      </c>
      <c r="X377" s="417"/>
      <c r="Y377" s="417"/>
      <c r="Z377" s="417"/>
      <c r="AA377" s="417"/>
      <c r="AB377" s="417"/>
      <c r="AC377" s="417"/>
      <c r="AD377" s="417"/>
      <c r="AE377" s="417"/>
      <c r="AF377" s="417"/>
      <c r="AG377" s="418">
        <v>9714097</v>
      </c>
      <c r="AH377" s="417"/>
      <c r="AI377" s="417" t="s">
        <v>518</v>
      </c>
      <c r="AJ377" s="419">
        <v>45938.460543981484</v>
      </c>
      <c r="AK377" s="417"/>
      <c r="AL377" s="417"/>
      <c r="AM377" s="3"/>
    </row>
    <row r="378" spans="1:39" s="4" customFormat="1" ht="12.75" customHeight="1" x14ac:dyDescent="0.25">
      <c r="A378" s="417" t="s">
        <v>265</v>
      </c>
      <c r="B378" s="417" t="s">
        <v>256</v>
      </c>
      <c r="C378" s="417" t="s">
        <v>519</v>
      </c>
      <c r="D378" s="417" t="s">
        <v>869</v>
      </c>
      <c r="E378" s="417" t="s">
        <v>778</v>
      </c>
      <c r="F378" s="417" t="s">
        <v>786</v>
      </c>
      <c r="G378" s="418">
        <v>10174900</v>
      </c>
      <c r="H378" s="417"/>
      <c r="I378" s="418">
        <v>10174900</v>
      </c>
      <c r="J378" s="417"/>
      <c r="K378" s="417"/>
      <c r="L378" s="417"/>
      <c r="M378" s="417"/>
      <c r="N378" s="417"/>
      <c r="O378" s="417"/>
      <c r="P378" s="417"/>
      <c r="Q378" s="417"/>
      <c r="R378" s="417"/>
      <c r="S378" s="418">
        <v>10174900</v>
      </c>
      <c r="T378" s="417"/>
      <c r="U378" s="418">
        <v>9714097</v>
      </c>
      <c r="V378" s="417"/>
      <c r="W378" s="418">
        <v>9714097</v>
      </c>
      <c r="X378" s="417"/>
      <c r="Y378" s="417"/>
      <c r="Z378" s="417"/>
      <c r="AA378" s="417"/>
      <c r="AB378" s="417"/>
      <c r="AC378" s="417"/>
      <c r="AD378" s="417"/>
      <c r="AE378" s="417"/>
      <c r="AF378" s="417"/>
      <c r="AG378" s="418">
        <v>9714097</v>
      </c>
      <c r="AH378" s="417"/>
      <c r="AI378" s="417" t="s">
        <v>518</v>
      </c>
      <c r="AJ378" s="419">
        <v>45938.460543981484</v>
      </c>
      <c r="AK378" s="417"/>
      <c r="AL378" s="417"/>
      <c r="AM378" s="3"/>
    </row>
    <row r="379" spans="1:39" s="4" customFormat="1" ht="12.75" customHeight="1" x14ac:dyDescent="0.25">
      <c r="A379" s="414" t="s">
        <v>266</v>
      </c>
      <c r="B379" s="414" t="s">
        <v>256</v>
      </c>
      <c r="C379" s="414" t="s">
        <v>519</v>
      </c>
      <c r="D379" s="420" t="s">
        <v>869</v>
      </c>
      <c r="E379" s="414" t="s">
        <v>778</v>
      </c>
      <c r="F379" s="420" t="s">
        <v>787</v>
      </c>
      <c r="G379" s="415">
        <v>10174900</v>
      </c>
      <c r="H379" s="420"/>
      <c r="I379" s="415">
        <v>10174900</v>
      </c>
      <c r="J379" s="420"/>
      <c r="K379" s="420"/>
      <c r="L379" s="420"/>
      <c r="M379" s="420"/>
      <c r="N379" s="420"/>
      <c r="O379" s="420"/>
      <c r="P379" s="420"/>
      <c r="Q379" s="420"/>
      <c r="R379" s="420"/>
      <c r="S379" s="421">
        <v>10174900</v>
      </c>
      <c r="T379" s="420"/>
      <c r="U379" s="415">
        <v>9714097</v>
      </c>
      <c r="V379" s="420"/>
      <c r="W379" s="415">
        <v>9714097</v>
      </c>
      <c r="X379" s="420"/>
      <c r="Y379" s="420"/>
      <c r="Z379" s="420"/>
      <c r="AA379" s="420"/>
      <c r="AB379" s="420"/>
      <c r="AC379" s="420"/>
      <c r="AD379" s="420"/>
      <c r="AE379" s="420"/>
      <c r="AF379" s="420"/>
      <c r="AG379" s="421">
        <v>9714097</v>
      </c>
      <c r="AH379" s="420"/>
      <c r="AI379" s="414" t="s">
        <v>518</v>
      </c>
      <c r="AJ379" s="416">
        <v>45938.460532407407</v>
      </c>
      <c r="AK379" s="414"/>
      <c r="AL379" s="414"/>
      <c r="AM379" s="3"/>
    </row>
    <row r="380" spans="1:39" s="4" customFormat="1" ht="12.75" customHeight="1" x14ac:dyDescent="0.25">
      <c r="A380" s="417" t="s">
        <v>313</v>
      </c>
      <c r="B380" s="417" t="s">
        <v>256</v>
      </c>
      <c r="C380" s="417" t="s">
        <v>519</v>
      </c>
      <c r="D380" s="417" t="s">
        <v>869</v>
      </c>
      <c r="E380" s="417" t="s">
        <v>778</v>
      </c>
      <c r="F380" s="417" t="s">
        <v>834</v>
      </c>
      <c r="G380" s="418">
        <v>160000000</v>
      </c>
      <c r="H380" s="417"/>
      <c r="I380" s="418">
        <v>160000000</v>
      </c>
      <c r="J380" s="417"/>
      <c r="K380" s="417"/>
      <c r="L380" s="417"/>
      <c r="M380" s="417"/>
      <c r="N380" s="417"/>
      <c r="O380" s="417"/>
      <c r="P380" s="417"/>
      <c r="Q380" s="418">
        <v>160000000</v>
      </c>
      <c r="R380" s="417"/>
      <c r="S380" s="417"/>
      <c r="T380" s="417"/>
      <c r="U380" s="418">
        <v>160000000</v>
      </c>
      <c r="V380" s="417"/>
      <c r="W380" s="418">
        <v>160000000</v>
      </c>
      <c r="X380" s="417"/>
      <c r="Y380" s="417"/>
      <c r="Z380" s="417"/>
      <c r="AA380" s="417"/>
      <c r="AB380" s="417"/>
      <c r="AC380" s="417"/>
      <c r="AD380" s="417"/>
      <c r="AE380" s="418">
        <v>160000000</v>
      </c>
      <c r="AF380" s="417"/>
      <c r="AG380" s="417"/>
      <c r="AH380" s="417"/>
      <c r="AI380" s="417" t="s">
        <v>518</v>
      </c>
      <c r="AJ380" s="419">
        <v>45938.460543981484</v>
      </c>
      <c r="AK380" s="417"/>
      <c r="AL380" s="417"/>
      <c r="AM380" s="3"/>
    </row>
    <row r="381" spans="1:39" s="4" customFormat="1" ht="12.75" customHeight="1" x14ac:dyDescent="0.25">
      <c r="A381" s="417" t="s">
        <v>314</v>
      </c>
      <c r="B381" s="417" t="s">
        <v>256</v>
      </c>
      <c r="C381" s="417" t="s">
        <v>519</v>
      </c>
      <c r="D381" s="417" t="s">
        <v>869</v>
      </c>
      <c r="E381" s="417" t="s">
        <v>778</v>
      </c>
      <c r="F381" s="417" t="s">
        <v>835</v>
      </c>
      <c r="G381" s="418">
        <v>160000000</v>
      </c>
      <c r="H381" s="417"/>
      <c r="I381" s="418">
        <v>160000000</v>
      </c>
      <c r="J381" s="417"/>
      <c r="K381" s="417"/>
      <c r="L381" s="417"/>
      <c r="M381" s="417"/>
      <c r="N381" s="417"/>
      <c r="O381" s="417"/>
      <c r="P381" s="417"/>
      <c r="Q381" s="418">
        <v>160000000</v>
      </c>
      <c r="R381" s="417"/>
      <c r="S381" s="417"/>
      <c r="T381" s="417"/>
      <c r="U381" s="418">
        <v>160000000</v>
      </c>
      <c r="V381" s="417"/>
      <c r="W381" s="418">
        <v>160000000</v>
      </c>
      <c r="X381" s="417"/>
      <c r="Y381" s="417"/>
      <c r="Z381" s="417"/>
      <c r="AA381" s="417"/>
      <c r="AB381" s="417"/>
      <c r="AC381" s="417"/>
      <c r="AD381" s="417"/>
      <c r="AE381" s="418">
        <v>160000000</v>
      </c>
      <c r="AF381" s="417"/>
      <c r="AG381" s="417"/>
      <c r="AH381" s="417"/>
      <c r="AI381" s="417" t="s">
        <v>518</v>
      </c>
      <c r="AJ381" s="419">
        <v>45938.460543981484</v>
      </c>
      <c r="AK381" s="417"/>
      <c r="AL381" s="417"/>
      <c r="AM381" s="3"/>
    </row>
    <row r="382" spans="1:39" s="4" customFormat="1" ht="12.75" customHeight="1" x14ac:dyDescent="0.25">
      <c r="A382" s="414" t="s">
        <v>345</v>
      </c>
      <c r="B382" s="414" t="s">
        <v>256</v>
      </c>
      <c r="C382" s="414" t="s">
        <v>519</v>
      </c>
      <c r="D382" s="420" t="s">
        <v>869</v>
      </c>
      <c r="E382" s="414" t="s">
        <v>778</v>
      </c>
      <c r="F382" s="420" t="s">
        <v>864</v>
      </c>
      <c r="G382" s="415">
        <v>160000000</v>
      </c>
      <c r="H382" s="420"/>
      <c r="I382" s="415">
        <v>160000000</v>
      </c>
      <c r="J382" s="420"/>
      <c r="K382" s="420"/>
      <c r="L382" s="420"/>
      <c r="M382" s="420"/>
      <c r="N382" s="420"/>
      <c r="O382" s="420"/>
      <c r="P382" s="420"/>
      <c r="Q382" s="421">
        <v>160000000</v>
      </c>
      <c r="R382" s="420"/>
      <c r="S382" s="420"/>
      <c r="T382" s="420"/>
      <c r="U382" s="415">
        <v>160000000</v>
      </c>
      <c r="V382" s="420"/>
      <c r="W382" s="415">
        <v>160000000</v>
      </c>
      <c r="X382" s="420"/>
      <c r="Y382" s="420"/>
      <c r="Z382" s="420"/>
      <c r="AA382" s="420"/>
      <c r="AB382" s="420"/>
      <c r="AC382" s="420"/>
      <c r="AD382" s="420"/>
      <c r="AE382" s="421">
        <v>160000000</v>
      </c>
      <c r="AF382" s="420"/>
      <c r="AG382" s="420"/>
      <c r="AH382" s="420"/>
      <c r="AI382" s="414" t="s">
        <v>518</v>
      </c>
      <c r="AJ382" s="416">
        <v>45938.460532407407</v>
      </c>
      <c r="AK382" s="414"/>
      <c r="AL382" s="414"/>
      <c r="AM382" s="3"/>
    </row>
    <row r="383" spans="1:39" s="4" customFormat="1" ht="12.75" customHeight="1" x14ac:dyDescent="0.25">
      <c r="A383" s="417" t="s">
        <v>298</v>
      </c>
      <c r="B383" s="417" t="s">
        <v>256</v>
      </c>
      <c r="C383" s="417" t="s">
        <v>519</v>
      </c>
      <c r="D383" s="417" t="s">
        <v>869</v>
      </c>
      <c r="E383" s="417" t="s">
        <v>778</v>
      </c>
      <c r="F383" s="417" t="s">
        <v>818</v>
      </c>
      <c r="G383" s="418">
        <v>599800</v>
      </c>
      <c r="H383" s="417"/>
      <c r="I383" s="418">
        <v>599800</v>
      </c>
      <c r="J383" s="417"/>
      <c r="K383" s="417"/>
      <c r="L383" s="417"/>
      <c r="M383" s="417"/>
      <c r="N383" s="417"/>
      <c r="O383" s="417"/>
      <c r="P383" s="417"/>
      <c r="Q383" s="418">
        <v>599800</v>
      </c>
      <c r="R383" s="417"/>
      <c r="S383" s="417"/>
      <c r="T383" s="417"/>
      <c r="U383" s="418">
        <v>424300</v>
      </c>
      <c r="V383" s="417"/>
      <c r="W383" s="418">
        <v>424300</v>
      </c>
      <c r="X383" s="417"/>
      <c r="Y383" s="417"/>
      <c r="Z383" s="417"/>
      <c r="AA383" s="417"/>
      <c r="AB383" s="417"/>
      <c r="AC383" s="417"/>
      <c r="AD383" s="417"/>
      <c r="AE383" s="418">
        <v>424300</v>
      </c>
      <c r="AF383" s="417"/>
      <c r="AG383" s="417"/>
      <c r="AH383" s="417"/>
      <c r="AI383" s="417" t="s">
        <v>518</v>
      </c>
      <c r="AJ383" s="419">
        <v>45938.460543981484</v>
      </c>
      <c r="AK383" s="417"/>
      <c r="AL383" s="417"/>
      <c r="AM383" s="3"/>
    </row>
    <row r="384" spans="1:39" s="4" customFormat="1" ht="12.75" customHeight="1" x14ac:dyDescent="0.25">
      <c r="A384" s="417" t="s">
        <v>320</v>
      </c>
      <c r="B384" s="417" t="s">
        <v>256</v>
      </c>
      <c r="C384" s="417" t="s">
        <v>519</v>
      </c>
      <c r="D384" s="417" t="s">
        <v>869</v>
      </c>
      <c r="E384" s="417" t="s">
        <v>778</v>
      </c>
      <c r="F384" s="417" t="s">
        <v>386</v>
      </c>
      <c r="G384" s="418">
        <v>599800</v>
      </c>
      <c r="H384" s="417"/>
      <c r="I384" s="418">
        <v>599800</v>
      </c>
      <c r="J384" s="417"/>
      <c r="K384" s="417"/>
      <c r="L384" s="417"/>
      <c r="M384" s="417"/>
      <c r="N384" s="417"/>
      <c r="O384" s="417"/>
      <c r="P384" s="417"/>
      <c r="Q384" s="418">
        <v>599800</v>
      </c>
      <c r="R384" s="417"/>
      <c r="S384" s="417"/>
      <c r="T384" s="417"/>
      <c r="U384" s="418">
        <v>424300</v>
      </c>
      <c r="V384" s="417"/>
      <c r="W384" s="418">
        <v>424300</v>
      </c>
      <c r="X384" s="417"/>
      <c r="Y384" s="417"/>
      <c r="Z384" s="417"/>
      <c r="AA384" s="417"/>
      <c r="AB384" s="417"/>
      <c r="AC384" s="417"/>
      <c r="AD384" s="417"/>
      <c r="AE384" s="418">
        <v>424300</v>
      </c>
      <c r="AF384" s="417"/>
      <c r="AG384" s="417"/>
      <c r="AH384" s="417"/>
      <c r="AI384" s="417" t="s">
        <v>518</v>
      </c>
      <c r="AJ384" s="419">
        <v>45938.460543981484</v>
      </c>
      <c r="AK384" s="417"/>
      <c r="AL384" s="417"/>
      <c r="AM384" s="3"/>
    </row>
    <row r="385" spans="1:39" s="4" customFormat="1" ht="12.75" customHeight="1" x14ac:dyDescent="0.25">
      <c r="A385" s="414" t="s">
        <v>322</v>
      </c>
      <c r="B385" s="414" t="s">
        <v>256</v>
      </c>
      <c r="C385" s="414" t="s">
        <v>519</v>
      </c>
      <c r="D385" s="420" t="s">
        <v>869</v>
      </c>
      <c r="E385" s="414" t="s">
        <v>778</v>
      </c>
      <c r="F385" s="420" t="s">
        <v>842</v>
      </c>
      <c r="G385" s="415">
        <v>599800</v>
      </c>
      <c r="H385" s="420"/>
      <c r="I385" s="415">
        <v>599800</v>
      </c>
      <c r="J385" s="420"/>
      <c r="K385" s="420"/>
      <c r="L385" s="420"/>
      <c r="M385" s="420"/>
      <c r="N385" s="420"/>
      <c r="O385" s="420"/>
      <c r="P385" s="420"/>
      <c r="Q385" s="421">
        <v>599800</v>
      </c>
      <c r="R385" s="420"/>
      <c r="S385" s="420"/>
      <c r="T385" s="420"/>
      <c r="U385" s="415">
        <v>424300</v>
      </c>
      <c r="V385" s="420"/>
      <c r="W385" s="415">
        <v>424300</v>
      </c>
      <c r="X385" s="420"/>
      <c r="Y385" s="420"/>
      <c r="Z385" s="420"/>
      <c r="AA385" s="420"/>
      <c r="AB385" s="420"/>
      <c r="AC385" s="420"/>
      <c r="AD385" s="420"/>
      <c r="AE385" s="421">
        <v>424300</v>
      </c>
      <c r="AF385" s="420"/>
      <c r="AG385" s="420"/>
      <c r="AH385" s="420"/>
      <c r="AI385" s="414" t="s">
        <v>518</v>
      </c>
      <c r="AJ385" s="416">
        <v>45938.460532407407</v>
      </c>
      <c r="AK385" s="414"/>
      <c r="AL385" s="414"/>
      <c r="AM385" s="3"/>
    </row>
    <row r="386" spans="1:39" s="4" customFormat="1" ht="12.75" customHeight="1" x14ac:dyDescent="0.25">
      <c r="A386" s="417" t="s">
        <v>351</v>
      </c>
      <c r="B386" s="417" t="s">
        <v>256</v>
      </c>
      <c r="C386" s="417" t="s">
        <v>519</v>
      </c>
      <c r="D386" s="417" t="s">
        <v>870</v>
      </c>
      <c r="E386" s="417" t="s">
        <v>778</v>
      </c>
      <c r="F386" s="417" t="s">
        <v>519</v>
      </c>
      <c r="G386" s="418">
        <v>156350700</v>
      </c>
      <c r="H386" s="417"/>
      <c r="I386" s="418">
        <v>156350700</v>
      </c>
      <c r="J386" s="417"/>
      <c r="K386" s="417"/>
      <c r="L386" s="417"/>
      <c r="M386" s="417"/>
      <c r="N386" s="417"/>
      <c r="O386" s="417"/>
      <c r="P386" s="417"/>
      <c r="Q386" s="418">
        <v>156350700</v>
      </c>
      <c r="R386" s="417"/>
      <c r="S386" s="417"/>
      <c r="T386" s="417"/>
      <c r="U386" s="418">
        <v>92035139.719999999</v>
      </c>
      <c r="V386" s="417"/>
      <c r="W386" s="418">
        <v>92035139.719999999</v>
      </c>
      <c r="X386" s="417"/>
      <c r="Y386" s="417"/>
      <c r="Z386" s="417"/>
      <c r="AA386" s="417"/>
      <c r="AB386" s="417"/>
      <c r="AC386" s="417"/>
      <c r="AD386" s="417"/>
      <c r="AE386" s="418">
        <v>92035139.719999999</v>
      </c>
      <c r="AF386" s="417"/>
      <c r="AG386" s="417"/>
      <c r="AH386" s="417"/>
      <c r="AI386" s="417" t="s">
        <v>518</v>
      </c>
      <c r="AJ386" s="419">
        <v>45938.460543981484</v>
      </c>
      <c r="AK386" s="417"/>
      <c r="AL386" s="417"/>
      <c r="AM386" s="3"/>
    </row>
    <row r="387" spans="1:39" s="4" customFormat="1" ht="12.75" customHeight="1" x14ac:dyDescent="0.25">
      <c r="A387" s="417" t="s">
        <v>298</v>
      </c>
      <c r="B387" s="417" t="s">
        <v>256</v>
      </c>
      <c r="C387" s="417" t="s">
        <v>519</v>
      </c>
      <c r="D387" s="417" t="s">
        <v>870</v>
      </c>
      <c r="E387" s="417" t="s">
        <v>778</v>
      </c>
      <c r="F387" s="417" t="s">
        <v>818</v>
      </c>
      <c r="G387" s="418">
        <v>156350700</v>
      </c>
      <c r="H387" s="417"/>
      <c r="I387" s="418">
        <v>156350700</v>
      </c>
      <c r="J387" s="417"/>
      <c r="K387" s="417"/>
      <c r="L387" s="417"/>
      <c r="M387" s="417"/>
      <c r="N387" s="417"/>
      <c r="O387" s="417"/>
      <c r="P387" s="417"/>
      <c r="Q387" s="418">
        <v>156350700</v>
      </c>
      <c r="R387" s="417"/>
      <c r="S387" s="417"/>
      <c r="T387" s="417"/>
      <c r="U387" s="418">
        <v>92035139.719999999</v>
      </c>
      <c r="V387" s="417"/>
      <c r="W387" s="418">
        <v>92035139.719999999</v>
      </c>
      <c r="X387" s="417"/>
      <c r="Y387" s="417"/>
      <c r="Z387" s="417"/>
      <c r="AA387" s="417"/>
      <c r="AB387" s="417"/>
      <c r="AC387" s="417"/>
      <c r="AD387" s="417"/>
      <c r="AE387" s="418">
        <v>92035139.719999999</v>
      </c>
      <c r="AF387" s="417"/>
      <c r="AG387" s="417"/>
      <c r="AH387" s="417"/>
      <c r="AI387" s="417" t="s">
        <v>518</v>
      </c>
      <c r="AJ387" s="419">
        <v>45938.460543981484</v>
      </c>
      <c r="AK387" s="417"/>
      <c r="AL387" s="417"/>
      <c r="AM387" s="3"/>
    </row>
    <row r="388" spans="1:39" s="4" customFormat="1" ht="12.75" customHeight="1" x14ac:dyDescent="0.25">
      <c r="A388" s="417" t="s">
        <v>320</v>
      </c>
      <c r="B388" s="417" t="s">
        <v>256</v>
      </c>
      <c r="C388" s="417" t="s">
        <v>519</v>
      </c>
      <c r="D388" s="417" t="s">
        <v>870</v>
      </c>
      <c r="E388" s="417" t="s">
        <v>778</v>
      </c>
      <c r="F388" s="417" t="s">
        <v>386</v>
      </c>
      <c r="G388" s="418">
        <v>156350700</v>
      </c>
      <c r="H388" s="417"/>
      <c r="I388" s="418">
        <v>156350700</v>
      </c>
      <c r="J388" s="417"/>
      <c r="K388" s="417"/>
      <c r="L388" s="417"/>
      <c r="M388" s="417"/>
      <c r="N388" s="417"/>
      <c r="O388" s="417"/>
      <c r="P388" s="417"/>
      <c r="Q388" s="418">
        <v>156350700</v>
      </c>
      <c r="R388" s="417"/>
      <c r="S388" s="417"/>
      <c r="T388" s="417"/>
      <c r="U388" s="418">
        <v>92035139.719999999</v>
      </c>
      <c r="V388" s="417"/>
      <c r="W388" s="418">
        <v>92035139.719999999</v>
      </c>
      <c r="X388" s="417"/>
      <c r="Y388" s="417"/>
      <c r="Z388" s="417"/>
      <c r="AA388" s="417"/>
      <c r="AB388" s="417"/>
      <c r="AC388" s="417"/>
      <c r="AD388" s="417"/>
      <c r="AE388" s="418">
        <v>92035139.719999999</v>
      </c>
      <c r="AF388" s="417"/>
      <c r="AG388" s="417"/>
      <c r="AH388" s="417"/>
      <c r="AI388" s="417" t="s">
        <v>518</v>
      </c>
      <c r="AJ388" s="419">
        <v>45938.460543981484</v>
      </c>
      <c r="AK388" s="417"/>
      <c r="AL388" s="417"/>
      <c r="AM388" s="3"/>
    </row>
    <row r="389" spans="1:39" s="4" customFormat="1" ht="12.75" customHeight="1" x14ac:dyDescent="0.25">
      <c r="A389" s="414" t="s">
        <v>321</v>
      </c>
      <c r="B389" s="414" t="s">
        <v>256</v>
      </c>
      <c r="C389" s="414" t="s">
        <v>519</v>
      </c>
      <c r="D389" s="420" t="s">
        <v>870</v>
      </c>
      <c r="E389" s="414" t="s">
        <v>778</v>
      </c>
      <c r="F389" s="420" t="s">
        <v>841</v>
      </c>
      <c r="G389" s="415">
        <v>134053995.73999999</v>
      </c>
      <c r="H389" s="420"/>
      <c r="I389" s="415">
        <v>134053995.73999999</v>
      </c>
      <c r="J389" s="420"/>
      <c r="K389" s="420"/>
      <c r="L389" s="420"/>
      <c r="M389" s="420"/>
      <c r="N389" s="420"/>
      <c r="O389" s="420"/>
      <c r="P389" s="420"/>
      <c r="Q389" s="421">
        <v>134053995.73999999</v>
      </c>
      <c r="R389" s="420"/>
      <c r="S389" s="420"/>
      <c r="T389" s="420"/>
      <c r="U389" s="415">
        <v>76745934</v>
      </c>
      <c r="V389" s="420"/>
      <c r="W389" s="415">
        <v>76745934</v>
      </c>
      <c r="X389" s="420"/>
      <c r="Y389" s="420"/>
      <c r="Z389" s="420"/>
      <c r="AA389" s="420"/>
      <c r="AB389" s="420"/>
      <c r="AC389" s="420"/>
      <c r="AD389" s="420"/>
      <c r="AE389" s="421">
        <v>76745934</v>
      </c>
      <c r="AF389" s="420"/>
      <c r="AG389" s="420"/>
      <c r="AH389" s="420"/>
      <c r="AI389" s="414" t="s">
        <v>518</v>
      </c>
      <c r="AJ389" s="416">
        <v>45938.460532407407</v>
      </c>
      <c r="AK389" s="414"/>
      <c r="AL389" s="414"/>
      <c r="AM389" s="3"/>
    </row>
    <row r="390" spans="1:39" s="4" customFormat="1" ht="12.75" customHeight="1" x14ac:dyDescent="0.25">
      <c r="A390" s="414" t="s">
        <v>322</v>
      </c>
      <c r="B390" s="414" t="s">
        <v>256</v>
      </c>
      <c r="C390" s="414" t="s">
        <v>519</v>
      </c>
      <c r="D390" s="420" t="s">
        <v>870</v>
      </c>
      <c r="E390" s="414" t="s">
        <v>778</v>
      </c>
      <c r="F390" s="420" t="s">
        <v>842</v>
      </c>
      <c r="G390" s="415">
        <v>22296704.260000002</v>
      </c>
      <c r="H390" s="420"/>
      <c r="I390" s="415">
        <v>22296704.260000002</v>
      </c>
      <c r="J390" s="420"/>
      <c r="K390" s="420"/>
      <c r="L390" s="420"/>
      <c r="M390" s="420"/>
      <c r="N390" s="420"/>
      <c r="O390" s="420"/>
      <c r="P390" s="420"/>
      <c r="Q390" s="421">
        <v>22296704.260000002</v>
      </c>
      <c r="R390" s="420"/>
      <c r="S390" s="420"/>
      <c r="T390" s="420"/>
      <c r="U390" s="415">
        <v>15289205.720000001</v>
      </c>
      <c r="V390" s="420"/>
      <c r="W390" s="415">
        <v>15289205.720000001</v>
      </c>
      <c r="X390" s="420"/>
      <c r="Y390" s="420"/>
      <c r="Z390" s="420"/>
      <c r="AA390" s="420"/>
      <c r="AB390" s="420"/>
      <c r="AC390" s="420"/>
      <c r="AD390" s="420"/>
      <c r="AE390" s="421">
        <v>15289205.720000001</v>
      </c>
      <c r="AF390" s="420"/>
      <c r="AG390" s="420"/>
      <c r="AH390" s="420"/>
      <c r="AI390" s="414" t="s">
        <v>518</v>
      </c>
      <c r="AJ390" s="416">
        <v>45938.460532407407</v>
      </c>
      <c r="AK390" s="414"/>
      <c r="AL390" s="414"/>
      <c r="AM390" s="3"/>
    </row>
    <row r="391" spans="1:39" s="4" customFormat="1" ht="12.75" customHeight="1" x14ac:dyDescent="0.25">
      <c r="A391" s="417" t="s">
        <v>352</v>
      </c>
      <c r="B391" s="417" t="s">
        <v>256</v>
      </c>
      <c r="C391" s="417" t="s">
        <v>519</v>
      </c>
      <c r="D391" s="417" t="s">
        <v>871</v>
      </c>
      <c r="E391" s="417" t="s">
        <v>778</v>
      </c>
      <c r="F391" s="417" t="s">
        <v>519</v>
      </c>
      <c r="G391" s="418">
        <v>2771500</v>
      </c>
      <c r="H391" s="417"/>
      <c r="I391" s="418">
        <v>2771500</v>
      </c>
      <c r="J391" s="417"/>
      <c r="K391" s="417"/>
      <c r="L391" s="417"/>
      <c r="M391" s="417"/>
      <c r="N391" s="417"/>
      <c r="O391" s="417"/>
      <c r="P391" s="417"/>
      <c r="Q391" s="418">
        <v>2771500</v>
      </c>
      <c r="R391" s="417"/>
      <c r="S391" s="417"/>
      <c r="T391" s="417"/>
      <c r="U391" s="418">
        <v>2124667.04</v>
      </c>
      <c r="V391" s="417"/>
      <c r="W391" s="418">
        <v>2124667.04</v>
      </c>
      <c r="X391" s="417"/>
      <c r="Y391" s="417"/>
      <c r="Z391" s="417"/>
      <c r="AA391" s="417"/>
      <c r="AB391" s="417"/>
      <c r="AC391" s="417"/>
      <c r="AD391" s="417"/>
      <c r="AE391" s="418">
        <v>2124667.04</v>
      </c>
      <c r="AF391" s="417"/>
      <c r="AG391" s="417"/>
      <c r="AH391" s="417"/>
      <c r="AI391" s="417" t="s">
        <v>518</v>
      </c>
      <c r="AJ391" s="419">
        <v>45938.460543981484</v>
      </c>
      <c r="AK391" s="417"/>
      <c r="AL391" s="417"/>
      <c r="AM391" s="3"/>
    </row>
    <row r="392" spans="1:39" s="4" customFormat="1" ht="12.75" customHeight="1" x14ac:dyDescent="0.25">
      <c r="A392" s="417" t="s">
        <v>259</v>
      </c>
      <c r="B392" s="417" t="s">
        <v>256</v>
      </c>
      <c r="C392" s="417" t="s">
        <v>519</v>
      </c>
      <c r="D392" s="417" t="s">
        <v>871</v>
      </c>
      <c r="E392" s="417" t="s">
        <v>778</v>
      </c>
      <c r="F392" s="417" t="s">
        <v>780</v>
      </c>
      <c r="G392" s="418">
        <v>2435400</v>
      </c>
      <c r="H392" s="417"/>
      <c r="I392" s="418">
        <v>2435400</v>
      </c>
      <c r="J392" s="417"/>
      <c r="K392" s="417"/>
      <c r="L392" s="417"/>
      <c r="M392" s="417"/>
      <c r="N392" s="417"/>
      <c r="O392" s="417"/>
      <c r="P392" s="417"/>
      <c r="Q392" s="418">
        <v>2435400</v>
      </c>
      <c r="R392" s="417"/>
      <c r="S392" s="417"/>
      <c r="T392" s="417"/>
      <c r="U392" s="418">
        <v>1916148.25</v>
      </c>
      <c r="V392" s="417"/>
      <c r="W392" s="418">
        <v>1916148.25</v>
      </c>
      <c r="X392" s="417"/>
      <c r="Y392" s="417"/>
      <c r="Z392" s="417"/>
      <c r="AA392" s="417"/>
      <c r="AB392" s="417"/>
      <c r="AC392" s="417"/>
      <c r="AD392" s="417"/>
      <c r="AE392" s="418">
        <v>1916148.25</v>
      </c>
      <c r="AF392" s="417"/>
      <c r="AG392" s="417"/>
      <c r="AH392" s="417"/>
      <c r="AI392" s="417" t="s">
        <v>518</v>
      </c>
      <c r="AJ392" s="419">
        <v>45938.460543981484</v>
      </c>
      <c r="AK392" s="417"/>
      <c r="AL392" s="417"/>
      <c r="AM392" s="3"/>
    </row>
    <row r="393" spans="1:39" s="4" customFormat="1" ht="12.75" customHeight="1" x14ac:dyDescent="0.25">
      <c r="A393" s="417" t="s">
        <v>260</v>
      </c>
      <c r="B393" s="417" t="s">
        <v>256</v>
      </c>
      <c r="C393" s="417" t="s">
        <v>519</v>
      </c>
      <c r="D393" s="417" t="s">
        <v>871</v>
      </c>
      <c r="E393" s="417" t="s">
        <v>778</v>
      </c>
      <c r="F393" s="417" t="s">
        <v>781</v>
      </c>
      <c r="G393" s="418">
        <v>2435400</v>
      </c>
      <c r="H393" s="417"/>
      <c r="I393" s="418">
        <v>2435400</v>
      </c>
      <c r="J393" s="417"/>
      <c r="K393" s="417"/>
      <c r="L393" s="417"/>
      <c r="M393" s="417"/>
      <c r="N393" s="417"/>
      <c r="O393" s="417"/>
      <c r="P393" s="417"/>
      <c r="Q393" s="418">
        <v>2435400</v>
      </c>
      <c r="R393" s="417"/>
      <c r="S393" s="417"/>
      <c r="T393" s="417"/>
      <c r="U393" s="418">
        <v>1916148.25</v>
      </c>
      <c r="V393" s="417"/>
      <c r="W393" s="418">
        <v>1916148.25</v>
      </c>
      <c r="X393" s="417"/>
      <c r="Y393" s="417"/>
      <c r="Z393" s="417"/>
      <c r="AA393" s="417"/>
      <c r="AB393" s="417"/>
      <c r="AC393" s="417"/>
      <c r="AD393" s="417"/>
      <c r="AE393" s="418">
        <v>1916148.25</v>
      </c>
      <c r="AF393" s="417"/>
      <c r="AG393" s="417"/>
      <c r="AH393" s="417"/>
      <c r="AI393" s="417" t="s">
        <v>518</v>
      </c>
      <c r="AJ393" s="419">
        <v>45938.460543981484</v>
      </c>
      <c r="AK393" s="417"/>
      <c r="AL393" s="417"/>
      <c r="AM393" s="3"/>
    </row>
    <row r="394" spans="1:39" s="4" customFormat="1" ht="12.75" customHeight="1" x14ac:dyDescent="0.25">
      <c r="A394" s="414" t="s">
        <v>261</v>
      </c>
      <c r="B394" s="414" t="s">
        <v>256</v>
      </c>
      <c r="C394" s="414" t="s">
        <v>519</v>
      </c>
      <c r="D394" s="420" t="s">
        <v>871</v>
      </c>
      <c r="E394" s="414" t="s">
        <v>778</v>
      </c>
      <c r="F394" s="420" t="s">
        <v>782</v>
      </c>
      <c r="G394" s="415">
        <v>1847500</v>
      </c>
      <c r="H394" s="420"/>
      <c r="I394" s="415">
        <v>1847500</v>
      </c>
      <c r="J394" s="420"/>
      <c r="K394" s="420"/>
      <c r="L394" s="420"/>
      <c r="M394" s="420"/>
      <c r="N394" s="420"/>
      <c r="O394" s="420"/>
      <c r="P394" s="420"/>
      <c r="Q394" s="421">
        <v>1847500</v>
      </c>
      <c r="R394" s="420"/>
      <c r="S394" s="420"/>
      <c r="T394" s="420"/>
      <c r="U394" s="415">
        <v>1465050.31</v>
      </c>
      <c r="V394" s="420"/>
      <c r="W394" s="415">
        <v>1465050.31</v>
      </c>
      <c r="X394" s="420"/>
      <c r="Y394" s="420"/>
      <c r="Z394" s="420"/>
      <c r="AA394" s="420"/>
      <c r="AB394" s="420"/>
      <c r="AC394" s="420"/>
      <c r="AD394" s="420"/>
      <c r="AE394" s="421">
        <v>1465050.31</v>
      </c>
      <c r="AF394" s="420"/>
      <c r="AG394" s="420"/>
      <c r="AH394" s="420"/>
      <c r="AI394" s="414" t="s">
        <v>518</v>
      </c>
      <c r="AJ394" s="416">
        <v>45938.460532407407</v>
      </c>
      <c r="AK394" s="414"/>
      <c r="AL394" s="414"/>
      <c r="AM394" s="3"/>
    </row>
    <row r="395" spans="1:39" s="4" customFormat="1" ht="12.75" customHeight="1" x14ac:dyDescent="0.25">
      <c r="A395" s="414" t="s">
        <v>271</v>
      </c>
      <c r="B395" s="414" t="s">
        <v>256</v>
      </c>
      <c r="C395" s="414" t="s">
        <v>519</v>
      </c>
      <c r="D395" s="420" t="s">
        <v>871</v>
      </c>
      <c r="E395" s="414" t="s">
        <v>778</v>
      </c>
      <c r="F395" s="420" t="s">
        <v>783</v>
      </c>
      <c r="G395" s="415">
        <v>30000</v>
      </c>
      <c r="H395" s="420"/>
      <c r="I395" s="415">
        <v>30000</v>
      </c>
      <c r="J395" s="420"/>
      <c r="K395" s="420"/>
      <c r="L395" s="420"/>
      <c r="M395" s="420"/>
      <c r="N395" s="420"/>
      <c r="O395" s="420"/>
      <c r="P395" s="420"/>
      <c r="Q395" s="421">
        <v>30000</v>
      </c>
      <c r="R395" s="420"/>
      <c r="S395" s="420"/>
      <c r="T395" s="420"/>
      <c r="U395" s="415">
        <v>0</v>
      </c>
      <c r="V395" s="420"/>
      <c r="W395" s="415">
        <v>0</v>
      </c>
      <c r="X395" s="420"/>
      <c r="Y395" s="420"/>
      <c r="Z395" s="420"/>
      <c r="AA395" s="420"/>
      <c r="AB395" s="420"/>
      <c r="AC395" s="420"/>
      <c r="AD395" s="420"/>
      <c r="AE395" s="421">
        <v>0</v>
      </c>
      <c r="AF395" s="420"/>
      <c r="AG395" s="420"/>
      <c r="AH395" s="420"/>
      <c r="AI395" s="414" t="s">
        <v>518</v>
      </c>
      <c r="AJ395" s="416">
        <v>45938.460532407407</v>
      </c>
      <c r="AK395" s="414"/>
      <c r="AL395" s="414"/>
      <c r="AM395" s="3"/>
    </row>
    <row r="396" spans="1:39" x14ac:dyDescent="0.25">
      <c r="A396" s="414" t="s">
        <v>262</v>
      </c>
      <c r="B396" s="414" t="s">
        <v>256</v>
      </c>
      <c r="C396" s="414" t="s">
        <v>519</v>
      </c>
      <c r="D396" s="420" t="s">
        <v>871</v>
      </c>
      <c r="E396" s="414" t="s">
        <v>778</v>
      </c>
      <c r="F396" s="420" t="s">
        <v>784</v>
      </c>
      <c r="G396" s="415">
        <v>557900</v>
      </c>
      <c r="H396" s="420"/>
      <c r="I396" s="415">
        <v>557900</v>
      </c>
      <c r="J396" s="420"/>
      <c r="K396" s="420"/>
      <c r="L396" s="420"/>
      <c r="M396" s="420"/>
      <c r="N396" s="420"/>
      <c r="O396" s="420"/>
      <c r="P396" s="420"/>
      <c r="Q396" s="421">
        <v>557900</v>
      </c>
      <c r="R396" s="420"/>
      <c r="S396" s="420"/>
      <c r="T396" s="420"/>
      <c r="U396" s="415">
        <v>451097.94</v>
      </c>
      <c r="V396" s="420"/>
      <c r="W396" s="415">
        <v>451097.94</v>
      </c>
      <c r="X396" s="420"/>
      <c r="Y396" s="420"/>
      <c r="Z396" s="420"/>
      <c r="AA396" s="420"/>
      <c r="AB396" s="420"/>
      <c r="AC396" s="420"/>
      <c r="AD396" s="420"/>
      <c r="AE396" s="421">
        <v>451097.94</v>
      </c>
      <c r="AF396" s="420"/>
      <c r="AG396" s="420"/>
      <c r="AH396" s="420"/>
      <c r="AI396" s="414" t="s">
        <v>518</v>
      </c>
      <c r="AJ396" s="416">
        <v>45938.460532407407</v>
      </c>
      <c r="AK396" s="414"/>
      <c r="AL396" s="414"/>
      <c r="AM396" s="3"/>
    </row>
    <row r="397" spans="1:39" x14ac:dyDescent="0.25">
      <c r="A397" s="417" t="s">
        <v>264</v>
      </c>
      <c r="B397" s="417" t="s">
        <v>256</v>
      </c>
      <c r="C397" s="417" t="s">
        <v>519</v>
      </c>
      <c r="D397" s="417" t="s">
        <v>871</v>
      </c>
      <c r="E397" s="417" t="s">
        <v>778</v>
      </c>
      <c r="F397" s="417" t="s">
        <v>256</v>
      </c>
      <c r="G397" s="418">
        <v>320400</v>
      </c>
      <c r="H397" s="417"/>
      <c r="I397" s="418">
        <v>320400</v>
      </c>
      <c r="J397" s="417"/>
      <c r="K397" s="417"/>
      <c r="L397" s="417"/>
      <c r="M397" s="417"/>
      <c r="N397" s="417"/>
      <c r="O397" s="417"/>
      <c r="P397" s="417"/>
      <c r="Q397" s="418">
        <v>320400</v>
      </c>
      <c r="R397" s="417"/>
      <c r="S397" s="417"/>
      <c r="T397" s="417"/>
      <c r="U397" s="418">
        <v>202038</v>
      </c>
      <c r="V397" s="417"/>
      <c r="W397" s="418">
        <v>202038</v>
      </c>
      <c r="X397" s="417"/>
      <c r="Y397" s="417"/>
      <c r="Z397" s="417"/>
      <c r="AA397" s="417"/>
      <c r="AB397" s="417"/>
      <c r="AC397" s="417"/>
      <c r="AD397" s="417"/>
      <c r="AE397" s="418">
        <v>202038</v>
      </c>
      <c r="AF397" s="417"/>
      <c r="AG397" s="417"/>
      <c r="AH397" s="417"/>
      <c r="AI397" s="417" t="s">
        <v>518</v>
      </c>
      <c r="AJ397" s="419">
        <v>45938.460543981484</v>
      </c>
      <c r="AK397" s="417"/>
      <c r="AL397" s="417"/>
      <c r="AM397" s="3"/>
    </row>
    <row r="398" spans="1:39" x14ac:dyDescent="0.25">
      <c r="A398" s="417" t="s">
        <v>265</v>
      </c>
      <c r="B398" s="417" t="s">
        <v>256</v>
      </c>
      <c r="C398" s="417" t="s">
        <v>519</v>
      </c>
      <c r="D398" s="417" t="s">
        <v>871</v>
      </c>
      <c r="E398" s="417" t="s">
        <v>778</v>
      </c>
      <c r="F398" s="417" t="s">
        <v>786</v>
      </c>
      <c r="G398" s="418">
        <v>320400</v>
      </c>
      <c r="H398" s="417"/>
      <c r="I398" s="418">
        <v>320400</v>
      </c>
      <c r="J398" s="417"/>
      <c r="K398" s="417"/>
      <c r="L398" s="417"/>
      <c r="M398" s="417"/>
      <c r="N398" s="417"/>
      <c r="O398" s="417"/>
      <c r="P398" s="417"/>
      <c r="Q398" s="418">
        <v>320400</v>
      </c>
      <c r="R398" s="417"/>
      <c r="S398" s="417"/>
      <c r="T398" s="417"/>
      <c r="U398" s="418">
        <v>202038</v>
      </c>
      <c r="V398" s="417"/>
      <c r="W398" s="418">
        <v>202038</v>
      </c>
      <c r="X398" s="417"/>
      <c r="Y398" s="417"/>
      <c r="Z398" s="417"/>
      <c r="AA398" s="417"/>
      <c r="AB398" s="417"/>
      <c r="AC398" s="417"/>
      <c r="AD398" s="417"/>
      <c r="AE398" s="418">
        <v>202038</v>
      </c>
      <c r="AF398" s="417"/>
      <c r="AG398" s="417"/>
      <c r="AH398" s="417"/>
      <c r="AI398" s="417" t="s">
        <v>518</v>
      </c>
      <c r="AJ398" s="419">
        <v>45938.460543981484</v>
      </c>
      <c r="AK398" s="417"/>
      <c r="AL398" s="417"/>
      <c r="AM398" s="3"/>
    </row>
    <row r="399" spans="1:39" x14ac:dyDescent="0.25">
      <c r="A399" s="414" t="s">
        <v>266</v>
      </c>
      <c r="B399" s="414" t="s">
        <v>256</v>
      </c>
      <c r="C399" s="414" t="s">
        <v>519</v>
      </c>
      <c r="D399" s="420" t="s">
        <v>871</v>
      </c>
      <c r="E399" s="414" t="s">
        <v>778</v>
      </c>
      <c r="F399" s="420" t="s">
        <v>787</v>
      </c>
      <c r="G399" s="415">
        <v>320400</v>
      </c>
      <c r="H399" s="420"/>
      <c r="I399" s="415">
        <v>320400</v>
      </c>
      <c r="J399" s="420"/>
      <c r="K399" s="420"/>
      <c r="L399" s="420"/>
      <c r="M399" s="420"/>
      <c r="N399" s="420"/>
      <c r="O399" s="420"/>
      <c r="P399" s="420"/>
      <c r="Q399" s="421">
        <v>320400</v>
      </c>
      <c r="R399" s="420"/>
      <c r="S399" s="420"/>
      <c r="T399" s="420"/>
      <c r="U399" s="415">
        <v>202038</v>
      </c>
      <c r="V399" s="420"/>
      <c r="W399" s="415">
        <v>202038</v>
      </c>
      <c r="X399" s="420"/>
      <c r="Y399" s="420"/>
      <c r="Z399" s="420"/>
      <c r="AA399" s="420"/>
      <c r="AB399" s="420"/>
      <c r="AC399" s="420"/>
      <c r="AD399" s="420"/>
      <c r="AE399" s="421">
        <v>202038</v>
      </c>
      <c r="AF399" s="420"/>
      <c r="AG399" s="420"/>
      <c r="AH399" s="420"/>
      <c r="AI399" s="414" t="s">
        <v>518</v>
      </c>
      <c r="AJ399" s="416">
        <v>45938.460532407407</v>
      </c>
      <c r="AK399" s="414"/>
      <c r="AL399" s="414"/>
      <c r="AM399" s="3"/>
    </row>
    <row r="400" spans="1:39" x14ac:dyDescent="0.25">
      <c r="A400" s="417" t="s">
        <v>267</v>
      </c>
      <c r="B400" s="417" t="s">
        <v>256</v>
      </c>
      <c r="C400" s="417" t="s">
        <v>519</v>
      </c>
      <c r="D400" s="417" t="s">
        <v>871</v>
      </c>
      <c r="E400" s="417" t="s">
        <v>778</v>
      </c>
      <c r="F400" s="417" t="s">
        <v>788</v>
      </c>
      <c r="G400" s="418">
        <v>15700</v>
      </c>
      <c r="H400" s="417"/>
      <c r="I400" s="418">
        <v>15700</v>
      </c>
      <c r="J400" s="417"/>
      <c r="K400" s="417"/>
      <c r="L400" s="417"/>
      <c r="M400" s="417"/>
      <c r="N400" s="417"/>
      <c r="O400" s="417"/>
      <c r="P400" s="417"/>
      <c r="Q400" s="418">
        <v>15700</v>
      </c>
      <c r="R400" s="417"/>
      <c r="S400" s="417"/>
      <c r="T400" s="417"/>
      <c r="U400" s="418">
        <v>6480.79</v>
      </c>
      <c r="V400" s="417"/>
      <c r="W400" s="418">
        <v>6480.79</v>
      </c>
      <c r="X400" s="417"/>
      <c r="Y400" s="417"/>
      <c r="Z400" s="417"/>
      <c r="AA400" s="417"/>
      <c r="AB400" s="417"/>
      <c r="AC400" s="417"/>
      <c r="AD400" s="417"/>
      <c r="AE400" s="418">
        <v>6480.79</v>
      </c>
      <c r="AF400" s="417"/>
      <c r="AG400" s="417"/>
      <c r="AH400" s="417"/>
      <c r="AI400" s="417" t="s">
        <v>518</v>
      </c>
      <c r="AJ400" s="419">
        <v>45938.460543981484</v>
      </c>
      <c r="AK400" s="417"/>
      <c r="AL400" s="417"/>
      <c r="AM400" s="3"/>
    </row>
    <row r="401" spans="1:39" x14ac:dyDescent="0.25">
      <c r="A401" s="417" t="s">
        <v>268</v>
      </c>
      <c r="B401" s="417" t="s">
        <v>256</v>
      </c>
      <c r="C401" s="417" t="s">
        <v>519</v>
      </c>
      <c r="D401" s="417" t="s">
        <v>871</v>
      </c>
      <c r="E401" s="417" t="s">
        <v>778</v>
      </c>
      <c r="F401" s="417" t="s">
        <v>789</v>
      </c>
      <c r="G401" s="418">
        <v>15700</v>
      </c>
      <c r="H401" s="417"/>
      <c r="I401" s="418">
        <v>15700</v>
      </c>
      <c r="J401" s="417"/>
      <c r="K401" s="417"/>
      <c r="L401" s="417"/>
      <c r="M401" s="417"/>
      <c r="N401" s="417"/>
      <c r="O401" s="417"/>
      <c r="P401" s="417"/>
      <c r="Q401" s="418">
        <v>15700</v>
      </c>
      <c r="R401" s="417"/>
      <c r="S401" s="417"/>
      <c r="T401" s="417"/>
      <c r="U401" s="418">
        <v>6480.79</v>
      </c>
      <c r="V401" s="417"/>
      <c r="W401" s="418">
        <v>6480.79</v>
      </c>
      <c r="X401" s="417"/>
      <c r="Y401" s="417"/>
      <c r="Z401" s="417"/>
      <c r="AA401" s="417"/>
      <c r="AB401" s="417"/>
      <c r="AC401" s="417"/>
      <c r="AD401" s="417"/>
      <c r="AE401" s="418">
        <v>6480.79</v>
      </c>
      <c r="AF401" s="417"/>
      <c r="AG401" s="417"/>
      <c r="AH401" s="417"/>
      <c r="AI401" s="417" t="s">
        <v>518</v>
      </c>
      <c r="AJ401" s="419">
        <v>45938.460543981484</v>
      </c>
      <c r="AK401" s="417"/>
      <c r="AL401" s="417"/>
      <c r="AM401" s="3"/>
    </row>
    <row r="402" spans="1:39" x14ac:dyDescent="0.25">
      <c r="A402" s="414" t="s">
        <v>274</v>
      </c>
      <c r="B402" s="414" t="s">
        <v>256</v>
      </c>
      <c r="C402" s="414" t="s">
        <v>519</v>
      </c>
      <c r="D402" s="420" t="s">
        <v>871</v>
      </c>
      <c r="E402" s="414" t="s">
        <v>778</v>
      </c>
      <c r="F402" s="420" t="s">
        <v>794</v>
      </c>
      <c r="G402" s="415">
        <v>14300</v>
      </c>
      <c r="H402" s="420"/>
      <c r="I402" s="415">
        <v>14300</v>
      </c>
      <c r="J402" s="420"/>
      <c r="K402" s="420"/>
      <c r="L402" s="420"/>
      <c r="M402" s="420"/>
      <c r="N402" s="420"/>
      <c r="O402" s="420"/>
      <c r="P402" s="420"/>
      <c r="Q402" s="421">
        <v>14300</v>
      </c>
      <c r="R402" s="420"/>
      <c r="S402" s="420"/>
      <c r="T402" s="420"/>
      <c r="U402" s="415">
        <v>5570</v>
      </c>
      <c r="V402" s="420"/>
      <c r="W402" s="415">
        <v>5570</v>
      </c>
      <c r="X402" s="420"/>
      <c r="Y402" s="420"/>
      <c r="Z402" s="420"/>
      <c r="AA402" s="420"/>
      <c r="AB402" s="420"/>
      <c r="AC402" s="420"/>
      <c r="AD402" s="420"/>
      <c r="AE402" s="421">
        <v>5570</v>
      </c>
      <c r="AF402" s="420"/>
      <c r="AG402" s="420"/>
      <c r="AH402" s="420"/>
      <c r="AI402" s="414" t="s">
        <v>518</v>
      </c>
      <c r="AJ402" s="416">
        <v>45938.460532407407</v>
      </c>
      <c r="AK402" s="414"/>
      <c r="AL402" s="414"/>
      <c r="AM402" s="3"/>
    </row>
    <row r="403" spans="1:39" x14ac:dyDescent="0.25">
      <c r="A403" s="414" t="s">
        <v>275</v>
      </c>
      <c r="B403" s="414" t="s">
        <v>256</v>
      </c>
      <c r="C403" s="414" t="s">
        <v>519</v>
      </c>
      <c r="D403" s="420" t="s">
        <v>871</v>
      </c>
      <c r="E403" s="414" t="s">
        <v>778</v>
      </c>
      <c r="F403" s="420" t="s">
        <v>795</v>
      </c>
      <c r="G403" s="415">
        <v>1200</v>
      </c>
      <c r="H403" s="420"/>
      <c r="I403" s="415">
        <v>1200</v>
      </c>
      <c r="J403" s="420"/>
      <c r="K403" s="420"/>
      <c r="L403" s="420"/>
      <c r="M403" s="420"/>
      <c r="N403" s="420"/>
      <c r="O403" s="420"/>
      <c r="P403" s="420"/>
      <c r="Q403" s="421">
        <v>1200</v>
      </c>
      <c r="R403" s="420"/>
      <c r="S403" s="420"/>
      <c r="T403" s="420"/>
      <c r="U403" s="415">
        <v>881</v>
      </c>
      <c r="V403" s="420"/>
      <c r="W403" s="415">
        <v>881</v>
      </c>
      <c r="X403" s="420"/>
      <c r="Y403" s="420"/>
      <c r="Z403" s="420"/>
      <c r="AA403" s="420"/>
      <c r="AB403" s="420"/>
      <c r="AC403" s="420"/>
      <c r="AD403" s="420"/>
      <c r="AE403" s="421">
        <v>881</v>
      </c>
      <c r="AF403" s="420"/>
      <c r="AG403" s="420"/>
      <c r="AH403" s="420"/>
      <c r="AI403" s="414" t="s">
        <v>518</v>
      </c>
      <c r="AJ403" s="416">
        <v>45938.460532407407</v>
      </c>
      <c r="AK403" s="414"/>
      <c r="AL403" s="414"/>
      <c r="AM403" s="3"/>
    </row>
    <row r="404" spans="1:39" x14ac:dyDescent="0.25">
      <c r="A404" s="414" t="s">
        <v>269</v>
      </c>
      <c r="B404" s="414" t="s">
        <v>256</v>
      </c>
      <c r="C404" s="414" t="s">
        <v>519</v>
      </c>
      <c r="D404" s="420" t="s">
        <v>871</v>
      </c>
      <c r="E404" s="414" t="s">
        <v>778</v>
      </c>
      <c r="F404" s="420" t="s">
        <v>790</v>
      </c>
      <c r="G404" s="415">
        <v>200</v>
      </c>
      <c r="H404" s="420"/>
      <c r="I404" s="415">
        <v>200</v>
      </c>
      <c r="J404" s="420"/>
      <c r="K404" s="420"/>
      <c r="L404" s="420"/>
      <c r="M404" s="420"/>
      <c r="N404" s="420"/>
      <c r="O404" s="420"/>
      <c r="P404" s="420"/>
      <c r="Q404" s="421">
        <v>200</v>
      </c>
      <c r="R404" s="420"/>
      <c r="S404" s="420"/>
      <c r="T404" s="420"/>
      <c r="U404" s="415">
        <v>29.79</v>
      </c>
      <c r="V404" s="420"/>
      <c r="W404" s="415">
        <v>29.79</v>
      </c>
      <c r="X404" s="420"/>
      <c r="Y404" s="420"/>
      <c r="Z404" s="420"/>
      <c r="AA404" s="420"/>
      <c r="AB404" s="420"/>
      <c r="AC404" s="420"/>
      <c r="AD404" s="420"/>
      <c r="AE404" s="421">
        <v>29.79</v>
      </c>
      <c r="AF404" s="420"/>
      <c r="AG404" s="420"/>
      <c r="AH404" s="420"/>
      <c r="AI404" s="414" t="s">
        <v>518</v>
      </c>
      <c r="AJ404" s="416">
        <v>45938.460532407407</v>
      </c>
      <c r="AK404" s="414"/>
      <c r="AL404" s="414"/>
      <c r="AM404" s="3"/>
    </row>
    <row r="405" spans="1:39" x14ac:dyDescent="0.25">
      <c r="A405" s="417" t="s">
        <v>353</v>
      </c>
      <c r="B405" s="417" t="s">
        <v>256</v>
      </c>
      <c r="C405" s="417" t="s">
        <v>519</v>
      </c>
      <c r="D405" s="417" t="s">
        <v>872</v>
      </c>
      <c r="E405" s="417" t="s">
        <v>778</v>
      </c>
      <c r="F405" s="417" t="s">
        <v>519</v>
      </c>
      <c r="G405" s="418">
        <v>378000</v>
      </c>
      <c r="H405" s="417"/>
      <c r="I405" s="418">
        <v>378000</v>
      </c>
      <c r="J405" s="418">
        <v>1500</v>
      </c>
      <c r="K405" s="417"/>
      <c r="L405" s="417"/>
      <c r="M405" s="417"/>
      <c r="N405" s="417"/>
      <c r="O405" s="417"/>
      <c r="P405" s="417"/>
      <c r="Q405" s="417"/>
      <c r="R405" s="418">
        <v>362000</v>
      </c>
      <c r="S405" s="418">
        <v>17500</v>
      </c>
      <c r="T405" s="417"/>
      <c r="U405" s="418">
        <v>151939.32</v>
      </c>
      <c r="V405" s="417"/>
      <c r="W405" s="418">
        <v>151939.32</v>
      </c>
      <c r="X405" s="418">
        <v>88.85</v>
      </c>
      <c r="Y405" s="417"/>
      <c r="Z405" s="417"/>
      <c r="AA405" s="417"/>
      <c r="AB405" s="417"/>
      <c r="AC405" s="417"/>
      <c r="AD405" s="417"/>
      <c r="AE405" s="417"/>
      <c r="AF405" s="418">
        <v>151939.32</v>
      </c>
      <c r="AG405" s="418">
        <v>88.85</v>
      </c>
      <c r="AH405" s="417"/>
      <c r="AI405" s="417" t="s">
        <v>518</v>
      </c>
      <c r="AJ405" s="419">
        <v>45938.460543981484</v>
      </c>
      <c r="AK405" s="417"/>
      <c r="AL405" s="417"/>
      <c r="AM405" s="3"/>
    </row>
    <row r="406" spans="1:39" x14ac:dyDescent="0.25">
      <c r="A406" s="417" t="s">
        <v>354</v>
      </c>
      <c r="B406" s="417" t="s">
        <v>256</v>
      </c>
      <c r="C406" s="417" t="s">
        <v>519</v>
      </c>
      <c r="D406" s="417" t="s">
        <v>873</v>
      </c>
      <c r="E406" s="417" t="s">
        <v>778</v>
      </c>
      <c r="F406" s="417" t="s">
        <v>519</v>
      </c>
      <c r="G406" s="418">
        <v>378000</v>
      </c>
      <c r="H406" s="417"/>
      <c r="I406" s="418">
        <v>378000</v>
      </c>
      <c r="J406" s="418">
        <v>1500</v>
      </c>
      <c r="K406" s="417"/>
      <c r="L406" s="417"/>
      <c r="M406" s="417"/>
      <c r="N406" s="417"/>
      <c r="O406" s="417"/>
      <c r="P406" s="417"/>
      <c r="Q406" s="417"/>
      <c r="R406" s="418">
        <v>362000</v>
      </c>
      <c r="S406" s="418">
        <v>17500</v>
      </c>
      <c r="T406" s="417"/>
      <c r="U406" s="418">
        <v>151939.32</v>
      </c>
      <c r="V406" s="417"/>
      <c r="W406" s="418">
        <v>151939.32</v>
      </c>
      <c r="X406" s="418">
        <v>88.85</v>
      </c>
      <c r="Y406" s="417"/>
      <c r="Z406" s="417"/>
      <c r="AA406" s="417"/>
      <c r="AB406" s="417"/>
      <c r="AC406" s="417"/>
      <c r="AD406" s="417"/>
      <c r="AE406" s="417"/>
      <c r="AF406" s="418">
        <v>151939.32</v>
      </c>
      <c r="AG406" s="418">
        <v>88.85</v>
      </c>
      <c r="AH406" s="417"/>
      <c r="AI406" s="417" t="s">
        <v>518</v>
      </c>
      <c r="AJ406" s="419">
        <v>45938.460543981484</v>
      </c>
      <c r="AK406" s="417"/>
      <c r="AL406" s="417"/>
      <c r="AM406" s="3"/>
    </row>
    <row r="407" spans="1:39" x14ac:dyDescent="0.25">
      <c r="A407" s="417" t="s">
        <v>353</v>
      </c>
      <c r="B407" s="417" t="s">
        <v>256</v>
      </c>
      <c r="C407" s="417" t="s">
        <v>519</v>
      </c>
      <c r="D407" s="417" t="s">
        <v>873</v>
      </c>
      <c r="E407" s="417" t="s">
        <v>778</v>
      </c>
      <c r="F407" s="417" t="s">
        <v>371</v>
      </c>
      <c r="G407" s="418">
        <v>378000</v>
      </c>
      <c r="H407" s="417"/>
      <c r="I407" s="418">
        <v>378000</v>
      </c>
      <c r="J407" s="418">
        <v>1500</v>
      </c>
      <c r="K407" s="417"/>
      <c r="L407" s="417"/>
      <c r="M407" s="417"/>
      <c r="N407" s="417"/>
      <c r="O407" s="417"/>
      <c r="P407" s="417"/>
      <c r="Q407" s="417"/>
      <c r="R407" s="418">
        <v>362000</v>
      </c>
      <c r="S407" s="418">
        <v>17500</v>
      </c>
      <c r="T407" s="417"/>
      <c r="U407" s="418">
        <v>151939.32</v>
      </c>
      <c r="V407" s="417"/>
      <c r="W407" s="418">
        <v>151939.32</v>
      </c>
      <c r="X407" s="418">
        <v>88.85</v>
      </c>
      <c r="Y407" s="417"/>
      <c r="Z407" s="417"/>
      <c r="AA407" s="417"/>
      <c r="AB407" s="417"/>
      <c r="AC407" s="417"/>
      <c r="AD407" s="417"/>
      <c r="AE407" s="417"/>
      <c r="AF407" s="418">
        <v>151939.32</v>
      </c>
      <c r="AG407" s="418">
        <v>88.85</v>
      </c>
      <c r="AH407" s="417"/>
      <c r="AI407" s="417" t="s">
        <v>518</v>
      </c>
      <c r="AJ407" s="419">
        <v>45938.460543981484</v>
      </c>
      <c r="AK407" s="417"/>
      <c r="AL407" s="417"/>
      <c r="AM407" s="3"/>
    </row>
    <row r="408" spans="1:39" x14ac:dyDescent="0.25">
      <c r="A408" s="414" t="s">
        <v>355</v>
      </c>
      <c r="B408" s="414" t="s">
        <v>256</v>
      </c>
      <c r="C408" s="414" t="s">
        <v>519</v>
      </c>
      <c r="D408" s="420" t="s">
        <v>873</v>
      </c>
      <c r="E408" s="414" t="s">
        <v>778</v>
      </c>
      <c r="F408" s="420" t="s">
        <v>874</v>
      </c>
      <c r="G408" s="415">
        <v>378000</v>
      </c>
      <c r="H408" s="420"/>
      <c r="I408" s="415">
        <v>378000</v>
      </c>
      <c r="J408" s="421">
        <v>1500</v>
      </c>
      <c r="K408" s="420"/>
      <c r="L408" s="420"/>
      <c r="M408" s="420"/>
      <c r="N408" s="420"/>
      <c r="O408" s="420"/>
      <c r="P408" s="420"/>
      <c r="Q408" s="420"/>
      <c r="R408" s="421">
        <v>362000</v>
      </c>
      <c r="S408" s="421">
        <v>17500</v>
      </c>
      <c r="T408" s="420"/>
      <c r="U408" s="415">
        <v>151939.32</v>
      </c>
      <c r="V408" s="420"/>
      <c r="W408" s="415">
        <v>151939.32</v>
      </c>
      <c r="X408" s="421">
        <v>88.85</v>
      </c>
      <c r="Y408" s="420"/>
      <c r="Z408" s="420"/>
      <c r="AA408" s="420"/>
      <c r="AB408" s="420"/>
      <c r="AC408" s="420"/>
      <c r="AD408" s="420"/>
      <c r="AE408" s="420"/>
      <c r="AF408" s="421">
        <v>151939.32</v>
      </c>
      <c r="AG408" s="421">
        <v>88.85</v>
      </c>
      <c r="AH408" s="420"/>
      <c r="AI408" s="414" t="s">
        <v>518</v>
      </c>
      <c r="AJ408" s="416">
        <v>45938.460532407407</v>
      </c>
      <c r="AK408" s="414"/>
      <c r="AL408" s="414"/>
      <c r="AM408" s="3"/>
    </row>
    <row r="409" spans="1:39" x14ac:dyDescent="0.25">
      <c r="A409" s="417" t="s">
        <v>356</v>
      </c>
      <c r="B409" s="417" t="s">
        <v>256</v>
      </c>
      <c r="C409" s="417" t="s">
        <v>519</v>
      </c>
      <c r="D409" s="417" t="s">
        <v>875</v>
      </c>
      <c r="E409" s="417" t="s">
        <v>778</v>
      </c>
      <c r="F409" s="417" t="s">
        <v>519</v>
      </c>
      <c r="G409" s="418">
        <v>5000000</v>
      </c>
      <c r="H409" s="417"/>
      <c r="I409" s="418">
        <v>5000000</v>
      </c>
      <c r="J409" s="418">
        <v>19625300</v>
      </c>
      <c r="K409" s="417"/>
      <c r="L409" s="417"/>
      <c r="M409" s="417"/>
      <c r="N409" s="417"/>
      <c r="O409" s="417"/>
      <c r="P409" s="417"/>
      <c r="Q409" s="418">
        <v>24625300</v>
      </c>
      <c r="R409" s="417"/>
      <c r="S409" s="417"/>
      <c r="T409" s="417"/>
      <c r="U409" s="418">
        <v>0</v>
      </c>
      <c r="V409" s="417"/>
      <c r="W409" s="418">
        <v>0</v>
      </c>
      <c r="X409" s="418">
        <v>19265300</v>
      </c>
      <c r="Y409" s="417"/>
      <c r="Z409" s="417"/>
      <c r="AA409" s="417"/>
      <c r="AB409" s="417"/>
      <c r="AC409" s="417"/>
      <c r="AD409" s="417"/>
      <c r="AE409" s="418">
        <v>19265300</v>
      </c>
      <c r="AF409" s="417"/>
      <c r="AG409" s="417"/>
      <c r="AH409" s="417"/>
      <c r="AI409" s="417" t="s">
        <v>518</v>
      </c>
      <c r="AJ409" s="419">
        <v>45938.460543981484</v>
      </c>
      <c r="AK409" s="417"/>
      <c r="AL409" s="417"/>
      <c r="AM409" s="3"/>
    </row>
    <row r="410" spans="1:39" x14ac:dyDescent="0.25">
      <c r="A410" s="417" t="s">
        <v>357</v>
      </c>
      <c r="B410" s="417" t="s">
        <v>256</v>
      </c>
      <c r="C410" s="417" t="s">
        <v>519</v>
      </c>
      <c r="D410" s="417" t="s">
        <v>876</v>
      </c>
      <c r="E410" s="417" t="s">
        <v>778</v>
      </c>
      <c r="F410" s="417" t="s">
        <v>519</v>
      </c>
      <c r="G410" s="418">
        <v>0</v>
      </c>
      <c r="H410" s="417"/>
      <c r="I410" s="418">
        <v>0</v>
      </c>
      <c r="J410" s="418">
        <v>10000000</v>
      </c>
      <c r="K410" s="417"/>
      <c r="L410" s="417"/>
      <c r="M410" s="417"/>
      <c r="N410" s="417"/>
      <c r="O410" s="417"/>
      <c r="P410" s="417"/>
      <c r="Q410" s="418">
        <v>10000000</v>
      </c>
      <c r="R410" s="417"/>
      <c r="S410" s="417"/>
      <c r="T410" s="417"/>
      <c r="U410" s="418">
        <v>0</v>
      </c>
      <c r="V410" s="417"/>
      <c r="W410" s="418">
        <v>0</v>
      </c>
      <c r="X410" s="418">
        <v>9640000</v>
      </c>
      <c r="Y410" s="417"/>
      <c r="Z410" s="417"/>
      <c r="AA410" s="417"/>
      <c r="AB410" s="417"/>
      <c r="AC410" s="417"/>
      <c r="AD410" s="417"/>
      <c r="AE410" s="418">
        <v>9640000</v>
      </c>
      <c r="AF410" s="417"/>
      <c r="AG410" s="417"/>
      <c r="AH410" s="417"/>
      <c r="AI410" s="417" t="s">
        <v>518</v>
      </c>
      <c r="AJ410" s="419">
        <v>45938.460543981484</v>
      </c>
      <c r="AK410" s="417"/>
      <c r="AL410" s="417"/>
      <c r="AM410" s="3"/>
    </row>
    <row r="411" spans="1:39" x14ac:dyDescent="0.25">
      <c r="A411" s="417" t="s">
        <v>273</v>
      </c>
      <c r="B411" s="417" t="s">
        <v>256</v>
      </c>
      <c r="C411" s="417" t="s">
        <v>519</v>
      </c>
      <c r="D411" s="417" t="s">
        <v>876</v>
      </c>
      <c r="E411" s="417" t="s">
        <v>778</v>
      </c>
      <c r="F411" s="417" t="s">
        <v>407</v>
      </c>
      <c r="G411" s="418">
        <v>0</v>
      </c>
      <c r="H411" s="417"/>
      <c r="I411" s="418">
        <v>0</v>
      </c>
      <c r="J411" s="418">
        <v>10000000</v>
      </c>
      <c r="K411" s="417"/>
      <c r="L411" s="417"/>
      <c r="M411" s="417"/>
      <c r="N411" s="417"/>
      <c r="O411" s="417"/>
      <c r="P411" s="417"/>
      <c r="Q411" s="418">
        <v>10000000</v>
      </c>
      <c r="R411" s="417"/>
      <c r="S411" s="417"/>
      <c r="T411" s="417"/>
      <c r="U411" s="418">
        <v>0</v>
      </c>
      <c r="V411" s="417"/>
      <c r="W411" s="418">
        <v>0</v>
      </c>
      <c r="X411" s="418">
        <v>9640000</v>
      </c>
      <c r="Y411" s="417"/>
      <c r="Z411" s="417"/>
      <c r="AA411" s="417"/>
      <c r="AB411" s="417"/>
      <c r="AC411" s="417"/>
      <c r="AD411" s="417"/>
      <c r="AE411" s="418">
        <v>9640000</v>
      </c>
      <c r="AF411" s="417"/>
      <c r="AG411" s="417"/>
      <c r="AH411" s="417"/>
      <c r="AI411" s="417" t="s">
        <v>518</v>
      </c>
      <c r="AJ411" s="419">
        <v>45938.460543981484</v>
      </c>
      <c r="AK411" s="417"/>
      <c r="AL411" s="417"/>
      <c r="AM411" s="3"/>
    </row>
    <row r="412" spans="1:39" x14ac:dyDescent="0.25">
      <c r="A412" s="417" t="s">
        <v>358</v>
      </c>
      <c r="B412" s="417" t="s">
        <v>256</v>
      </c>
      <c r="C412" s="417" t="s">
        <v>519</v>
      </c>
      <c r="D412" s="417" t="s">
        <v>876</v>
      </c>
      <c r="E412" s="417" t="s">
        <v>778</v>
      </c>
      <c r="F412" s="417" t="s">
        <v>877</v>
      </c>
      <c r="G412" s="418">
        <v>0</v>
      </c>
      <c r="H412" s="417"/>
      <c r="I412" s="418">
        <v>0</v>
      </c>
      <c r="J412" s="418">
        <v>10000000</v>
      </c>
      <c r="K412" s="417"/>
      <c r="L412" s="417"/>
      <c r="M412" s="417"/>
      <c r="N412" s="417"/>
      <c r="O412" s="417"/>
      <c r="P412" s="417"/>
      <c r="Q412" s="418">
        <v>10000000</v>
      </c>
      <c r="R412" s="417"/>
      <c r="S412" s="417"/>
      <c r="T412" s="417"/>
      <c r="U412" s="418">
        <v>0</v>
      </c>
      <c r="V412" s="417"/>
      <c r="W412" s="418">
        <v>0</v>
      </c>
      <c r="X412" s="418">
        <v>9640000</v>
      </c>
      <c r="Y412" s="417"/>
      <c r="Z412" s="417"/>
      <c r="AA412" s="417"/>
      <c r="AB412" s="417"/>
      <c r="AC412" s="417"/>
      <c r="AD412" s="417"/>
      <c r="AE412" s="418">
        <v>9640000</v>
      </c>
      <c r="AF412" s="417"/>
      <c r="AG412" s="417"/>
      <c r="AH412" s="417"/>
      <c r="AI412" s="417" t="s">
        <v>518</v>
      </c>
      <c r="AJ412" s="419">
        <v>45938.460543981484</v>
      </c>
      <c r="AK412" s="417"/>
      <c r="AL412" s="417"/>
      <c r="AM412" s="3"/>
    </row>
    <row r="413" spans="1:39" x14ac:dyDescent="0.25">
      <c r="A413" s="414" t="s">
        <v>161</v>
      </c>
      <c r="B413" s="414" t="s">
        <v>256</v>
      </c>
      <c r="C413" s="414" t="s">
        <v>519</v>
      </c>
      <c r="D413" s="420" t="s">
        <v>876</v>
      </c>
      <c r="E413" s="414" t="s">
        <v>778</v>
      </c>
      <c r="F413" s="420" t="s">
        <v>878</v>
      </c>
      <c r="G413" s="415">
        <v>0</v>
      </c>
      <c r="H413" s="420"/>
      <c r="I413" s="415">
        <v>0</v>
      </c>
      <c r="J413" s="421">
        <v>10000000</v>
      </c>
      <c r="K413" s="420"/>
      <c r="L413" s="420"/>
      <c r="M413" s="420"/>
      <c r="N413" s="420"/>
      <c r="O413" s="420"/>
      <c r="P413" s="420"/>
      <c r="Q413" s="421">
        <v>10000000</v>
      </c>
      <c r="R413" s="420"/>
      <c r="S413" s="420"/>
      <c r="T413" s="420"/>
      <c r="U413" s="415">
        <v>0</v>
      </c>
      <c r="V413" s="420"/>
      <c r="W413" s="415">
        <v>0</v>
      </c>
      <c r="X413" s="421">
        <v>9640000</v>
      </c>
      <c r="Y413" s="420"/>
      <c r="Z413" s="420"/>
      <c r="AA413" s="420"/>
      <c r="AB413" s="420"/>
      <c r="AC413" s="420"/>
      <c r="AD413" s="420"/>
      <c r="AE413" s="421">
        <v>9640000</v>
      </c>
      <c r="AF413" s="420"/>
      <c r="AG413" s="420"/>
      <c r="AH413" s="420"/>
      <c r="AI413" s="414" t="s">
        <v>518</v>
      </c>
      <c r="AJ413" s="416">
        <v>45938.460532407407</v>
      </c>
      <c r="AK413" s="414"/>
      <c r="AL413" s="414"/>
      <c r="AM413" s="3"/>
    </row>
    <row r="414" spans="1:39" x14ac:dyDescent="0.25">
      <c r="A414" s="417" t="s">
        <v>1036</v>
      </c>
      <c r="B414" s="417" t="s">
        <v>256</v>
      </c>
      <c r="C414" s="417" t="s">
        <v>519</v>
      </c>
      <c r="D414" s="417" t="s">
        <v>1037</v>
      </c>
      <c r="E414" s="417" t="s">
        <v>778</v>
      </c>
      <c r="F414" s="417" t="s">
        <v>519</v>
      </c>
      <c r="G414" s="418">
        <v>5000000</v>
      </c>
      <c r="H414" s="417"/>
      <c r="I414" s="418">
        <v>5000000</v>
      </c>
      <c r="J414" s="418">
        <v>9625300</v>
      </c>
      <c r="K414" s="417"/>
      <c r="L414" s="417"/>
      <c r="M414" s="417"/>
      <c r="N414" s="417"/>
      <c r="O414" s="417"/>
      <c r="P414" s="417"/>
      <c r="Q414" s="418">
        <v>14625300</v>
      </c>
      <c r="R414" s="417"/>
      <c r="S414" s="417"/>
      <c r="T414" s="417"/>
      <c r="U414" s="418">
        <v>0</v>
      </c>
      <c r="V414" s="417"/>
      <c r="W414" s="418">
        <v>0</v>
      </c>
      <c r="X414" s="418">
        <v>9625300</v>
      </c>
      <c r="Y414" s="417"/>
      <c r="Z414" s="417"/>
      <c r="AA414" s="417"/>
      <c r="AB414" s="417"/>
      <c r="AC414" s="417"/>
      <c r="AD414" s="417"/>
      <c r="AE414" s="418">
        <v>9625300</v>
      </c>
      <c r="AF414" s="417"/>
      <c r="AG414" s="417"/>
      <c r="AH414" s="417"/>
      <c r="AI414" s="417" t="s">
        <v>518</v>
      </c>
      <c r="AJ414" s="419">
        <v>45938.460543981484</v>
      </c>
      <c r="AK414" s="417"/>
      <c r="AL414" s="417"/>
      <c r="AM414" s="3"/>
    </row>
    <row r="415" spans="1:39" x14ac:dyDescent="0.25">
      <c r="A415" s="417" t="s">
        <v>273</v>
      </c>
      <c r="B415" s="417" t="s">
        <v>256</v>
      </c>
      <c r="C415" s="417" t="s">
        <v>519</v>
      </c>
      <c r="D415" s="417" t="s">
        <v>1037</v>
      </c>
      <c r="E415" s="417" t="s">
        <v>778</v>
      </c>
      <c r="F415" s="417" t="s">
        <v>407</v>
      </c>
      <c r="G415" s="418">
        <v>5000000</v>
      </c>
      <c r="H415" s="417"/>
      <c r="I415" s="418">
        <v>5000000</v>
      </c>
      <c r="J415" s="418">
        <v>9625300</v>
      </c>
      <c r="K415" s="417"/>
      <c r="L415" s="417"/>
      <c r="M415" s="417"/>
      <c r="N415" s="417"/>
      <c r="O415" s="417"/>
      <c r="P415" s="417"/>
      <c r="Q415" s="418">
        <v>14625300</v>
      </c>
      <c r="R415" s="417"/>
      <c r="S415" s="417"/>
      <c r="T415" s="417"/>
      <c r="U415" s="418">
        <v>0</v>
      </c>
      <c r="V415" s="417"/>
      <c r="W415" s="418">
        <v>0</v>
      </c>
      <c r="X415" s="418">
        <v>9625300</v>
      </c>
      <c r="Y415" s="417"/>
      <c r="Z415" s="417"/>
      <c r="AA415" s="417"/>
      <c r="AB415" s="417"/>
      <c r="AC415" s="417"/>
      <c r="AD415" s="417"/>
      <c r="AE415" s="418">
        <v>9625300</v>
      </c>
      <c r="AF415" s="417"/>
      <c r="AG415" s="417"/>
      <c r="AH415" s="417"/>
      <c r="AI415" s="417" t="s">
        <v>518</v>
      </c>
      <c r="AJ415" s="419">
        <v>45938.460543981484</v>
      </c>
      <c r="AK415" s="417"/>
      <c r="AL415" s="417"/>
      <c r="AM415" s="3"/>
    </row>
    <row r="416" spans="1:39" x14ac:dyDescent="0.25">
      <c r="A416" s="414" t="s">
        <v>208</v>
      </c>
      <c r="B416" s="414" t="s">
        <v>256</v>
      </c>
      <c r="C416" s="414" t="s">
        <v>519</v>
      </c>
      <c r="D416" s="420" t="s">
        <v>1037</v>
      </c>
      <c r="E416" s="414" t="s">
        <v>778</v>
      </c>
      <c r="F416" s="420" t="s">
        <v>793</v>
      </c>
      <c r="G416" s="415">
        <v>5000000</v>
      </c>
      <c r="H416" s="420"/>
      <c r="I416" s="415">
        <v>5000000</v>
      </c>
      <c r="J416" s="421">
        <v>9625300</v>
      </c>
      <c r="K416" s="420"/>
      <c r="L416" s="420"/>
      <c r="M416" s="420"/>
      <c r="N416" s="420"/>
      <c r="O416" s="420"/>
      <c r="P416" s="420"/>
      <c r="Q416" s="421">
        <v>14625300</v>
      </c>
      <c r="R416" s="420"/>
      <c r="S416" s="420"/>
      <c r="T416" s="420"/>
      <c r="U416" s="415">
        <v>0</v>
      </c>
      <c r="V416" s="420"/>
      <c r="W416" s="415">
        <v>0</v>
      </c>
      <c r="X416" s="421">
        <v>9625300</v>
      </c>
      <c r="Y416" s="420"/>
      <c r="Z416" s="420"/>
      <c r="AA416" s="420"/>
      <c r="AB416" s="420"/>
      <c r="AC416" s="420"/>
      <c r="AD416" s="420"/>
      <c r="AE416" s="421">
        <v>9625300</v>
      </c>
      <c r="AF416" s="420"/>
      <c r="AG416" s="420"/>
      <c r="AH416" s="420"/>
      <c r="AI416" s="414" t="s">
        <v>518</v>
      </c>
      <c r="AJ416" s="416">
        <v>45938.460532407407</v>
      </c>
      <c r="AK416" s="414"/>
      <c r="AL416" s="414"/>
      <c r="AM416" s="3"/>
    </row>
    <row r="417" spans="1:39" x14ac:dyDescent="0.25">
      <c r="A417" s="414" t="s">
        <v>359</v>
      </c>
      <c r="B417" s="414" t="s">
        <v>360</v>
      </c>
      <c r="C417" s="414"/>
      <c r="D417" s="414"/>
      <c r="E417" s="414"/>
      <c r="F417" s="414"/>
      <c r="G417" s="415">
        <v>-322252981.95999998</v>
      </c>
      <c r="H417" s="420"/>
      <c r="I417" s="415">
        <v>-322252981.95999998</v>
      </c>
      <c r="J417" s="421">
        <v>0</v>
      </c>
      <c r="K417" s="420"/>
      <c r="L417" s="420"/>
      <c r="M417" s="420"/>
      <c r="N417" s="420"/>
      <c r="O417" s="420"/>
      <c r="P417" s="420"/>
      <c r="Q417" s="421">
        <v>-241820413.97</v>
      </c>
      <c r="R417" s="421">
        <v>-44904292.450000003</v>
      </c>
      <c r="S417" s="421">
        <v>-35528275.539999999</v>
      </c>
      <c r="T417" s="420"/>
      <c r="U417" s="415">
        <v>-84106694.810000002</v>
      </c>
      <c r="V417" s="414"/>
      <c r="W417" s="415">
        <v>-84106694.810000002</v>
      </c>
      <c r="X417" s="415">
        <v>0</v>
      </c>
      <c r="Y417" s="414"/>
      <c r="Z417" s="414"/>
      <c r="AA417" s="414"/>
      <c r="AB417" s="414"/>
      <c r="AC417" s="414"/>
      <c r="AD417" s="414"/>
      <c r="AE417" s="415">
        <v>-51942175.670000002</v>
      </c>
      <c r="AF417" s="415">
        <v>-28112727.780000001</v>
      </c>
      <c r="AG417" s="415">
        <v>-4051791.36</v>
      </c>
      <c r="AH417" s="414"/>
      <c r="AI417" s="414" t="s">
        <v>518</v>
      </c>
      <c r="AJ417" s="416">
        <v>45938.422152777777</v>
      </c>
      <c r="AK417" s="414" t="s">
        <v>518</v>
      </c>
      <c r="AL417" s="416">
        <v>45938.460543981484</v>
      </c>
      <c r="AM417" s="3"/>
    </row>
    <row r="418" spans="1:3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AM418" s="3"/>
    </row>
    <row r="419" spans="1:3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AM419" s="3"/>
    </row>
    <row r="420" spans="1:3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AM420" s="3"/>
    </row>
    <row r="421" spans="1:3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</row>
    <row r="422" spans="1:3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</row>
    <row r="423" spans="1:3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</row>
    <row r="424" spans="1:3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</row>
    <row r="425" spans="1:3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</row>
    <row r="426" spans="1:3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</row>
    <row r="427" spans="1:3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</row>
    <row r="428" spans="1:3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</row>
    <row r="429" spans="1:3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</row>
    <row r="430" spans="1:3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</row>
    <row r="431" spans="1:3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</row>
    <row r="432" spans="1:3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</row>
    <row r="433" spans="1:3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</row>
    <row r="434" spans="1:3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</row>
    <row r="435" spans="1:3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</row>
    <row r="436" spans="1:3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</row>
    <row r="437" spans="1:3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</row>
    <row r="438" spans="1:3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</row>
    <row r="439" spans="1:3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</row>
    <row r="440" spans="1:3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</row>
    <row r="441" spans="1:3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</row>
    <row r="442" spans="1:3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</row>
    <row r="443" spans="1:3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</row>
    <row r="444" spans="1:3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</row>
    <row r="445" spans="1:3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</row>
    <row r="446" spans="1:3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3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  <row r="448" spans="1:3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AM448" s="3"/>
    </row>
    <row r="449" spans="1:3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AM449" s="3"/>
    </row>
    <row r="450" spans="1:3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AM450" s="3"/>
    </row>
    <row r="451" spans="1:3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AM451" s="3"/>
    </row>
    <row r="452" spans="1:3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AM452" s="3"/>
    </row>
    <row r="453" spans="1:3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AM453" s="3"/>
    </row>
    <row r="454" spans="1:3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AM454" s="3"/>
    </row>
    <row r="455" spans="1:3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AM455" s="3"/>
    </row>
    <row r="456" spans="1:3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AM456" s="3"/>
    </row>
    <row r="457" spans="1:3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AM457" s="3"/>
    </row>
    <row r="458" spans="1:3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AM458" s="3"/>
    </row>
    <row r="459" spans="1:3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AM459" s="3"/>
    </row>
    <row r="460" spans="1:3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AM460" s="3"/>
    </row>
    <row r="461" spans="1:3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AM461" s="3"/>
    </row>
    <row r="462" spans="1:3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AM462" s="3"/>
    </row>
    <row r="463" spans="1:3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AM463" s="3"/>
    </row>
    <row r="464" spans="1:3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AM464" s="3"/>
    </row>
    <row r="465" spans="1:3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AM465" s="3"/>
    </row>
    <row r="466" spans="1:3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AM466" s="3"/>
    </row>
    <row r="467" spans="1:3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AM467" s="3"/>
    </row>
    <row r="468" spans="1:3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AM468" s="3"/>
    </row>
    <row r="469" spans="1:3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AM469" s="3"/>
    </row>
    <row r="470" spans="1:3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AM470" s="3"/>
    </row>
    <row r="471" spans="1:3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AM471" s="3"/>
    </row>
    <row r="472" spans="1:3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AM472" s="3"/>
    </row>
    <row r="473" spans="1:3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AM473" s="3"/>
    </row>
    <row r="474" spans="1:3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M474" s="3"/>
    </row>
    <row r="475" spans="1:3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AM475" s="3"/>
    </row>
    <row r="476" spans="1:3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AM476" s="3"/>
    </row>
    <row r="477" spans="1:3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AM477" s="3"/>
    </row>
    <row r="478" spans="1:3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AM478" s="3"/>
    </row>
    <row r="479" spans="1:3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AM479" s="3"/>
    </row>
    <row r="480" spans="1:3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AM480" s="3"/>
    </row>
    <row r="481" spans="1:3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AM481" s="3"/>
    </row>
    <row r="482" spans="1:3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AM482" s="3"/>
    </row>
    <row r="483" spans="1:3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AM483" s="3"/>
    </row>
    <row r="484" spans="1:3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AM484" s="3"/>
    </row>
    <row r="485" spans="1:3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AM485" s="3"/>
    </row>
    <row r="486" spans="1:3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AM486" s="3"/>
    </row>
    <row r="487" spans="1:3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AM487" s="3"/>
    </row>
    <row r="488" spans="1:3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AM488" s="3"/>
    </row>
    <row r="489" spans="1:3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AM489" s="3"/>
    </row>
    <row r="490" spans="1:3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AM490" s="3"/>
    </row>
    <row r="491" spans="1:3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AM491" s="3"/>
    </row>
    <row r="492" spans="1:3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AM492" s="3"/>
    </row>
    <row r="493" spans="1:3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AM493" s="3"/>
    </row>
    <row r="494" spans="1:3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AM494" s="3"/>
    </row>
    <row r="495" spans="1:3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AM495" s="3"/>
    </row>
    <row r="496" spans="1:3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AM496" s="3"/>
    </row>
    <row r="497" spans="1:3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AM497" s="3"/>
    </row>
    <row r="498" spans="1:3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AM498" s="3"/>
    </row>
    <row r="499" spans="1:3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AM499" s="3"/>
    </row>
    <row r="500" spans="1:3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AM500" s="3"/>
    </row>
    <row r="501" spans="1:39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AM501" s="3"/>
    </row>
    <row r="502" spans="1:39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AM502" s="3"/>
    </row>
    <row r="503" spans="1:39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AM503" s="3"/>
    </row>
    <row r="504" spans="1:39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AM504" s="3"/>
    </row>
    <row r="505" spans="1:39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AM505" s="3"/>
    </row>
    <row r="506" spans="1:39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AM506" s="3"/>
    </row>
    <row r="507" spans="1:39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AM507" s="3"/>
    </row>
    <row r="508" spans="1:39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AM508" s="3"/>
    </row>
    <row r="509" spans="1:39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AM509" s="3"/>
    </row>
    <row r="510" spans="1:39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AM510" s="3"/>
    </row>
    <row r="511" spans="1:39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AM511" s="3"/>
    </row>
    <row r="512" spans="1:39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AM512" s="3"/>
    </row>
    <row r="513" spans="1:39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AM513" s="3"/>
    </row>
    <row r="514" spans="1:39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AM514" s="3"/>
    </row>
    <row r="515" spans="1:39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AM515" s="3"/>
    </row>
    <row r="516" spans="1:39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AM516" s="3"/>
    </row>
    <row r="517" spans="1:39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AM517" s="3"/>
    </row>
    <row r="518" spans="1:39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AM518" s="3"/>
    </row>
    <row r="519" spans="1:39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AM519" s="3"/>
    </row>
    <row r="520" spans="1:39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AM520" s="3"/>
    </row>
    <row r="521" spans="1:39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AM521" s="3"/>
    </row>
    <row r="522" spans="1:39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AM522" s="3"/>
    </row>
    <row r="523" spans="1:39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AM523" s="3"/>
    </row>
    <row r="524" spans="1:39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AM524" s="3"/>
    </row>
    <row r="525" spans="1:39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</row>
    <row r="526" spans="1:39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</row>
    <row r="527" spans="1:39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39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 spans="1:2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 spans="1:2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 spans="1:2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</row>
    <row r="533" spans="1:2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 spans="1:2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 spans="1:2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 spans="1:2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 spans="1:2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spans="1:2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 spans="1:2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 spans="1:2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</row>
    <row r="544" spans="1:2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 spans="1:2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 spans="1:2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 spans="1:2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 spans="1:2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</row>
    <row r="551" spans="1:2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 spans="1:2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 spans="1:2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 spans="1:2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 spans="1:2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 spans="1:2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 spans="1:2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 spans="1:2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 spans="1:2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spans="1:2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 spans="1:2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 spans="1:2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 spans="1:2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 spans="1:2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</row>
    <row r="571" spans="1:2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 spans="1:2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 spans="1:2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</row>
    <row r="575" spans="1:2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 spans="1:2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 spans="1:2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 spans="1:2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 spans="1:2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 spans="1:2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 spans="1:2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 spans="1:2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 spans="1:2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 spans="1:2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</row>
    <row r="590" spans="1:2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 spans="1:2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 spans="1:2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 spans="1:2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 spans="1:2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spans="1:2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 spans="1:2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 spans="1:2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</row>
    <row r="602" spans="1:2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 spans="1:2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</sheetData>
  <autoFilter ref="A4:O395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09.2025</vt:lpstr>
      <vt:lpstr>Д 09.2024</vt:lpstr>
      <vt:lpstr>Р 09.2025</vt:lpstr>
      <vt:lpstr>Р 09.2024</vt:lpstr>
      <vt:lpstr>И 09.2025</vt:lpstr>
      <vt:lpstr>И 09.2024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Синельников Александр</cp:lastModifiedBy>
  <cp:lastPrinted>2025-03-27T09:34:23Z</cp:lastPrinted>
  <dcterms:created xsi:type="dcterms:W3CDTF">2025-02-25T14:21:53Z</dcterms:created>
  <dcterms:modified xsi:type="dcterms:W3CDTF">2025-10-27T11:38:15Z</dcterms:modified>
</cp:coreProperties>
</file>