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!Сайт\для размещения на сайте ФУ\____ИСПОЛНЕНИЕ на сайт\"/>
    </mc:Choice>
  </mc:AlternateContent>
  <xr:revisionPtr revIDLastSave="0" documentId="13_ncr:1_{02BF358E-9B8D-411A-B05A-EB1F803265CF}" xr6:coauthVersionLast="47" xr6:coauthVersionMax="47" xr10:uidLastSave="{00000000-0000-0000-0000-000000000000}"/>
  <bookViews>
    <workbookView xWindow="-120" yWindow="-120" windowWidth="29040" windowHeight="15840" tabRatio="814" xr2:uid="{ECECECFA-B6F0-4763-8674-2A35D3268412}"/>
  </bookViews>
  <sheets>
    <sheet name="на сайт" sheetId="17" r:id="rId1"/>
    <sheet name="по доходам" sheetId="13" state="hidden" r:id="rId2"/>
    <sheet name="по расходам" sheetId="20" state="hidden" r:id="rId3"/>
    <sheet name="поддержка поселений" sheetId="14" state="hidden" r:id="rId4"/>
    <sheet name="ДОХОДЫ" sheetId="5" state="hidden" r:id="rId5"/>
    <sheet name="РАСХОДЫ" sheetId="7" state="hidden" r:id="rId6"/>
    <sheet name="Д 06.2025" sheetId="1" state="hidden" r:id="rId7"/>
    <sheet name="Д 06.2024" sheetId="2" state="hidden" r:id="rId8"/>
    <sheet name="Р 06.2025" sheetId="3" state="hidden" r:id="rId9"/>
    <sheet name="Р 06.2024" sheetId="6" state="hidden" r:id="rId10"/>
    <sheet name="И 06.2025" sheetId="9" state="hidden" r:id="rId11"/>
    <sheet name="И 06.2024" sheetId="10" state="hidden" r:id="rId12"/>
    <sheet name="Лист1" sheetId="21" state="hidden" r:id="rId13"/>
  </sheets>
  <definedNames>
    <definedName name="_xlnm._FilterDatabase" localSheetId="6" hidden="1">'Д 06.2025'!$A$7:$AE$208</definedName>
    <definedName name="_xlnm._FilterDatabase" localSheetId="9" hidden="1">'Р 06.2024'!$A$6:$AL$6</definedName>
    <definedName name="_xlnm._FilterDatabase" localSheetId="8" hidden="1">'Р 06.2025'!$A$6:$O$397</definedName>
    <definedName name="_xlnm.Print_Area" localSheetId="4">ДОХОДЫ!$B$7:$Q$40</definedName>
    <definedName name="_xlnm.Print_Area" localSheetId="3">'поддержка поселений'!$B$2:$G$9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2" i="17" l="1"/>
  <c r="B11" i="21"/>
  <c r="C11" i="21"/>
  <c r="C19" i="21" s="1"/>
  <c r="C72" i="21" s="1"/>
  <c r="C40" i="21" s="1"/>
  <c r="C57" i="21" s="1"/>
  <c r="C91" i="21" s="1"/>
  <c r="D11" i="21"/>
  <c r="D19" i="21" s="1"/>
  <c r="D72" i="21" s="1"/>
  <c r="D40" i="21" s="1"/>
  <c r="D57" i="21" s="1"/>
  <c r="D91" i="21" s="1"/>
  <c r="B19" i="21"/>
  <c r="B72" i="21" s="1"/>
  <c r="B40" i="21" s="1"/>
  <c r="B57" i="21" s="1"/>
  <c r="B91" i="21" s="1"/>
  <c r="E19" i="21"/>
  <c r="E72" i="21" s="1"/>
  <c r="E40" i="21" s="1"/>
  <c r="E57" i="21" s="1"/>
  <c r="E91" i="21" s="1"/>
  <c r="F19" i="21"/>
  <c r="F72" i="21" s="1"/>
  <c r="F40" i="21" s="1"/>
  <c r="F57" i="21" s="1"/>
  <c r="F91" i="21" s="1"/>
  <c r="A40" i="21"/>
  <c r="A57" i="21" s="1"/>
  <c r="A91" i="21" s="1"/>
  <c r="E93" i="21"/>
  <c r="F93" i="21"/>
  <c r="E65" i="20"/>
  <c r="E64" i="20"/>
  <c r="F64" i="20" s="1"/>
  <c r="E63" i="20"/>
  <c r="F63" i="20" s="1"/>
  <c r="D65" i="20"/>
  <c r="C65" i="20"/>
  <c r="D64" i="20"/>
  <c r="C64" i="20"/>
  <c r="G64" i="20" s="1"/>
  <c r="D63" i="20"/>
  <c r="C60" i="21" s="1"/>
  <c r="C63" i="20"/>
  <c r="G63" i="20" s="1"/>
  <c r="G62" i="20"/>
  <c r="F62" i="20"/>
  <c r="U1" i="3"/>
  <c r="S1" i="1"/>
  <c r="B60" i="21" l="1"/>
  <c r="C113" i="17"/>
  <c r="B112" i="17"/>
  <c r="B113" i="17"/>
  <c r="B61" i="21"/>
  <c r="D113" i="17"/>
  <c r="C61" i="21"/>
  <c r="C58" i="21" s="1"/>
  <c r="D112" i="17"/>
  <c r="C112" i="17"/>
  <c r="D60" i="21"/>
  <c r="F60" i="21" s="1"/>
  <c r="D61" i="21"/>
  <c r="D58" i="21" s="1"/>
  <c r="B58" i="21"/>
  <c r="E61" i="20"/>
  <c r="F61" i="20" s="1"/>
  <c r="D61" i="20"/>
  <c r="C61" i="20"/>
  <c r="G61" i="20" s="1"/>
  <c r="H25" i="7"/>
  <c r="L25" i="7"/>
  <c r="K25" i="7"/>
  <c r="L33" i="7"/>
  <c r="L34" i="7"/>
  <c r="L35" i="7"/>
  <c r="L36" i="7"/>
  <c r="L37" i="7"/>
  <c r="L38" i="7"/>
  <c r="L39" i="7"/>
  <c r="L40" i="7"/>
  <c r="L41" i="7"/>
  <c r="L32" i="7"/>
  <c r="K33" i="7"/>
  <c r="K34" i="7"/>
  <c r="K35" i="7"/>
  <c r="K36" i="7"/>
  <c r="K37" i="7"/>
  <c r="K38" i="7"/>
  <c r="K39" i="7"/>
  <c r="K40" i="7"/>
  <c r="K41" i="7"/>
  <c r="K32" i="7"/>
  <c r="I25" i="7"/>
  <c r="I33" i="7"/>
  <c r="I34" i="7"/>
  <c r="I35" i="7"/>
  <c r="I36" i="7"/>
  <c r="I37" i="7"/>
  <c r="I38" i="7"/>
  <c r="I39" i="7"/>
  <c r="I40" i="7"/>
  <c r="I41" i="7"/>
  <c r="I32" i="7"/>
  <c r="G25" i="7"/>
  <c r="F25" i="7"/>
  <c r="D25" i="7"/>
  <c r="C25" i="7"/>
  <c r="G33" i="7"/>
  <c r="G34" i="7"/>
  <c r="G35" i="7"/>
  <c r="G36" i="7"/>
  <c r="G37" i="7"/>
  <c r="G38" i="7"/>
  <c r="G39" i="7"/>
  <c r="G40" i="7"/>
  <c r="G41" i="7"/>
  <c r="G32" i="7"/>
  <c r="F33" i="7"/>
  <c r="F34" i="7"/>
  <c r="F35" i="7"/>
  <c r="F36" i="7"/>
  <c r="F37" i="7"/>
  <c r="F38" i="7"/>
  <c r="F39" i="7"/>
  <c r="F40" i="7"/>
  <c r="F41" i="7"/>
  <c r="F32" i="7"/>
  <c r="D33" i="7"/>
  <c r="D34" i="7"/>
  <c r="D35" i="7"/>
  <c r="D36" i="7"/>
  <c r="D37" i="7"/>
  <c r="D38" i="7"/>
  <c r="D39" i="7"/>
  <c r="D40" i="7"/>
  <c r="D41" i="7"/>
  <c r="D32" i="7"/>
  <c r="M25" i="7"/>
  <c r="Q25" i="7"/>
  <c r="P25" i="7"/>
  <c r="Q33" i="7"/>
  <c r="Q34" i="7"/>
  <c r="Q35" i="7"/>
  <c r="Q36" i="7"/>
  <c r="Q37" i="7"/>
  <c r="Q38" i="7"/>
  <c r="Q39" i="7"/>
  <c r="Q40" i="7"/>
  <c r="Q41" i="7"/>
  <c r="Q32" i="7"/>
  <c r="P33" i="7"/>
  <c r="P34" i="7"/>
  <c r="P35" i="7"/>
  <c r="P36" i="7"/>
  <c r="P37" i="7"/>
  <c r="P38" i="7"/>
  <c r="P39" i="7"/>
  <c r="P40" i="7"/>
  <c r="P41" i="7"/>
  <c r="P32" i="7"/>
  <c r="N25" i="7"/>
  <c r="N33" i="7"/>
  <c r="N34" i="7"/>
  <c r="N35" i="7"/>
  <c r="N36" i="7"/>
  <c r="N37" i="7"/>
  <c r="N38" i="7"/>
  <c r="N39" i="7"/>
  <c r="N40" i="7"/>
  <c r="N41" i="7"/>
  <c r="N32" i="7"/>
  <c r="M2" i="7"/>
  <c r="Q2" i="7"/>
  <c r="P2" i="7"/>
  <c r="Q11" i="7"/>
  <c r="Q12" i="7"/>
  <c r="Q13" i="7"/>
  <c r="Q14" i="7"/>
  <c r="Q15" i="7"/>
  <c r="Q16" i="7"/>
  <c r="Q17" i="7"/>
  <c r="Q18" i="7"/>
  <c r="Q19" i="7"/>
  <c r="Q20" i="7"/>
  <c r="Q21" i="7"/>
  <c r="Q10" i="7"/>
  <c r="P11" i="7"/>
  <c r="P12" i="7"/>
  <c r="P13" i="7"/>
  <c r="P14" i="7"/>
  <c r="P15" i="7"/>
  <c r="P16" i="7"/>
  <c r="P17" i="7"/>
  <c r="P18" i="7"/>
  <c r="P19" i="7"/>
  <c r="P20" i="7"/>
  <c r="P21" i="7"/>
  <c r="P10" i="7"/>
  <c r="N2" i="7"/>
  <c r="N11" i="7"/>
  <c r="N12" i="7"/>
  <c r="N13" i="7"/>
  <c r="N14" i="7"/>
  <c r="N15" i="7"/>
  <c r="N16" i="7"/>
  <c r="N17" i="7"/>
  <c r="N18" i="7"/>
  <c r="N19" i="7"/>
  <c r="N20" i="7"/>
  <c r="N21" i="7"/>
  <c r="N10" i="7"/>
  <c r="H2" i="7"/>
  <c r="L2" i="7"/>
  <c r="K2" i="7"/>
  <c r="L11" i="7"/>
  <c r="L12" i="7"/>
  <c r="L13" i="7"/>
  <c r="L14" i="7"/>
  <c r="L15" i="7"/>
  <c r="L16" i="7"/>
  <c r="L17" i="7"/>
  <c r="L18" i="7"/>
  <c r="L19" i="7"/>
  <c r="L20" i="7"/>
  <c r="L21" i="7"/>
  <c r="L10" i="7"/>
  <c r="K11" i="7"/>
  <c r="K12" i="7"/>
  <c r="K13" i="7"/>
  <c r="K14" i="7"/>
  <c r="K15" i="7"/>
  <c r="K16" i="7"/>
  <c r="K17" i="7"/>
  <c r="K18" i="7"/>
  <c r="K19" i="7"/>
  <c r="K20" i="7"/>
  <c r="K21" i="7"/>
  <c r="K10" i="7"/>
  <c r="I2" i="7"/>
  <c r="I11" i="7"/>
  <c r="I12" i="7"/>
  <c r="I13" i="7"/>
  <c r="I14" i="7"/>
  <c r="I15" i="7"/>
  <c r="I16" i="7"/>
  <c r="I17" i="7"/>
  <c r="I18" i="7"/>
  <c r="I19" i="7"/>
  <c r="I20" i="7"/>
  <c r="I21" i="7"/>
  <c r="I10" i="7"/>
  <c r="C2" i="7"/>
  <c r="G2" i="7"/>
  <c r="G11" i="7"/>
  <c r="G12" i="7"/>
  <c r="G13" i="7"/>
  <c r="G14" i="7"/>
  <c r="G15" i="7"/>
  <c r="G16" i="7"/>
  <c r="G17" i="7"/>
  <c r="G18" i="7"/>
  <c r="G19" i="7"/>
  <c r="G20" i="7"/>
  <c r="G21" i="7"/>
  <c r="G10" i="7"/>
  <c r="F2" i="7"/>
  <c r="F11" i="7"/>
  <c r="F12" i="7"/>
  <c r="F13" i="7"/>
  <c r="F14" i="7"/>
  <c r="F15" i="7"/>
  <c r="F16" i="7"/>
  <c r="F17" i="7"/>
  <c r="F18" i="7"/>
  <c r="F19" i="7"/>
  <c r="F20" i="7"/>
  <c r="F21" i="7"/>
  <c r="F10" i="7"/>
  <c r="D11" i="7"/>
  <c r="D12" i="7"/>
  <c r="D13" i="7"/>
  <c r="D14" i="7"/>
  <c r="D15" i="7"/>
  <c r="D16" i="7"/>
  <c r="D17" i="7"/>
  <c r="D18" i="7"/>
  <c r="D19" i="7"/>
  <c r="D20" i="7"/>
  <c r="D21" i="7"/>
  <c r="D10" i="7"/>
  <c r="D2" i="7"/>
  <c r="E60" i="21" l="1"/>
  <c r="F61" i="21"/>
  <c r="E61" i="21"/>
  <c r="E58" i="21"/>
  <c r="F58" i="21"/>
  <c r="O33" i="7"/>
  <c r="O34" i="7"/>
  <c r="L4" i="5"/>
  <c r="K4" i="5"/>
  <c r="I4" i="5"/>
  <c r="H4" i="5"/>
  <c r="L2" i="5"/>
  <c r="K2" i="5"/>
  <c r="I2" i="5"/>
  <c r="H2" i="5"/>
  <c r="G4" i="5"/>
  <c r="F4" i="5"/>
  <c r="D4" i="5"/>
  <c r="C4" i="5"/>
  <c r="G2" i="5"/>
  <c r="F2" i="5"/>
  <c r="E2" i="5" s="1"/>
  <c r="D2" i="5"/>
  <c r="C2" i="5"/>
  <c r="L40" i="5"/>
  <c r="K40" i="5"/>
  <c r="L39" i="5"/>
  <c r="K39" i="5"/>
  <c r="L38" i="5"/>
  <c r="K38" i="5"/>
  <c r="L37" i="5"/>
  <c r="K37" i="5"/>
  <c r="L36" i="5"/>
  <c r="K36" i="5"/>
  <c r="L35" i="5"/>
  <c r="K35" i="5"/>
  <c r="L34" i="5"/>
  <c r="K34" i="5"/>
  <c r="L33" i="5"/>
  <c r="K33" i="5"/>
  <c r="L32" i="5"/>
  <c r="K3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L12" i="5"/>
  <c r="K12" i="5"/>
  <c r="I40" i="5"/>
  <c r="I39" i="5"/>
  <c r="I38" i="5"/>
  <c r="I37" i="5"/>
  <c r="I36" i="5"/>
  <c r="I35" i="5"/>
  <c r="I34" i="5"/>
  <c r="I33" i="5"/>
  <c r="I3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12" i="5"/>
  <c r="G40" i="5"/>
  <c r="G39" i="5"/>
  <c r="G38" i="5"/>
  <c r="G37" i="5"/>
  <c r="G36" i="5"/>
  <c r="G35" i="5"/>
  <c r="G34" i="5"/>
  <c r="G33" i="5"/>
  <c r="G3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12" i="5"/>
  <c r="F40" i="5"/>
  <c r="F39" i="5"/>
  <c r="F38" i="5"/>
  <c r="F37" i="5"/>
  <c r="F36" i="5"/>
  <c r="F35" i="5"/>
  <c r="F34" i="5"/>
  <c r="F33" i="5"/>
  <c r="F3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12" i="5"/>
  <c r="D40" i="5"/>
  <c r="D39" i="5"/>
  <c r="D38" i="5"/>
  <c r="D37" i="5"/>
  <c r="D36" i="5"/>
  <c r="D35" i="5"/>
  <c r="D34" i="5"/>
  <c r="D33" i="5"/>
  <c r="D3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12" i="5"/>
  <c r="Q4" i="5"/>
  <c r="P4" i="5"/>
  <c r="Q2" i="5"/>
  <c r="P2" i="5"/>
  <c r="N4" i="5"/>
  <c r="N2" i="5"/>
  <c r="M4" i="5"/>
  <c r="M2" i="5"/>
  <c r="N33" i="5"/>
  <c r="P33" i="5"/>
  <c r="Q33" i="5"/>
  <c r="N34" i="5"/>
  <c r="P34" i="5"/>
  <c r="Q34" i="5"/>
  <c r="N35" i="5"/>
  <c r="P35" i="5"/>
  <c r="Q35" i="5"/>
  <c r="N36" i="5"/>
  <c r="P36" i="5"/>
  <c r="Q36" i="5"/>
  <c r="N37" i="5"/>
  <c r="P37" i="5"/>
  <c r="Q37" i="5"/>
  <c r="N38" i="5"/>
  <c r="P38" i="5"/>
  <c r="Q38" i="5"/>
  <c r="N39" i="5"/>
  <c r="P39" i="5"/>
  <c r="Q39" i="5"/>
  <c r="N40" i="5"/>
  <c r="P40" i="5"/>
  <c r="Q40" i="5"/>
  <c r="Q32" i="5"/>
  <c r="P32" i="5"/>
  <c r="N32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12" i="5"/>
  <c r="Q14" i="5"/>
  <c r="Q13" i="5"/>
  <c r="P12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I7" i="5"/>
  <c r="I5" i="7" s="1"/>
  <c r="I28" i="7" s="1"/>
  <c r="O7" i="5"/>
  <c r="O5" i="7" s="1"/>
  <c r="O28" i="7" s="1"/>
  <c r="D2" i="14"/>
  <c r="C107" i="21" s="1"/>
  <c r="E2" i="14"/>
  <c r="D107" i="21" s="1"/>
  <c r="F2" i="14"/>
  <c r="E107" i="21" s="1"/>
  <c r="G2" i="14"/>
  <c r="F107" i="21" s="1"/>
  <c r="B2" i="14"/>
  <c r="A107" i="21" s="1"/>
  <c r="C2" i="14"/>
  <c r="B107" i="21" s="1"/>
  <c r="J2" i="5" l="1"/>
  <c r="O40" i="5"/>
  <c r="O36" i="5"/>
  <c r="O38" i="5"/>
  <c r="O34" i="5"/>
  <c r="O37" i="5"/>
  <c r="O33" i="5"/>
  <c r="O39" i="5"/>
  <c r="O35" i="5"/>
  <c r="O32" i="5"/>
  <c r="F174" i="17"/>
  <c r="E174" i="17"/>
  <c r="E42" i="20"/>
  <c r="F42" i="20"/>
  <c r="A49" i="17" l="1"/>
  <c r="A109" i="17" s="1"/>
  <c r="A172" i="17" s="1"/>
  <c r="E29" i="13"/>
  <c r="F29" i="13"/>
  <c r="E41" i="13" l="1"/>
  <c r="E61" i="13" s="1"/>
  <c r="F41" i="13"/>
  <c r="F61" i="13" s="1"/>
  <c r="E27" i="17" l="1"/>
  <c r="E133" i="17" s="1"/>
  <c r="E49" i="17" s="1"/>
  <c r="E109" i="17" s="1"/>
  <c r="E172" i="17" s="1"/>
  <c r="F27" i="17"/>
  <c r="F133" i="17" s="1"/>
  <c r="F49" i="17" s="1"/>
  <c r="F109" i="17" s="1"/>
  <c r="F172" i="17" s="1"/>
  <c r="C3" i="13"/>
  <c r="D3" i="13"/>
  <c r="B3" i="13"/>
  <c r="F3" i="20"/>
  <c r="E3" i="20"/>
  <c r="D3" i="20"/>
  <c r="C3" i="20"/>
  <c r="B3" i="20"/>
  <c r="A213" i="17"/>
  <c r="B18" i="17"/>
  <c r="B27" i="17" s="1"/>
  <c r="B133" i="17" s="1"/>
  <c r="B49" i="17" s="1"/>
  <c r="D18" i="17"/>
  <c r="D27" i="17" s="1"/>
  <c r="D133" i="17" s="1"/>
  <c r="D49" i="17" s="1"/>
  <c r="C18" i="17"/>
  <c r="C27" i="17" s="1"/>
  <c r="C133" i="17" s="1"/>
  <c r="C49" i="17" s="1"/>
  <c r="C109" i="17" s="1"/>
  <c r="C172" i="17" s="1"/>
  <c r="C11" i="14"/>
  <c r="E11" i="14"/>
  <c r="C7" i="14"/>
  <c r="B114" i="21" s="1"/>
  <c r="E7" i="14"/>
  <c r="D114" i="21" s="1"/>
  <c r="D7" i="14"/>
  <c r="C114" i="21" s="1"/>
  <c r="C4" i="14"/>
  <c r="B112" i="21" s="1"/>
  <c r="C10" i="14"/>
  <c r="C3" i="14"/>
  <c r="B111" i="21" s="1"/>
  <c r="E10" i="14"/>
  <c r="E3" i="14"/>
  <c r="D111" i="21" s="1"/>
  <c r="D10" i="14"/>
  <c r="D3" i="14"/>
  <c r="C111" i="21" s="1"/>
  <c r="M5" i="7"/>
  <c r="M28" i="7" s="1"/>
  <c r="G5" i="7"/>
  <c r="G28" i="7" s="1"/>
  <c r="O35" i="7"/>
  <c r="O36" i="7"/>
  <c r="O37" i="7"/>
  <c r="O38" i="7"/>
  <c r="O39" i="7"/>
  <c r="O40" i="7"/>
  <c r="O13" i="7"/>
  <c r="B44" i="20"/>
  <c r="B45" i="20"/>
  <c r="B46" i="20"/>
  <c r="B47" i="20"/>
  <c r="B48" i="20"/>
  <c r="B49" i="20"/>
  <c r="B50" i="20"/>
  <c r="B51" i="20"/>
  <c r="B52" i="20"/>
  <c r="B53" i="20"/>
  <c r="B54" i="20"/>
  <c r="B43" i="20"/>
  <c r="D44" i="20"/>
  <c r="D45" i="20"/>
  <c r="D46" i="20"/>
  <c r="D47" i="20"/>
  <c r="D48" i="20"/>
  <c r="D49" i="20"/>
  <c r="D50" i="20"/>
  <c r="D51" i="20"/>
  <c r="D52" i="20"/>
  <c r="D53" i="20"/>
  <c r="D54" i="20"/>
  <c r="D43" i="20"/>
  <c r="C44" i="20"/>
  <c r="C45" i="20"/>
  <c r="C46" i="20"/>
  <c r="C47" i="20"/>
  <c r="C48" i="20"/>
  <c r="C49" i="20"/>
  <c r="C50" i="20"/>
  <c r="C51" i="20"/>
  <c r="C52" i="20"/>
  <c r="C53" i="20"/>
  <c r="C54" i="20"/>
  <c r="C43" i="20"/>
  <c r="B44" i="13"/>
  <c r="B75" i="21" s="1"/>
  <c r="B45" i="13"/>
  <c r="B76" i="21" s="1"/>
  <c r="B46" i="13"/>
  <c r="B77" i="21" s="1"/>
  <c r="B47" i="13"/>
  <c r="B78" i="21" s="1"/>
  <c r="B48" i="13"/>
  <c r="B79" i="21" s="1"/>
  <c r="B49" i="13"/>
  <c r="B80" i="21" s="1"/>
  <c r="B50" i="13"/>
  <c r="B81" i="21" s="1"/>
  <c r="B51" i="13"/>
  <c r="B82" i="21" s="1"/>
  <c r="B52" i="13"/>
  <c r="B83" i="21" s="1"/>
  <c r="B54" i="13"/>
  <c r="B85" i="21" s="1"/>
  <c r="B55" i="13"/>
  <c r="B86" i="21" s="1"/>
  <c r="B56" i="13"/>
  <c r="B87" i="21" s="1"/>
  <c r="B43" i="13"/>
  <c r="B74" i="21" s="1"/>
  <c r="D44" i="13"/>
  <c r="D75" i="21" s="1"/>
  <c r="D45" i="13"/>
  <c r="D76" i="21" s="1"/>
  <c r="D46" i="13"/>
  <c r="D77" i="21" s="1"/>
  <c r="D47" i="13"/>
  <c r="D78" i="21" s="1"/>
  <c r="D48" i="13"/>
  <c r="D79" i="21" s="1"/>
  <c r="D49" i="13"/>
  <c r="D80" i="21" s="1"/>
  <c r="D50" i="13"/>
  <c r="D81" i="21" s="1"/>
  <c r="D51" i="13"/>
  <c r="D82" i="21" s="1"/>
  <c r="D52" i="13"/>
  <c r="D83" i="21" s="1"/>
  <c r="D53" i="13"/>
  <c r="D84" i="21" s="1"/>
  <c r="D54" i="13"/>
  <c r="D85" i="21" s="1"/>
  <c r="D55" i="13"/>
  <c r="D86" i="21" s="1"/>
  <c r="D56" i="13"/>
  <c r="D87" i="21" s="1"/>
  <c r="D43" i="13"/>
  <c r="D74" i="21" s="1"/>
  <c r="C44" i="13"/>
  <c r="C75" i="21" s="1"/>
  <c r="C45" i="13"/>
  <c r="C76" i="21" s="1"/>
  <c r="C46" i="13"/>
  <c r="C77" i="21" s="1"/>
  <c r="C47" i="13"/>
  <c r="C78" i="21" s="1"/>
  <c r="C48" i="13"/>
  <c r="C79" i="21" s="1"/>
  <c r="C49" i="13"/>
  <c r="C80" i="21" s="1"/>
  <c r="C50" i="13"/>
  <c r="C81" i="21" s="1"/>
  <c r="C51" i="13"/>
  <c r="C82" i="21" s="1"/>
  <c r="C52" i="13"/>
  <c r="C83" i="21" s="1"/>
  <c r="C53" i="13"/>
  <c r="C84" i="21" s="1"/>
  <c r="C54" i="13"/>
  <c r="C85" i="21" s="1"/>
  <c r="C55" i="13"/>
  <c r="C86" i="21" s="1"/>
  <c r="C56" i="13"/>
  <c r="C87" i="21" s="1"/>
  <c r="C43" i="13"/>
  <c r="C74" i="21" s="1"/>
  <c r="O9" i="7"/>
  <c r="M9" i="7" s="1"/>
  <c r="D109" i="17" l="1"/>
  <c r="D122" i="17" s="1"/>
  <c r="C31" i="20"/>
  <c r="B109" i="17"/>
  <c r="B122" i="17" s="1"/>
  <c r="B31" i="20"/>
  <c r="D172" i="17"/>
  <c r="B172" i="17"/>
  <c r="B179" i="17"/>
  <c r="B98" i="21"/>
  <c r="B184" i="17"/>
  <c r="B103" i="21"/>
  <c r="B180" i="17"/>
  <c r="B99" i="21"/>
  <c r="B176" i="17"/>
  <c r="B95" i="21"/>
  <c r="B175" i="17"/>
  <c r="B94" i="21"/>
  <c r="B183" i="17"/>
  <c r="B102" i="21"/>
  <c r="B185" i="17"/>
  <c r="B104" i="21"/>
  <c r="B182" i="17"/>
  <c r="B101" i="21"/>
  <c r="B178" i="17"/>
  <c r="B97" i="21"/>
  <c r="B181" i="17"/>
  <c r="B100" i="21"/>
  <c r="B177" i="17"/>
  <c r="B96" i="21"/>
  <c r="C184" i="17"/>
  <c r="C103" i="21"/>
  <c r="C180" i="17"/>
  <c r="C99" i="21"/>
  <c r="C176" i="17"/>
  <c r="C95" i="21"/>
  <c r="D184" i="17"/>
  <c r="E184" i="17" s="1"/>
  <c r="D103" i="21"/>
  <c r="D180" i="17"/>
  <c r="D99" i="21"/>
  <c r="D176" i="17"/>
  <c r="E176" i="17" s="1"/>
  <c r="D95" i="21"/>
  <c r="C175" i="17"/>
  <c r="C94" i="21"/>
  <c r="C183" i="17"/>
  <c r="E183" i="17" s="1"/>
  <c r="C102" i="21"/>
  <c r="C179" i="17"/>
  <c r="C98" i="21"/>
  <c r="D175" i="17"/>
  <c r="E175" i="17" s="1"/>
  <c r="D94" i="21"/>
  <c r="D183" i="17"/>
  <c r="D102" i="21"/>
  <c r="D179" i="17"/>
  <c r="E179" i="17" s="1"/>
  <c r="D98" i="21"/>
  <c r="C185" i="17"/>
  <c r="C104" i="21"/>
  <c r="C182" i="17"/>
  <c r="E182" i="17" s="1"/>
  <c r="C101" i="21"/>
  <c r="C178" i="17"/>
  <c r="C97" i="21"/>
  <c r="D185" i="17"/>
  <c r="E185" i="17" s="1"/>
  <c r="D104" i="21"/>
  <c r="D182" i="17"/>
  <c r="D101" i="21"/>
  <c r="D178" i="17"/>
  <c r="E178" i="17" s="1"/>
  <c r="D97" i="21"/>
  <c r="C181" i="17"/>
  <c r="C100" i="21"/>
  <c r="C177" i="17"/>
  <c r="C173" i="17" s="1"/>
  <c r="C126" i="17" s="1"/>
  <c r="C96" i="21"/>
  <c r="D181" i="17"/>
  <c r="D100" i="21"/>
  <c r="D177" i="17"/>
  <c r="E177" i="17" s="1"/>
  <c r="D96" i="21"/>
  <c r="E111" i="21"/>
  <c r="F111" i="21"/>
  <c r="E86" i="21"/>
  <c r="F86" i="21"/>
  <c r="E82" i="21"/>
  <c r="F82" i="21"/>
  <c r="E78" i="21"/>
  <c r="F78" i="21"/>
  <c r="E85" i="21"/>
  <c r="F85" i="21"/>
  <c r="E81" i="21"/>
  <c r="F81" i="21"/>
  <c r="E77" i="21"/>
  <c r="F77" i="21"/>
  <c r="E74" i="21"/>
  <c r="F74" i="21"/>
  <c r="E84" i="21"/>
  <c r="E80" i="21"/>
  <c r="F80" i="21"/>
  <c r="E76" i="21"/>
  <c r="F76" i="21"/>
  <c r="F114" i="21"/>
  <c r="E114" i="21"/>
  <c r="F87" i="21"/>
  <c r="E87" i="21"/>
  <c r="F83" i="21"/>
  <c r="E83" i="21"/>
  <c r="F79" i="21"/>
  <c r="E79" i="21"/>
  <c r="F75" i="21"/>
  <c r="E75" i="21"/>
  <c r="C148" i="17"/>
  <c r="C63" i="13"/>
  <c r="D146" i="17"/>
  <c r="D142" i="17"/>
  <c r="B148" i="17"/>
  <c r="B143" i="17"/>
  <c r="C220" i="17"/>
  <c r="B218" i="17"/>
  <c r="C143" i="17"/>
  <c r="D141" i="17"/>
  <c r="B142" i="17"/>
  <c r="C217" i="17"/>
  <c r="B217" i="17"/>
  <c r="D220" i="17"/>
  <c r="C141" i="17"/>
  <c r="D143" i="17"/>
  <c r="D217" i="17"/>
  <c r="C146" i="17"/>
  <c r="C142" i="17"/>
  <c r="D148" i="17"/>
  <c r="D63" i="13"/>
  <c r="B146" i="17"/>
  <c r="B141" i="17"/>
  <c r="B220" i="17"/>
  <c r="E112" i="17"/>
  <c r="F113" i="17"/>
  <c r="C110" i="17"/>
  <c r="E113" i="17"/>
  <c r="D110" i="17"/>
  <c r="O12" i="7"/>
  <c r="M12" i="7" s="1"/>
  <c r="B8" i="20" s="1"/>
  <c r="L11" i="5"/>
  <c r="L5" i="5" s="1"/>
  <c r="F11" i="5"/>
  <c r="E36" i="5"/>
  <c r="C36" i="5" s="1"/>
  <c r="D4" i="14"/>
  <c r="C112" i="21" s="1"/>
  <c r="E4" i="14"/>
  <c r="D112" i="21" s="1"/>
  <c r="D11" i="14"/>
  <c r="D5" i="14" s="1"/>
  <c r="C113" i="21" s="1"/>
  <c r="F181" i="17"/>
  <c r="E181" i="17"/>
  <c r="F180" i="17"/>
  <c r="E180" i="17"/>
  <c r="F183" i="17"/>
  <c r="F182" i="17"/>
  <c r="E213" i="17"/>
  <c r="E40" i="20"/>
  <c r="F60" i="20" s="1"/>
  <c r="B213" i="17"/>
  <c r="B40" i="20"/>
  <c r="C60" i="20" s="1"/>
  <c r="F213" i="17"/>
  <c r="F40" i="20"/>
  <c r="G60" i="20" s="1"/>
  <c r="C213" i="17"/>
  <c r="C40" i="20"/>
  <c r="D60" i="20" s="1"/>
  <c r="D213" i="17"/>
  <c r="D40" i="20"/>
  <c r="E60" i="20" s="1"/>
  <c r="E49" i="20"/>
  <c r="F49" i="20"/>
  <c r="E52" i="20"/>
  <c r="F52" i="20"/>
  <c r="E48" i="20"/>
  <c r="F48" i="20"/>
  <c r="F44" i="20"/>
  <c r="E44" i="20"/>
  <c r="E53" i="20"/>
  <c r="F53" i="20"/>
  <c r="E45" i="20"/>
  <c r="F45" i="20"/>
  <c r="E43" i="20"/>
  <c r="F43" i="20"/>
  <c r="E51" i="20"/>
  <c r="F51" i="20"/>
  <c r="E47" i="20"/>
  <c r="F47" i="20"/>
  <c r="E54" i="20"/>
  <c r="F54" i="20"/>
  <c r="E50" i="20"/>
  <c r="F50" i="20"/>
  <c r="E46" i="20"/>
  <c r="F46" i="20"/>
  <c r="D41" i="20"/>
  <c r="C41" i="20"/>
  <c r="B41" i="20"/>
  <c r="C147" i="17"/>
  <c r="C67" i="13"/>
  <c r="C137" i="17"/>
  <c r="C65" i="13"/>
  <c r="D144" i="17"/>
  <c r="D66" i="13"/>
  <c r="D138" i="17"/>
  <c r="D64" i="13"/>
  <c r="D147" i="17"/>
  <c r="D67" i="13"/>
  <c r="C135" i="17"/>
  <c r="C62" i="13"/>
  <c r="C145" i="17"/>
  <c r="D135" i="17"/>
  <c r="D62" i="13"/>
  <c r="D137" i="17"/>
  <c r="D65" i="13"/>
  <c r="C144" i="17"/>
  <c r="C66" i="13"/>
  <c r="C138" i="17"/>
  <c r="C64" i="13"/>
  <c r="D145" i="17"/>
  <c r="B147" i="17"/>
  <c r="B67" i="13"/>
  <c r="B144" i="17"/>
  <c r="B66" i="13"/>
  <c r="B63" i="13"/>
  <c r="B137" i="17"/>
  <c r="B65" i="13"/>
  <c r="B138" i="17"/>
  <c r="B64" i="13"/>
  <c r="B135" i="17"/>
  <c r="B62" i="13"/>
  <c r="C136" i="17"/>
  <c r="B139" i="17"/>
  <c r="C139" i="17"/>
  <c r="D140" i="17"/>
  <c r="D136" i="17"/>
  <c r="C140" i="17"/>
  <c r="D139" i="17"/>
  <c r="B140" i="17"/>
  <c r="B136" i="17"/>
  <c r="C57" i="13"/>
  <c r="B57" i="13"/>
  <c r="D57" i="13"/>
  <c r="D41" i="13"/>
  <c r="D61" i="13" s="1"/>
  <c r="D29" i="13"/>
  <c r="C41" i="13"/>
  <c r="C61" i="13" s="1"/>
  <c r="C29" i="13"/>
  <c r="B41" i="13"/>
  <c r="B61" i="13" s="1"/>
  <c r="B29" i="13"/>
  <c r="B53" i="13"/>
  <c r="B84" i="21" s="1"/>
  <c r="F84" i="21" s="1"/>
  <c r="C5" i="14"/>
  <c r="B113" i="21" s="1"/>
  <c r="E5" i="14"/>
  <c r="D113" i="21" s="1"/>
  <c r="O21" i="7"/>
  <c r="M21" i="7" s="1"/>
  <c r="B17" i="20" s="1"/>
  <c r="O14" i="7"/>
  <c r="M14" i="7" s="1"/>
  <c r="O19" i="7"/>
  <c r="M19" i="7" s="1"/>
  <c r="G10" i="14"/>
  <c r="F10" i="14"/>
  <c r="G7" i="14"/>
  <c r="F7" i="14"/>
  <c r="G3" i="14"/>
  <c r="O20" i="7"/>
  <c r="M20" i="7" s="1"/>
  <c r="B16" i="20" s="1"/>
  <c r="F3" i="14"/>
  <c r="O15" i="7"/>
  <c r="M15" i="7" s="1"/>
  <c r="O18" i="7"/>
  <c r="M18" i="7" s="1"/>
  <c r="O16" i="7"/>
  <c r="M16" i="7" s="1"/>
  <c r="O25" i="7"/>
  <c r="P31" i="5"/>
  <c r="P30" i="5" s="1"/>
  <c r="Q31" i="5"/>
  <c r="Q30" i="5" s="1"/>
  <c r="O17" i="7"/>
  <c r="M17" i="7" s="1"/>
  <c r="B13" i="20" s="1"/>
  <c r="F31" i="5"/>
  <c r="F30" i="5" s="1"/>
  <c r="N31" i="5"/>
  <c r="G31" i="5"/>
  <c r="J36" i="5"/>
  <c r="H36" i="5" s="1"/>
  <c r="M36" i="5"/>
  <c r="O23" i="5"/>
  <c r="O10" i="7"/>
  <c r="M10" i="7" s="1"/>
  <c r="M13" i="7"/>
  <c r="O11" i="7"/>
  <c r="M11" i="7" s="1"/>
  <c r="B7" i="20" s="1"/>
  <c r="J37" i="7"/>
  <c r="H37" i="7" s="1"/>
  <c r="E41" i="7"/>
  <c r="C41" i="7" s="1"/>
  <c r="O2" i="5"/>
  <c r="J39" i="7"/>
  <c r="H39" i="7" s="1"/>
  <c r="J35" i="7"/>
  <c r="H35" i="7" s="1"/>
  <c r="L31" i="7"/>
  <c r="L26" i="7" s="1"/>
  <c r="J32" i="7"/>
  <c r="H32" i="7" s="1"/>
  <c r="J38" i="7"/>
  <c r="H38" i="7" s="1"/>
  <c r="J34" i="7"/>
  <c r="H34" i="7" s="1"/>
  <c r="J25" i="7"/>
  <c r="E25" i="7"/>
  <c r="J33" i="7"/>
  <c r="H33" i="7" s="1"/>
  <c r="K31" i="7"/>
  <c r="K26" i="7" s="1"/>
  <c r="J41" i="7"/>
  <c r="H41" i="7" s="1"/>
  <c r="E39" i="7"/>
  <c r="C39" i="7" s="1"/>
  <c r="E35" i="7"/>
  <c r="C35" i="7" s="1"/>
  <c r="J40" i="7"/>
  <c r="H40" i="7" s="1"/>
  <c r="J36" i="7"/>
  <c r="H36" i="7" s="1"/>
  <c r="E37" i="7"/>
  <c r="C37" i="7" s="1"/>
  <c r="E33" i="7"/>
  <c r="C33" i="7" s="1"/>
  <c r="I31" i="7"/>
  <c r="I26" i="7" s="1"/>
  <c r="G31" i="7"/>
  <c r="G26" i="7" s="1"/>
  <c r="E38" i="7"/>
  <c r="C38" i="7" s="1"/>
  <c r="E32" i="7"/>
  <c r="E34" i="7"/>
  <c r="C34" i="7" s="1"/>
  <c r="E40" i="7"/>
  <c r="C40" i="7" s="1"/>
  <c r="E36" i="7"/>
  <c r="C36" i="7" s="1"/>
  <c r="F31" i="7"/>
  <c r="F26" i="7" s="1"/>
  <c r="D31" i="7"/>
  <c r="D26" i="7" s="1"/>
  <c r="M37" i="7"/>
  <c r="N31" i="7"/>
  <c r="N26" i="7" s="1"/>
  <c r="M39" i="7"/>
  <c r="O41" i="7"/>
  <c r="M41" i="7" s="1"/>
  <c r="M36" i="7"/>
  <c r="M38" i="7"/>
  <c r="M40" i="7"/>
  <c r="Q31" i="7"/>
  <c r="Q26" i="7" s="1"/>
  <c r="M35" i="7"/>
  <c r="P31" i="7"/>
  <c r="P26" i="7" s="1"/>
  <c r="O32" i="7"/>
  <c r="J2" i="7"/>
  <c r="O4" i="5"/>
  <c r="Q8" i="7"/>
  <c r="Q3" i="7" s="1"/>
  <c r="N8" i="7"/>
  <c r="P8" i="7"/>
  <c r="I8" i="7"/>
  <c r="K8" i="7"/>
  <c r="K3" i="7" s="1"/>
  <c r="L8" i="7"/>
  <c r="L3" i="7" s="1"/>
  <c r="F8" i="7"/>
  <c r="F3" i="7" s="1"/>
  <c r="G8" i="7"/>
  <c r="G3" i="7" s="1"/>
  <c r="D8" i="7"/>
  <c r="O2" i="7"/>
  <c r="E2" i="7"/>
  <c r="J4" i="5"/>
  <c r="E4" i="5"/>
  <c r="M40" i="5"/>
  <c r="J40" i="5"/>
  <c r="H40" i="5" s="1"/>
  <c r="E40" i="5"/>
  <c r="C40" i="5" s="1"/>
  <c r="J39" i="5"/>
  <c r="H39" i="5" s="1"/>
  <c r="J37" i="5"/>
  <c r="H37" i="5" s="1"/>
  <c r="J38" i="5"/>
  <c r="H38" i="5" s="1"/>
  <c r="J34" i="5"/>
  <c r="H34" i="5" s="1"/>
  <c r="D15" i="21" s="1"/>
  <c r="J33" i="5"/>
  <c r="H33" i="5" s="1"/>
  <c r="D14" i="21" s="1"/>
  <c r="J35" i="5"/>
  <c r="H35" i="5" s="1"/>
  <c r="D16" i="21" s="1"/>
  <c r="J32" i="5"/>
  <c r="H32" i="5" s="1"/>
  <c r="D13" i="21" s="1"/>
  <c r="Q11" i="5"/>
  <c r="Q5" i="5" s="1"/>
  <c r="P11" i="5"/>
  <c r="P5" i="5" s="1"/>
  <c r="N11" i="5"/>
  <c r="B66" i="21" s="1"/>
  <c r="K11" i="5"/>
  <c r="K5" i="5" s="1"/>
  <c r="I11" i="5"/>
  <c r="D66" i="21" s="1"/>
  <c r="G11" i="5"/>
  <c r="L31" i="5"/>
  <c r="L30" i="5" s="1"/>
  <c r="K31" i="5"/>
  <c r="K30" i="5" s="1"/>
  <c r="I31" i="5"/>
  <c r="D31" i="5"/>
  <c r="D11" i="5"/>
  <c r="C66" i="21" s="1"/>
  <c r="J21" i="7"/>
  <c r="H21" i="7" s="1"/>
  <c r="D17" i="20" s="1"/>
  <c r="J17" i="7"/>
  <c r="H17" i="7" s="1"/>
  <c r="D13" i="20" s="1"/>
  <c r="J13" i="7"/>
  <c r="H13" i="7" s="1"/>
  <c r="D9" i="20" s="1"/>
  <c r="J10" i="7"/>
  <c r="H10" i="7" s="1"/>
  <c r="J18" i="7"/>
  <c r="H18" i="7" s="1"/>
  <c r="J14" i="7"/>
  <c r="H14" i="7" s="1"/>
  <c r="D10" i="20" s="1"/>
  <c r="J15" i="7"/>
  <c r="H15" i="7" s="1"/>
  <c r="D11" i="20" s="1"/>
  <c r="J11" i="7"/>
  <c r="H11" i="7" s="1"/>
  <c r="D7" i="20" s="1"/>
  <c r="J19" i="7"/>
  <c r="H19" i="7" s="1"/>
  <c r="J20" i="7"/>
  <c r="H20" i="7" s="1"/>
  <c r="D16" i="20" s="1"/>
  <c r="J16" i="7"/>
  <c r="H16" i="7" s="1"/>
  <c r="D12" i="20" s="1"/>
  <c r="J12" i="7"/>
  <c r="H12" i="7" s="1"/>
  <c r="D8" i="20" s="1"/>
  <c r="E19" i="7"/>
  <c r="C19" i="7" s="1"/>
  <c r="E17" i="7"/>
  <c r="C17" i="7" s="1"/>
  <c r="C13" i="20" s="1"/>
  <c r="E13" i="7"/>
  <c r="C13" i="7" s="1"/>
  <c r="C9" i="20" s="1"/>
  <c r="E21" i="7"/>
  <c r="C21" i="7" s="1"/>
  <c r="C17" i="20" s="1"/>
  <c r="E18" i="7"/>
  <c r="C18" i="7" s="1"/>
  <c r="E14" i="7"/>
  <c r="C14" i="7" s="1"/>
  <c r="C10" i="20" s="1"/>
  <c r="E10" i="7"/>
  <c r="E15" i="7"/>
  <c r="C15" i="7" s="1"/>
  <c r="C11" i="20" s="1"/>
  <c r="E11" i="7"/>
  <c r="C11" i="7" s="1"/>
  <c r="C7" i="20" s="1"/>
  <c r="E20" i="7"/>
  <c r="C20" i="7" s="1"/>
  <c r="C16" i="20" s="1"/>
  <c r="E16" i="7"/>
  <c r="C16" i="7" s="1"/>
  <c r="C12" i="20" s="1"/>
  <c r="E12" i="7"/>
  <c r="C12" i="7" s="1"/>
  <c r="C8" i="20" s="1"/>
  <c r="O15" i="5"/>
  <c r="O19" i="5"/>
  <c r="O24" i="5"/>
  <c r="O21" i="5"/>
  <c r="M34" i="5"/>
  <c r="B15" i="21" s="1"/>
  <c r="M35" i="5"/>
  <c r="B16" i="21" s="1"/>
  <c r="M33" i="5"/>
  <c r="B14" i="21" s="1"/>
  <c r="O29" i="5"/>
  <c r="O17" i="5"/>
  <c r="O13" i="5"/>
  <c r="M38" i="5"/>
  <c r="O28" i="5"/>
  <c r="O22" i="5"/>
  <c r="O18" i="5"/>
  <c r="O25" i="5"/>
  <c r="M37" i="5"/>
  <c r="O26" i="5"/>
  <c r="O20" i="5"/>
  <c r="O14" i="5"/>
  <c r="M39" i="5"/>
  <c r="M32" i="5"/>
  <c r="B13" i="21" s="1"/>
  <c r="O27" i="5"/>
  <c r="O16" i="5"/>
  <c r="O12" i="5"/>
  <c r="J27" i="5"/>
  <c r="J14" i="5"/>
  <c r="J22" i="5"/>
  <c r="J18" i="5"/>
  <c r="J13" i="5"/>
  <c r="J17" i="5"/>
  <c r="H17" i="5" s="1"/>
  <c r="D10" i="13" s="1"/>
  <c r="D26" i="21" s="1"/>
  <c r="J21" i="5"/>
  <c r="H21" i="5" s="1"/>
  <c r="D14" i="13" s="1"/>
  <c r="D30" i="21" s="1"/>
  <c r="J26" i="5"/>
  <c r="H26" i="5" s="1"/>
  <c r="D18" i="13" s="1"/>
  <c r="D34" i="21" s="1"/>
  <c r="E39" i="5"/>
  <c r="C39" i="5" s="1"/>
  <c r="E37" i="5"/>
  <c r="C37" i="5" s="1"/>
  <c r="E34" i="5"/>
  <c r="C34" i="5" s="1"/>
  <c r="C15" i="21" s="1"/>
  <c r="E32" i="5"/>
  <c r="C32" i="5" s="1"/>
  <c r="C13" i="21" s="1"/>
  <c r="E28" i="5"/>
  <c r="E26" i="5"/>
  <c r="E24" i="5"/>
  <c r="E12" i="5"/>
  <c r="E17" i="5"/>
  <c r="E13" i="5"/>
  <c r="E21" i="5"/>
  <c r="C21" i="5" s="1"/>
  <c r="C14" i="13" s="1"/>
  <c r="C30" i="21" s="1"/>
  <c r="E19" i="5"/>
  <c r="C19" i="5" s="1"/>
  <c r="C12" i="13" s="1"/>
  <c r="C28" i="21" s="1"/>
  <c r="E15" i="5"/>
  <c r="E38" i="5"/>
  <c r="C38" i="5" s="1"/>
  <c r="E35" i="5"/>
  <c r="C35" i="5" s="1"/>
  <c r="C16" i="21" s="1"/>
  <c r="E33" i="5"/>
  <c r="C33" i="5" s="1"/>
  <c r="C14" i="21" s="1"/>
  <c r="E29" i="5"/>
  <c r="E27" i="5"/>
  <c r="E25" i="5"/>
  <c r="E22" i="5"/>
  <c r="E20" i="5"/>
  <c r="E18" i="5"/>
  <c r="E16" i="5"/>
  <c r="E14" i="5"/>
  <c r="F177" i="17" l="1"/>
  <c r="F178" i="17"/>
  <c r="F185" i="17"/>
  <c r="F175" i="17"/>
  <c r="B173" i="17"/>
  <c r="B126" i="17" s="1"/>
  <c r="F146" i="17"/>
  <c r="D173" i="17"/>
  <c r="D126" i="17" s="1"/>
  <c r="E126" i="17" s="1"/>
  <c r="F179" i="17"/>
  <c r="F176" i="17"/>
  <c r="F184" i="17"/>
  <c r="B53" i="17"/>
  <c r="B44" i="21"/>
  <c r="B54" i="17"/>
  <c r="B45" i="21"/>
  <c r="B59" i="17"/>
  <c r="B50" i="21"/>
  <c r="B62" i="17"/>
  <c r="B53" i="21"/>
  <c r="B63" i="17"/>
  <c r="B54" i="21"/>
  <c r="B92" i="21"/>
  <c r="B68" i="21" s="1"/>
  <c r="E146" i="17"/>
  <c r="D63" i="17"/>
  <c r="E63" i="17" s="1"/>
  <c r="D54" i="21"/>
  <c r="F96" i="21"/>
  <c r="E96" i="21"/>
  <c r="F97" i="21"/>
  <c r="E97" i="21"/>
  <c r="F104" i="21"/>
  <c r="E104" i="21"/>
  <c r="F98" i="21"/>
  <c r="E98" i="21"/>
  <c r="F94" i="21"/>
  <c r="D92" i="21"/>
  <c r="E94" i="21"/>
  <c r="E95" i="21"/>
  <c r="F95" i="21"/>
  <c r="E103" i="21"/>
  <c r="F103" i="21"/>
  <c r="C54" i="17"/>
  <c r="C45" i="21"/>
  <c r="C57" i="17"/>
  <c r="C48" i="21"/>
  <c r="C63" i="17"/>
  <c r="C54" i="21"/>
  <c r="D54" i="17"/>
  <c r="D45" i="21"/>
  <c r="D53" i="17"/>
  <c r="D44" i="21"/>
  <c r="C53" i="17"/>
  <c r="C44" i="21"/>
  <c r="C58" i="17"/>
  <c r="C49" i="21"/>
  <c r="C55" i="17"/>
  <c r="C46" i="21"/>
  <c r="D58" i="17"/>
  <c r="E58" i="17" s="1"/>
  <c r="D49" i="21"/>
  <c r="D57" i="17"/>
  <c r="E57" i="17" s="1"/>
  <c r="D48" i="21"/>
  <c r="D55" i="17"/>
  <c r="D46" i="21"/>
  <c r="F100" i="21"/>
  <c r="E100" i="21"/>
  <c r="F101" i="21"/>
  <c r="E101" i="21"/>
  <c r="F102" i="21"/>
  <c r="E102" i="21"/>
  <c r="C92" i="21"/>
  <c r="C68" i="21" s="1"/>
  <c r="F99" i="21"/>
  <c r="E99" i="21"/>
  <c r="C62" i="17"/>
  <c r="E62" i="17" s="1"/>
  <c r="C53" i="21"/>
  <c r="C56" i="17"/>
  <c r="C47" i="21"/>
  <c r="C59" i="17"/>
  <c r="C50" i="21"/>
  <c r="D62" i="17"/>
  <c r="D53" i="21"/>
  <c r="D56" i="17"/>
  <c r="D47" i="21"/>
  <c r="D59" i="17"/>
  <c r="D50" i="21"/>
  <c r="E220" i="17"/>
  <c r="F143" i="17"/>
  <c r="F142" i="17"/>
  <c r="F220" i="17"/>
  <c r="E141" i="17"/>
  <c r="E142" i="17"/>
  <c r="F141" i="17"/>
  <c r="E63" i="13"/>
  <c r="E217" i="17"/>
  <c r="E143" i="17"/>
  <c r="F148" i="17"/>
  <c r="E148" i="17"/>
  <c r="B12" i="21"/>
  <c r="F217" i="17"/>
  <c r="C12" i="21"/>
  <c r="E30" i="21"/>
  <c r="F14" i="21"/>
  <c r="E14" i="21"/>
  <c r="E66" i="21"/>
  <c r="F66" i="21"/>
  <c r="E15" i="21"/>
  <c r="F15" i="21"/>
  <c r="E113" i="21"/>
  <c r="F113" i="21"/>
  <c r="D12" i="21"/>
  <c r="E13" i="21"/>
  <c r="F13" i="21"/>
  <c r="E16" i="21"/>
  <c r="F16" i="21"/>
  <c r="E112" i="21"/>
  <c r="F112" i="21"/>
  <c r="C21" i="17"/>
  <c r="C20" i="17"/>
  <c r="C124" i="17"/>
  <c r="C38" i="17"/>
  <c r="D38" i="17"/>
  <c r="D21" i="17"/>
  <c r="C219" i="17"/>
  <c r="D124" i="17"/>
  <c r="D219" i="17"/>
  <c r="D218" i="17"/>
  <c r="F218" i="17" s="1"/>
  <c r="B124" i="17"/>
  <c r="D20" i="17"/>
  <c r="B219" i="17"/>
  <c r="F63" i="13"/>
  <c r="C218" i="17"/>
  <c r="F112" i="17"/>
  <c r="B110" i="17"/>
  <c r="F110" i="17" s="1"/>
  <c r="E110" i="17"/>
  <c r="F53" i="17"/>
  <c r="E59" i="17"/>
  <c r="F63" i="17"/>
  <c r="F138" i="17"/>
  <c r="E147" i="17"/>
  <c r="F5" i="5"/>
  <c r="F10" i="5"/>
  <c r="F3" i="5" s="1"/>
  <c r="G5" i="5"/>
  <c r="D58" i="13"/>
  <c r="J23" i="5"/>
  <c r="H23" i="5" s="1"/>
  <c r="E23" i="5"/>
  <c r="C23" i="5" s="1"/>
  <c r="G30" i="5"/>
  <c r="G10" i="5" s="1"/>
  <c r="F4" i="14"/>
  <c r="G4" i="14"/>
  <c r="F62" i="13"/>
  <c r="E62" i="13"/>
  <c r="F173" i="17"/>
  <c r="E67" i="13"/>
  <c r="E41" i="20"/>
  <c r="F41" i="20"/>
  <c r="F147" i="17"/>
  <c r="E145" i="17"/>
  <c r="E144" i="17"/>
  <c r="B68" i="13"/>
  <c r="B69" i="13" s="1"/>
  <c r="E64" i="13"/>
  <c r="D68" i="13"/>
  <c r="C68" i="13"/>
  <c r="C69" i="13" s="1"/>
  <c r="E138" i="17"/>
  <c r="F144" i="17"/>
  <c r="F64" i="13"/>
  <c r="F67" i="13"/>
  <c r="B145" i="17"/>
  <c r="F145" i="17" s="1"/>
  <c r="E66" i="13"/>
  <c r="F66" i="13"/>
  <c r="E140" i="17"/>
  <c r="F139" i="17"/>
  <c r="F140" i="17"/>
  <c r="E139" i="17"/>
  <c r="I30" i="5"/>
  <c r="D67" i="21" s="1"/>
  <c r="N30" i="5"/>
  <c r="B67" i="21" s="1"/>
  <c r="B65" i="21" s="1"/>
  <c r="F135" i="17"/>
  <c r="E135" i="17"/>
  <c r="D30" i="5"/>
  <c r="C67" i="21" s="1"/>
  <c r="C65" i="21" s="1"/>
  <c r="C36" i="17"/>
  <c r="D34" i="17"/>
  <c r="C14" i="5"/>
  <c r="C7" i="13" s="1"/>
  <c r="C23" i="21" s="1"/>
  <c r="F45" i="13"/>
  <c r="E56" i="13"/>
  <c r="C16" i="5"/>
  <c r="C9" i="13" s="1"/>
  <c r="C25" i="21" s="1"/>
  <c r="F47" i="13"/>
  <c r="C25" i="5"/>
  <c r="E53" i="13"/>
  <c r="C18" i="5"/>
  <c r="C11" i="13" s="1"/>
  <c r="C27" i="21" s="1"/>
  <c r="F49" i="13"/>
  <c r="C27" i="5"/>
  <c r="F55" i="13"/>
  <c r="C13" i="5"/>
  <c r="C6" i="13" s="1"/>
  <c r="C22" i="21" s="1"/>
  <c r="C26" i="5"/>
  <c r="C18" i="13" s="1"/>
  <c r="C34" i="21" s="1"/>
  <c r="E34" i="21" s="1"/>
  <c r="F54" i="13"/>
  <c r="E49" i="13"/>
  <c r="F53" i="13"/>
  <c r="C22" i="5"/>
  <c r="C15" i="13" s="1"/>
  <c r="C31" i="21" s="1"/>
  <c r="F51" i="13"/>
  <c r="C24" i="5"/>
  <c r="F52" i="13"/>
  <c r="E47" i="13"/>
  <c r="E52" i="13"/>
  <c r="C20" i="5"/>
  <c r="C13" i="13" s="1"/>
  <c r="C29" i="21" s="1"/>
  <c r="F50" i="13"/>
  <c r="C29" i="5"/>
  <c r="F57" i="13"/>
  <c r="C15" i="5"/>
  <c r="C8" i="13" s="1"/>
  <c r="C24" i="21" s="1"/>
  <c r="F46" i="13"/>
  <c r="C17" i="5"/>
  <c r="C10" i="13" s="1"/>
  <c r="C26" i="21" s="1"/>
  <c r="E26" i="21" s="1"/>
  <c r="F48" i="13"/>
  <c r="C28" i="5"/>
  <c r="F56" i="13"/>
  <c r="E51" i="13"/>
  <c r="E46" i="13"/>
  <c r="C58" i="13"/>
  <c r="C42" i="13"/>
  <c r="C149" i="17" s="1"/>
  <c r="B58" i="13"/>
  <c r="B42" i="13"/>
  <c r="B88" i="21" s="1"/>
  <c r="B73" i="21" s="1"/>
  <c r="F43" i="13"/>
  <c r="E43" i="13"/>
  <c r="E45" i="13"/>
  <c r="F44" i="13"/>
  <c r="E44" i="13"/>
  <c r="F126" i="17"/>
  <c r="D22" i="17"/>
  <c r="C23" i="17"/>
  <c r="C22" i="17"/>
  <c r="D23" i="17"/>
  <c r="M23" i="5"/>
  <c r="B22" i="13" s="1"/>
  <c r="D22" i="13"/>
  <c r="M16" i="5"/>
  <c r="B9" i="13" s="1"/>
  <c r="B25" i="21" s="1"/>
  <c r="M14" i="5"/>
  <c r="B7" i="13" s="1"/>
  <c r="B23" i="21" s="1"/>
  <c r="M25" i="5"/>
  <c r="B17" i="13" s="1"/>
  <c r="B33" i="21" s="1"/>
  <c r="M24" i="5"/>
  <c r="B16" i="13" s="1"/>
  <c r="B32" i="21" s="1"/>
  <c r="M12" i="5"/>
  <c r="B5" i="13" s="1"/>
  <c r="B21" i="21" s="1"/>
  <c r="M27" i="5"/>
  <c r="B19" i="13" s="1"/>
  <c r="B35" i="21" s="1"/>
  <c r="M20" i="5"/>
  <c r="B13" i="13" s="1"/>
  <c r="B29" i="21" s="1"/>
  <c r="M18" i="5"/>
  <c r="B11" i="13" s="1"/>
  <c r="B27" i="21" s="1"/>
  <c r="M13" i="5"/>
  <c r="B6" i="13" s="1"/>
  <c r="B22" i="21" s="1"/>
  <c r="M19" i="5"/>
  <c r="B12" i="13" s="1"/>
  <c r="B28" i="21" s="1"/>
  <c r="M28" i="5"/>
  <c r="B20" i="13" s="1"/>
  <c r="B36" i="21" s="1"/>
  <c r="M29" i="5"/>
  <c r="B21" i="13" s="1"/>
  <c r="M21" i="5"/>
  <c r="B14" i="13" s="1"/>
  <c r="B30" i="21" s="1"/>
  <c r="F30" i="21" s="1"/>
  <c r="M26" i="5"/>
  <c r="B18" i="13" s="1"/>
  <c r="B34" i="21" s="1"/>
  <c r="F34" i="21" s="1"/>
  <c r="M22" i="5"/>
  <c r="B15" i="13" s="1"/>
  <c r="B31" i="21" s="1"/>
  <c r="M17" i="5"/>
  <c r="B10" i="13" s="1"/>
  <c r="B26" i="21" s="1"/>
  <c r="F26" i="21" s="1"/>
  <c r="M15" i="5"/>
  <c r="B8" i="13" s="1"/>
  <c r="B24" i="21" s="1"/>
  <c r="F16" i="20"/>
  <c r="F17" i="20"/>
  <c r="C24" i="20"/>
  <c r="C14" i="20"/>
  <c r="C15" i="20"/>
  <c r="D24" i="20"/>
  <c r="E12" i="20"/>
  <c r="D15" i="20"/>
  <c r="D23" i="20"/>
  <c r="E11" i="20"/>
  <c r="D14" i="20"/>
  <c r="E9" i="20"/>
  <c r="E17" i="20"/>
  <c r="B6" i="20"/>
  <c r="B25" i="20"/>
  <c r="B12" i="20"/>
  <c r="B11" i="20"/>
  <c r="B10" i="20"/>
  <c r="B47" i="21" s="1"/>
  <c r="C23" i="20"/>
  <c r="C25" i="20"/>
  <c r="F8" i="20"/>
  <c r="E8" i="20"/>
  <c r="E16" i="20"/>
  <c r="E7" i="20"/>
  <c r="F7" i="20"/>
  <c r="E10" i="20"/>
  <c r="D6" i="20"/>
  <c r="D25" i="20"/>
  <c r="F13" i="20"/>
  <c r="E13" i="20"/>
  <c r="B9" i="20"/>
  <c r="B46" i="21" s="1"/>
  <c r="B14" i="20"/>
  <c r="B15" i="20"/>
  <c r="B20" i="17"/>
  <c r="B22" i="17"/>
  <c r="B21" i="17"/>
  <c r="B23" i="17"/>
  <c r="D6" i="14"/>
  <c r="C110" i="21" s="1"/>
  <c r="C108" i="21" s="1"/>
  <c r="E6" i="14"/>
  <c r="D110" i="21" s="1"/>
  <c r="C6" i="14"/>
  <c r="B110" i="21" s="1"/>
  <c r="B108" i="21" s="1"/>
  <c r="F5" i="14"/>
  <c r="G5" i="14"/>
  <c r="N3" i="7"/>
  <c r="I3" i="7"/>
  <c r="I5" i="5"/>
  <c r="D3" i="7"/>
  <c r="D5" i="5"/>
  <c r="J31" i="7"/>
  <c r="J26" i="7" s="1"/>
  <c r="E31" i="7"/>
  <c r="E26" i="7" s="1"/>
  <c r="H31" i="7"/>
  <c r="C32" i="7"/>
  <c r="O31" i="7"/>
  <c r="O26" i="7" s="1"/>
  <c r="M32" i="7"/>
  <c r="O8" i="7"/>
  <c r="O3" i="7" s="1"/>
  <c r="P3" i="7"/>
  <c r="J8" i="7"/>
  <c r="H8" i="7" s="1"/>
  <c r="E8" i="7"/>
  <c r="E3" i="7" s="1"/>
  <c r="N5" i="5"/>
  <c r="O11" i="5"/>
  <c r="Q10" i="5"/>
  <c r="Q3" i="5" s="1"/>
  <c r="P10" i="5"/>
  <c r="P3" i="5" s="1"/>
  <c r="K10" i="5"/>
  <c r="K3" i="5" s="1"/>
  <c r="L10" i="5"/>
  <c r="E11" i="5"/>
  <c r="O30" i="5"/>
  <c r="O31" i="5"/>
  <c r="M31" i="5" s="1"/>
  <c r="J30" i="5"/>
  <c r="J31" i="5"/>
  <c r="H31" i="5" s="1"/>
  <c r="E31" i="5"/>
  <c r="C31" i="5" s="1"/>
  <c r="C12" i="5"/>
  <c r="C5" i="13" s="1"/>
  <c r="C21" i="21" s="1"/>
  <c r="C10" i="7"/>
  <c r="J15" i="5"/>
  <c r="H15" i="5" s="1"/>
  <c r="D8" i="13" s="1"/>
  <c r="D24" i="21" s="1"/>
  <c r="J19" i="5"/>
  <c r="H19" i="5" s="1"/>
  <c r="D12" i="13" s="1"/>
  <c r="D28" i="21" s="1"/>
  <c r="J11" i="5"/>
  <c r="J24" i="5"/>
  <c r="H24" i="5" s="1"/>
  <c r="D16" i="13" s="1"/>
  <c r="D32" i="21" s="1"/>
  <c r="H14" i="5"/>
  <c r="D7" i="13" s="1"/>
  <c r="D23" i="21" s="1"/>
  <c r="H27" i="5"/>
  <c r="H22" i="5"/>
  <c r="D15" i="13" s="1"/>
  <c r="D31" i="21" s="1"/>
  <c r="H13" i="5"/>
  <c r="H18" i="5"/>
  <c r="J28" i="5"/>
  <c r="H28" i="5" s="1"/>
  <c r="J12" i="5"/>
  <c r="H12" i="5" s="1"/>
  <c r="D5" i="13" s="1"/>
  <c r="D21" i="21" s="1"/>
  <c r="J16" i="5"/>
  <c r="H16" i="5" s="1"/>
  <c r="J20" i="5"/>
  <c r="H20" i="5" s="1"/>
  <c r="D13" i="13" s="1"/>
  <c r="D29" i="21" s="1"/>
  <c r="J29" i="5"/>
  <c r="H29" i="5" s="1"/>
  <c r="D21" i="13" s="1"/>
  <c r="J25" i="5"/>
  <c r="H25" i="5" s="1"/>
  <c r="C69" i="21" l="1"/>
  <c r="E55" i="17"/>
  <c r="E53" i="17"/>
  <c r="E173" i="17"/>
  <c r="E56" i="17"/>
  <c r="F62" i="17"/>
  <c r="F59" i="17"/>
  <c r="B69" i="21"/>
  <c r="F54" i="17"/>
  <c r="F219" i="17"/>
  <c r="E54" i="17"/>
  <c r="B61" i="17"/>
  <c r="B52" i="21"/>
  <c r="B57" i="17"/>
  <c r="F57" i="17" s="1"/>
  <c r="B48" i="21"/>
  <c r="F48" i="21" s="1"/>
  <c r="B52" i="17"/>
  <c r="F52" i="17" s="1"/>
  <c r="B43" i="21"/>
  <c r="B60" i="17"/>
  <c r="B51" i="21"/>
  <c r="B58" i="17"/>
  <c r="F58" i="17" s="1"/>
  <c r="B49" i="21"/>
  <c r="E50" i="21"/>
  <c r="F50" i="21"/>
  <c r="E53" i="21"/>
  <c r="F53" i="21"/>
  <c r="E92" i="21"/>
  <c r="F92" i="21"/>
  <c r="D68" i="21"/>
  <c r="C61" i="17"/>
  <c r="C52" i="21"/>
  <c r="F46" i="21"/>
  <c r="E46" i="21"/>
  <c r="E49" i="21"/>
  <c r="F49" i="21"/>
  <c r="F44" i="21"/>
  <c r="E44" i="21"/>
  <c r="D61" i="17"/>
  <c r="D52" i="21"/>
  <c r="C60" i="17"/>
  <c r="C51" i="21"/>
  <c r="E47" i="21"/>
  <c r="F47" i="21"/>
  <c r="E54" i="21"/>
  <c r="F54" i="21"/>
  <c r="D52" i="17"/>
  <c r="D43" i="21"/>
  <c r="D60" i="17"/>
  <c r="D51" i="21"/>
  <c r="E48" i="21"/>
  <c r="E45" i="21"/>
  <c r="F45" i="21"/>
  <c r="E219" i="17"/>
  <c r="E38" i="17"/>
  <c r="F24" i="21"/>
  <c r="E24" i="21"/>
  <c r="E23" i="21"/>
  <c r="F23" i="21"/>
  <c r="F110" i="21"/>
  <c r="D108" i="21"/>
  <c r="E110" i="21"/>
  <c r="F67" i="21"/>
  <c r="E67" i="21"/>
  <c r="C88" i="21"/>
  <c r="C73" i="21" s="1"/>
  <c r="D65" i="21"/>
  <c r="F28" i="21"/>
  <c r="E28" i="21"/>
  <c r="E29" i="21"/>
  <c r="F29" i="21"/>
  <c r="F32" i="21"/>
  <c r="B149" i="17"/>
  <c r="B134" i="17" s="1"/>
  <c r="E21" i="21"/>
  <c r="F21" i="21"/>
  <c r="E31" i="21"/>
  <c r="F31" i="21"/>
  <c r="E12" i="21"/>
  <c r="F12" i="21"/>
  <c r="C216" i="17"/>
  <c r="C214" i="17" s="1"/>
  <c r="B38" i="17"/>
  <c r="F38" i="17" s="1"/>
  <c r="D37" i="17"/>
  <c r="B216" i="17"/>
  <c r="B214" i="17" s="1"/>
  <c r="B44" i="17"/>
  <c r="B37" i="17"/>
  <c r="B41" i="17"/>
  <c r="C37" i="17"/>
  <c r="N10" i="5"/>
  <c r="N3" i="5" s="1"/>
  <c r="D40" i="17"/>
  <c r="D216" i="17"/>
  <c r="B42" i="17"/>
  <c r="D10" i="5"/>
  <c r="D3" i="5" s="1"/>
  <c r="E218" i="17"/>
  <c r="F61" i="17"/>
  <c r="E61" i="17"/>
  <c r="J5" i="5"/>
  <c r="J10" i="5"/>
  <c r="I10" i="5"/>
  <c r="I3" i="5" s="1"/>
  <c r="G3" i="5"/>
  <c r="E30" i="5"/>
  <c r="C30" i="5" s="1"/>
  <c r="D46" i="5" s="1"/>
  <c r="D42" i="17"/>
  <c r="D17" i="13"/>
  <c r="D33" i="21" s="1"/>
  <c r="D19" i="13"/>
  <c r="D35" i="21" s="1"/>
  <c r="D20" i="13"/>
  <c r="D36" i="21" s="1"/>
  <c r="C20" i="13"/>
  <c r="C36" i="21" s="1"/>
  <c r="C19" i="13"/>
  <c r="C35" i="21" s="1"/>
  <c r="C22" i="13"/>
  <c r="C21" i="13"/>
  <c r="C42" i="17"/>
  <c r="C17" i="13"/>
  <c r="C33" i="21" s="1"/>
  <c r="C16" i="13"/>
  <c r="C32" i="21" s="1"/>
  <c r="F9" i="20"/>
  <c r="B55" i="17"/>
  <c r="F55" i="17" s="1"/>
  <c r="F10" i="20"/>
  <c r="B56" i="17"/>
  <c r="F56" i="17" s="1"/>
  <c r="E68" i="13"/>
  <c r="D69" i="13"/>
  <c r="F68" i="13"/>
  <c r="H30" i="5"/>
  <c r="E46" i="5" s="1"/>
  <c r="F137" i="17"/>
  <c r="E137" i="17"/>
  <c r="C125" i="17"/>
  <c r="C134" i="17"/>
  <c r="D125" i="17"/>
  <c r="B125" i="17"/>
  <c r="M30" i="5"/>
  <c r="C46" i="5" s="1"/>
  <c r="C32" i="13"/>
  <c r="D36" i="17"/>
  <c r="E36" i="17" s="1"/>
  <c r="D33" i="13"/>
  <c r="B32" i="13"/>
  <c r="D29" i="17"/>
  <c r="D34" i="13"/>
  <c r="D31" i="17"/>
  <c r="D31" i="13"/>
  <c r="C31" i="17"/>
  <c r="C31" i="13"/>
  <c r="C33" i="13"/>
  <c r="C29" i="17"/>
  <c r="C34" i="13"/>
  <c r="C30" i="17"/>
  <c r="C30" i="13"/>
  <c r="B40" i="17"/>
  <c r="B35" i="13"/>
  <c r="B29" i="17"/>
  <c r="B34" i="13"/>
  <c r="B36" i="17"/>
  <c r="B33" i="13"/>
  <c r="B31" i="17"/>
  <c r="B31" i="13"/>
  <c r="B30" i="17"/>
  <c r="B30" i="13"/>
  <c r="B32" i="17"/>
  <c r="D39" i="17"/>
  <c r="B43" i="17"/>
  <c r="C32" i="17"/>
  <c r="B34" i="17"/>
  <c r="F34" i="17" s="1"/>
  <c r="B35" i="17"/>
  <c r="C34" i="17"/>
  <c r="E34" i="17" s="1"/>
  <c r="C39" i="17"/>
  <c r="B33" i="17"/>
  <c r="D32" i="17"/>
  <c r="B39" i="17"/>
  <c r="C35" i="17"/>
  <c r="C33" i="17"/>
  <c r="C59" i="13"/>
  <c r="E54" i="13"/>
  <c r="D42" i="13"/>
  <c r="E50" i="13"/>
  <c r="E57" i="13"/>
  <c r="E5" i="5"/>
  <c r="E48" i="13"/>
  <c r="E55" i="13"/>
  <c r="O5" i="5"/>
  <c r="B59" i="13"/>
  <c r="E23" i="17"/>
  <c r="E22" i="17"/>
  <c r="C19" i="17"/>
  <c r="D11" i="13"/>
  <c r="D27" i="21" s="1"/>
  <c r="D9" i="13"/>
  <c r="D25" i="21" s="1"/>
  <c r="D6" i="13"/>
  <c r="D22" i="21" s="1"/>
  <c r="E18" i="13"/>
  <c r="F18" i="13"/>
  <c r="E10" i="13"/>
  <c r="F10" i="13"/>
  <c r="E14" i="13"/>
  <c r="F14" i="13"/>
  <c r="B4" i="13"/>
  <c r="C35" i="20"/>
  <c r="G25" i="20"/>
  <c r="D35" i="20" s="1"/>
  <c r="B35" i="20"/>
  <c r="D26" i="20"/>
  <c r="E14" i="20"/>
  <c r="F14" i="20"/>
  <c r="D27" i="20"/>
  <c r="F15" i="20"/>
  <c r="E15" i="20"/>
  <c r="C27" i="20"/>
  <c r="C6" i="20"/>
  <c r="C43" i="21" s="1"/>
  <c r="B27" i="20"/>
  <c r="B26" i="20"/>
  <c r="F6" i="20"/>
  <c r="D4" i="20"/>
  <c r="F23" i="20" s="1"/>
  <c r="B23" i="20"/>
  <c r="G23" i="20" s="1"/>
  <c r="D33" i="20" s="1"/>
  <c r="B24" i="20"/>
  <c r="G24" i="20" s="1"/>
  <c r="D34" i="20" s="1"/>
  <c r="B4" i="20"/>
  <c r="F11" i="20"/>
  <c r="C33" i="20"/>
  <c r="F12" i="20"/>
  <c r="C34" i="20"/>
  <c r="C26" i="20"/>
  <c r="F23" i="17"/>
  <c r="F22" i="17"/>
  <c r="B19" i="17"/>
  <c r="F21" i="17"/>
  <c r="E21" i="17"/>
  <c r="E20" i="17"/>
  <c r="F20" i="17"/>
  <c r="D19" i="17"/>
  <c r="H26" i="7"/>
  <c r="M31" i="7"/>
  <c r="C31" i="7"/>
  <c r="H3" i="7"/>
  <c r="C8" i="7"/>
  <c r="M8" i="7"/>
  <c r="J3" i="7"/>
  <c r="M11" i="5"/>
  <c r="C45" i="5" s="1"/>
  <c r="L3" i="5"/>
  <c r="H11" i="5"/>
  <c r="E45" i="5" s="1"/>
  <c r="C11" i="5"/>
  <c r="D45" i="5" s="1"/>
  <c r="O10" i="5"/>
  <c r="O3" i="5" s="1"/>
  <c r="C41" i="21" l="1"/>
  <c r="C7" i="21" s="1"/>
  <c r="F60" i="17"/>
  <c r="E60" i="17"/>
  <c r="D50" i="17"/>
  <c r="D12" i="17" s="1"/>
  <c r="B6" i="21"/>
  <c r="D6" i="21"/>
  <c r="C6" i="21"/>
  <c r="B5" i="21"/>
  <c r="B37" i="21" s="1"/>
  <c r="B20" i="21" s="1"/>
  <c r="C5" i="21"/>
  <c r="B41" i="21"/>
  <c r="B7" i="21" s="1"/>
  <c r="E51" i="21"/>
  <c r="F51" i="21"/>
  <c r="E68" i="21"/>
  <c r="F68" i="21"/>
  <c r="F43" i="21"/>
  <c r="D41" i="21"/>
  <c r="E43" i="21"/>
  <c r="F52" i="21"/>
  <c r="E52" i="21"/>
  <c r="D5" i="21"/>
  <c r="D10" i="17"/>
  <c r="F40" i="17"/>
  <c r="E216" i="17"/>
  <c r="E37" i="17"/>
  <c r="F216" i="17"/>
  <c r="F37" i="17"/>
  <c r="F42" i="17"/>
  <c r="E27" i="21"/>
  <c r="F27" i="21"/>
  <c r="E33" i="21"/>
  <c r="F33" i="21"/>
  <c r="E32" i="21"/>
  <c r="F108" i="21"/>
  <c r="E108" i="21"/>
  <c r="E25" i="21"/>
  <c r="F25" i="21"/>
  <c r="D149" i="17"/>
  <c r="E149" i="17" s="1"/>
  <c r="D88" i="21"/>
  <c r="E35" i="21"/>
  <c r="F35" i="21"/>
  <c r="D69" i="21"/>
  <c r="E65" i="21"/>
  <c r="F65" i="21"/>
  <c r="D214" i="17"/>
  <c r="F214" i="17" s="1"/>
  <c r="E22" i="21"/>
  <c r="F22" i="21"/>
  <c r="F36" i="21"/>
  <c r="E36" i="21"/>
  <c r="C41" i="17"/>
  <c r="C44" i="17"/>
  <c r="C43" i="17"/>
  <c r="B11" i="17"/>
  <c r="D11" i="17"/>
  <c r="D44" i="17"/>
  <c r="F44" i="17" s="1"/>
  <c r="C11" i="17"/>
  <c r="B10" i="17"/>
  <c r="B45" i="17" s="1"/>
  <c r="C40" i="17"/>
  <c r="E40" i="17" s="1"/>
  <c r="D43" i="17"/>
  <c r="F43" i="17" s="1"/>
  <c r="C23" i="13"/>
  <c r="C10" i="17"/>
  <c r="C123" i="17"/>
  <c r="C127" i="17" s="1"/>
  <c r="B123" i="17"/>
  <c r="B127" i="17" s="1"/>
  <c r="H10" i="5"/>
  <c r="E10" i="5"/>
  <c r="E3" i="5" s="1"/>
  <c r="E19" i="13"/>
  <c r="E20" i="13"/>
  <c r="F19" i="13"/>
  <c r="E42" i="17"/>
  <c r="F20" i="13"/>
  <c r="C4" i="13"/>
  <c r="C35" i="13"/>
  <c r="C36" i="13" s="1"/>
  <c r="B50" i="17"/>
  <c r="B12" i="17" s="1"/>
  <c r="F12" i="17" s="1"/>
  <c r="E6" i="20"/>
  <c r="C52" i="17"/>
  <c r="E52" i="17" s="1"/>
  <c r="F65" i="13"/>
  <c r="E65" i="13"/>
  <c r="E125" i="17"/>
  <c r="F125" i="17"/>
  <c r="F136" i="17"/>
  <c r="E136" i="17"/>
  <c r="F31" i="17"/>
  <c r="E31" i="17"/>
  <c r="D32" i="13"/>
  <c r="E32" i="13" s="1"/>
  <c r="F33" i="13"/>
  <c r="E33" i="13"/>
  <c r="F34" i="13"/>
  <c r="E34" i="13"/>
  <c r="F29" i="17"/>
  <c r="F36" i="17"/>
  <c r="F31" i="13"/>
  <c r="E31" i="13"/>
  <c r="D41" i="17"/>
  <c r="D35" i="13"/>
  <c r="E29" i="17"/>
  <c r="D30" i="17"/>
  <c r="F30" i="17" s="1"/>
  <c r="D30" i="13"/>
  <c r="F32" i="17"/>
  <c r="F39" i="17"/>
  <c r="E32" i="17"/>
  <c r="E39" i="17"/>
  <c r="D35" i="17"/>
  <c r="E35" i="17" s="1"/>
  <c r="D33" i="17"/>
  <c r="E42" i="13"/>
  <c r="D59" i="13"/>
  <c r="F42" i="13"/>
  <c r="B23" i="13"/>
  <c r="D23" i="13"/>
  <c r="E8" i="13"/>
  <c r="F8" i="13"/>
  <c r="E11" i="13"/>
  <c r="F11" i="13"/>
  <c r="E16" i="13"/>
  <c r="F16" i="13"/>
  <c r="E15" i="13"/>
  <c r="F15" i="13"/>
  <c r="E12" i="13"/>
  <c r="F12" i="13"/>
  <c r="F17" i="13"/>
  <c r="E17" i="13"/>
  <c r="E7" i="13"/>
  <c r="F7" i="13"/>
  <c r="F13" i="13"/>
  <c r="E13" i="13"/>
  <c r="F9" i="13"/>
  <c r="E9" i="13"/>
  <c r="D4" i="13"/>
  <c r="F5" i="13"/>
  <c r="E5" i="13"/>
  <c r="F21" i="13"/>
  <c r="E21" i="13"/>
  <c r="E6" i="13"/>
  <c r="F6" i="13"/>
  <c r="C21" i="20"/>
  <c r="F4" i="20"/>
  <c r="B36" i="20"/>
  <c r="E26" i="20"/>
  <c r="B37" i="20"/>
  <c r="E27" i="20"/>
  <c r="F27" i="20"/>
  <c r="C37" i="20"/>
  <c r="G27" i="20"/>
  <c r="D37" i="20" s="1"/>
  <c r="F26" i="20"/>
  <c r="G26" i="20"/>
  <c r="D36" i="20" s="1"/>
  <c r="C36" i="20"/>
  <c r="F24" i="20"/>
  <c r="D21" i="20"/>
  <c r="B34" i="20"/>
  <c r="E24" i="20"/>
  <c r="B33" i="20"/>
  <c r="B21" i="20"/>
  <c r="E23" i="20"/>
  <c r="C4" i="20"/>
  <c r="E25" i="20"/>
  <c r="F25" i="20"/>
  <c r="F19" i="17"/>
  <c r="E19" i="17"/>
  <c r="M26" i="7"/>
  <c r="C26" i="7"/>
  <c r="M3" i="7"/>
  <c r="H5" i="5"/>
  <c r="C3" i="7"/>
  <c r="C5" i="5"/>
  <c r="M5" i="5"/>
  <c r="M10" i="5"/>
  <c r="J3" i="5"/>
  <c r="F6" i="21" l="1"/>
  <c r="C4" i="21"/>
  <c r="C8" i="21" s="1"/>
  <c r="E6" i="21"/>
  <c r="D4" i="21"/>
  <c r="B4" i="21"/>
  <c r="B8" i="21" s="1"/>
  <c r="C37" i="21"/>
  <c r="C20" i="21" s="1"/>
  <c r="D7" i="21"/>
  <c r="E41" i="21"/>
  <c r="F41" i="21"/>
  <c r="F5" i="21"/>
  <c r="E5" i="21"/>
  <c r="F149" i="17"/>
  <c r="E43" i="17"/>
  <c r="D45" i="17"/>
  <c r="D28" i="17" s="1"/>
  <c r="E214" i="17"/>
  <c r="D134" i="17"/>
  <c r="E134" i="17" s="1"/>
  <c r="E44" i="17"/>
  <c r="D37" i="21"/>
  <c r="E88" i="21"/>
  <c r="F88" i="21"/>
  <c r="D73" i="21"/>
  <c r="E41" i="17"/>
  <c r="C45" i="17"/>
  <c r="C28" i="17" s="1"/>
  <c r="B9" i="17"/>
  <c r="B13" i="17" s="1"/>
  <c r="C9" i="17"/>
  <c r="C24" i="13"/>
  <c r="F124" i="17"/>
  <c r="E124" i="17"/>
  <c r="D123" i="17"/>
  <c r="C10" i="5"/>
  <c r="F41" i="17"/>
  <c r="F50" i="17"/>
  <c r="C50" i="17"/>
  <c r="C12" i="17" s="1"/>
  <c r="E12" i="17" s="1"/>
  <c r="F69" i="13"/>
  <c r="E69" i="13"/>
  <c r="E30" i="17"/>
  <c r="F32" i="13"/>
  <c r="F35" i="13"/>
  <c r="E35" i="13"/>
  <c r="F30" i="13"/>
  <c r="E30" i="13"/>
  <c r="D36" i="13"/>
  <c r="F35" i="17"/>
  <c r="F33" i="17"/>
  <c r="E33" i="17"/>
  <c r="D24" i="13"/>
  <c r="B24" i="13"/>
  <c r="B36" i="13" s="1"/>
  <c r="E4" i="13"/>
  <c r="F4" i="13"/>
  <c r="F21" i="20"/>
  <c r="G21" i="20"/>
  <c r="D32" i="20" s="1"/>
  <c r="C32" i="20"/>
  <c r="C30" i="20" s="1"/>
  <c r="B32" i="20"/>
  <c r="B30" i="20" s="1"/>
  <c r="E21" i="20"/>
  <c r="E4" i="20"/>
  <c r="H3" i="5"/>
  <c r="M3" i="5"/>
  <c r="F6" i="14"/>
  <c r="G6" i="14"/>
  <c r="F4" i="21" l="1"/>
  <c r="D8" i="21"/>
  <c r="E4" i="21"/>
  <c r="E7" i="21"/>
  <c r="F7" i="21"/>
  <c r="F134" i="17"/>
  <c r="E73" i="21"/>
  <c r="F73" i="21"/>
  <c r="E37" i="21"/>
  <c r="F37" i="21"/>
  <c r="D20" i="21"/>
  <c r="E45" i="17"/>
  <c r="D127" i="17"/>
  <c r="E123" i="17"/>
  <c r="F123" i="17"/>
  <c r="C3" i="5"/>
  <c r="E28" i="17"/>
  <c r="D9" i="17"/>
  <c r="E50" i="17"/>
  <c r="F36" i="13"/>
  <c r="E36" i="13"/>
  <c r="F20" i="21" l="1"/>
  <c r="E20" i="21"/>
  <c r="C13" i="17"/>
  <c r="E11" i="17"/>
  <c r="F11" i="17"/>
  <c r="F10" i="17"/>
  <c r="E10" i="17"/>
  <c r="E9" i="17" l="1"/>
  <c r="D13" i="17"/>
  <c r="F9" i="17"/>
  <c r="B28" i="17"/>
  <c r="F28" i="17" s="1"/>
  <c r="F45" i="17"/>
</calcChain>
</file>

<file path=xl/sharedStrings.xml><?xml version="1.0" encoding="utf-8"?>
<sst xmlns="http://schemas.openxmlformats.org/spreadsheetml/2006/main" count="9621" uniqueCount="1066">
  <si>
    <t>1. Доходы бюджета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</si>
  <si>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</si>
  <si>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</si>
  <si>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</si>
  <si>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</si>
  <si>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бюджеты городских поселений</t>
  </si>
  <si>
    <t>бюджеты сельских поселений</t>
  </si>
  <si>
    <t>1</t>
  </si>
  <si>
    <t>2</t>
  </si>
  <si>
    <t>4</t>
  </si>
  <si>
    <t>6</t>
  </si>
  <si>
    <t>7</t>
  </si>
  <si>
    <t>14</t>
  </si>
  <si>
    <t>15</t>
  </si>
  <si>
    <t>16</t>
  </si>
  <si>
    <t>18</t>
  </si>
  <si>
    <t>20</t>
  </si>
  <si>
    <t>21</t>
  </si>
  <si>
    <t>28</t>
  </si>
  <si>
    <t>29</t>
  </si>
  <si>
    <t>30</t>
  </si>
  <si>
    <t>Доходы бюджета - всего</t>
  </si>
  <si>
    <t>010</t>
  </si>
  <si>
    <t>в том числе: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</si>
  <si>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</si>
  <si>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</si>
  <si>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</si>
  <si>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прибыль организаций, зачисляемый в бюджеты бюджетной системы Российской Федерации по соответствующим ставкам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</si>
  <si>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</si>
  <si>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</si>
  <si>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</si>
  <si>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</si>
  <si>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</si>
  <si>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</si>
  <si>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</si>
  <si>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</si>
  <si>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</si>
  <si>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</si>
  <si>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</si>
  <si>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</si>
  <si>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</si>
  <si>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</si>
  <si>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</si>
  <si>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</si>
  <si>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</si>
  <si>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</si>
  <si>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</si>
  <si>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</si>
  <si>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</si>
  <si>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</si>
  <si>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</si>
  <si>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</si>
  <si>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</si>
  <si>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</si>
  <si>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</si>
  <si>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муниципальных районов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</si>
  <si>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</si>
  <si>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</si>
  <si>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</si>
  <si>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</si>
  <si>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Налог на имущество организаций</t>
  </si>
  <si>
    <t>Налог на имущество организаций по имуществу, не входящему в Единую систему газоснабжения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</si>
  <si>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</si>
  <si>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</si>
  <si>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</si>
  <si>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городских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</si>
  <si>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</si>
  <si>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</si>
  <si>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городских поселений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</si>
  <si>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</si>
  <si>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</si>
  <si>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</si>
  <si>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ДОХОДЫ ОТ ИСПОЛЬЗОВАНИЯ ИМУЩЕСТВА, НАХОДЯЩЕГОСЯ В ГОСУДАРСТВЕННОЙ И МУНИЦИПАЛЬНОЙ СОБСТВЕННОСТИ</t>
  </si>
  <si>
    <t>Проценты, полученные от предоставления бюджетных кредитов внутри страны</t>
  </si>
  <si>
    <t>Проценты, полученные от предоставления бюджетных кредитов внутри страны за счет средств бюджетов муниципальных районов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</si>
  <si>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</si>
  <si>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</si>
  <si>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</si>
  <si>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</si>
  <si>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</si>
  <si>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</si>
  <si>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</si>
  <si>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</si>
  <si>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</si>
  <si>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</si>
  <si>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</si>
  <si>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</si>
  <si>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</si>
  <si>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</si>
  <si>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</si>
  <si>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</si>
  <si>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</si>
  <si>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</si>
  <si>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</si>
  <si>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</si>
  <si>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</si>
  <si>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</si>
  <si>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</si>
  <si>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размещение отходов производства</t>
  </si>
  <si>
    <t>ДОХОДЫ ОТ ОКАЗАНИЯ ПЛАТНЫХ УСЛУГ И КОМПЕНСАЦИИ ЗАТРАТ ГОСУДАРСТВА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</si>
  <si>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</si>
  <si>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</si>
  <si>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муниципальных районов</t>
  </si>
  <si>
    <t>Прочие доходы от оказания платных услуг (работ) получателями средств бюджетов сельских поселений</t>
  </si>
  <si>
    <t>Прочие доходы от оказания платных услуг (работ) получателями средств бюджетов городских поселений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</si>
  <si>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</si>
  <si>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</si>
  <si>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</si>
  <si>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</si>
  <si>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</si>
  <si>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</si>
  <si>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</si>
  <si>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</si>
  <si>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</si>
  <si>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</si>
  <si>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</si>
  <si>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</si>
  <si>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</si>
  <si>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</si>
  <si>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</si>
  <si>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</si>
  <si>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</si>
  <si>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</si>
  <si>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</si>
  <si>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</si>
  <si>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</si>
  <si>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</si>
  <si>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</si>
  <si>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</si>
  <si>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</si>
  <si>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</si>
  <si>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</si>
  <si>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</si>
  <si>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</si>
  <si>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</si>
  <si>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</si>
  <si>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</si>
  <si>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</si>
  <si>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</si>
  <si>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</si>
  <si>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</si>
  <si>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</si>
  <si>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</si>
  <si>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</si>
  <si>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</si>
  <si>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Денежные средства, изымаемые в собственность сельского поселения в соответствии с решениями судов (за исключением обвинительных приговоров судов)</t>
  </si>
  <si>
    <t>Платежи в целях возмещения причиненного ущерба (убытков)</t>
  </si>
  <si>
    <t>Платежи в целях возмещения убытков, причиненных уклонением от заключения муниципального контракта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</si>
  <si>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</si>
  <si>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</si>
  <si>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</si>
  <si>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</si>
  <si>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</si>
  <si>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</si>
  <si>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ПРОЧИЕ НЕНАЛОГОВЫЕ ДОХОДЫ</t>
  </si>
  <si>
    <t>Невыясненные поступления</t>
  </si>
  <si>
    <t>Невыясненные поступления, зачисляемые в бюджеты сельских поселений</t>
  </si>
  <si>
    <t>Невыясненные поступления, зачисляемые в бюджеты городских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</si>
  <si>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</si>
  <si>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</si>
  <si>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</si>
  <si>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000 2 02 10 000 00 0000 150</t>
  </si>
  <si>
    <t>Дотации на выравнивание бюджетной обеспеченности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</si>
  <si>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</si>
  <si>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</si>
  <si>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бюджетам городских поселений на выравнивание бюджетной обеспеченности из бюджета субъекта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</si>
  <si>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</si>
  <si>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</si>
  <si>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Субсидии бюджетам бюджетной системы Российской Федерации (межбюджетные субсидии)</t>
  </si>
  <si>
    <t>000 2 02 20 000 00 0000 150</t>
  </si>
  <si>
    <t>Субсидии бюджетам на софинансирование капитальных вложений в объекты муниципальной собственности</t>
  </si>
  <si>
    <t>Субсидии бюджетам муниципальных районов на софинансирование капитальных вложений в объекты муниципальной собственности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</si>
  <si>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</si>
  <si>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</si>
  <si>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</si>
  <si>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</si>
  <si>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городских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</si>
  <si>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реализацию мероприятий по обеспечению жильем молодых семей</t>
  </si>
  <si>
    <t>Субсидии бюджетам муниципальных районов на реализацию мероприятий по обеспечению жильем молодых семей</t>
  </si>
  <si>
    <t>Субсидии бюджетам городских поселений на реализацию мероприятий по обеспечению жильем молодых семей</t>
  </si>
  <si>
    <t>Субсидии бюджетам на поддержку отрасли культуры</t>
  </si>
  <si>
    <t>Субсидии бюджетам муниципальных районов на поддержку отрасли культуры</t>
  </si>
  <si>
    <t>Субсидии бюджетам на реализацию программ формирования современной городской среды</t>
  </si>
  <si>
    <t>Субсидии бюджетам сельских поселений на реализацию программ формирования современной городской среды</t>
  </si>
  <si>
    <t>Субсидии бюджетам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</si>
  <si>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Субсидии бюджетам муниципальных районов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</si>
  <si>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Прочие субсидии</t>
  </si>
  <si>
    <t>Прочие субсидии бюджетам муниципальных районов</t>
  </si>
  <si>
    <t>Прочие субсидии бюджетам сельских поселений</t>
  </si>
  <si>
    <t>Прочие субсидии бюджетам городских поселений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</si>
  <si>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</si>
  <si>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</si>
  <si>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</si>
  <si>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</si>
  <si>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городских поселений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</si>
  <si>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</si>
  <si>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</si>
  <si>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</si>
  <si>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муниципальных районов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</si>
  <si>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</si>
  <si>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</si>
  <si>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</si>
  <si>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</si>
  <si>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</si>
  <si>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</si>
  <si>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</si>
  <si>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</si>
  <si>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</si>
  <si>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Единая субвенция местным бюджетам из бюджета субъекта Российской Федерации</t>
  </si>
  <si>
    <t>Единая субвенция бюджетам муниципальных районов из бюджета субъекта Российской Федерации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</si>
  <si>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</si>
  <si>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</si>
  <si>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</si>
  <si>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</si>
  <si>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</si>
  <si>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</si>
  <si>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</si>
  <si>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организациями остатков субсидий прошлых лет</t>
  </si>
  <si>
    <t>Доходы бюджетов муниципальных районов от возврата бюджетными учреждениями остатков субсидий прошлых лет</t>
  </si>
  <si>
    <t>Доходы бюджетов муниципальных районов от возврата автономными учреждениями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</si>
  <si>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</si>
  <si>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</si>
  <si>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районов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</si>
  <si>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</si>
  <si>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</si>
  <si>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районный бюджет</t>
  </si>
  <si>
    <t>Прочие межбюджетные трансферты, передаваемые бюджетам</t>
  </si>
  <si>
    <t>000 2 02 49 999 00 0000 150</t>
  </si>
  <si>
    <t>Прочие межбюджетные трансферты, передаваемые бюджетам сельских поселений</t>
  </si>
  <si>
    <t>Прочие безвозмездные поступления в бюджеты сельских поселений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</si>
  <si>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</si>
  <si>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</si>
  <si>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город</t>
  </si>
  <si>
    <t>сельские поселения</t>
  </si>
  <si>
    <t>итого по поселениям</t>
  </si>
  <si>
    <t>БЕЗ КОНСОЛИДАЦИИ</t>
  </si>
  <si>
    <t>консолидированный</t>
  </si>
  <si>
    <t xml:space="preserve">консолидированный </t>
  </si>
  <si>
    <t>2024 год</t>
  </si>
  <si>
    <t>Налоговые и неналоговые доходы</t>
  </si>
  <si>
    <t>Акцизы по подакцизным товарам (продукции), производимым на территории российской федерации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</si>
  <si>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</si>
  <si>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</si>
  <si>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</si>
  <si>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</si>
  <si>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</si>
  <si>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</si>
  <si>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</si>
  <si>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</si>
  <si>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</si>
  <si>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</si>
  <si>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</si>
  <si>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</si>
  <si>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</si>
  <si>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</si>
  <si>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2. Расходы бюджета</t>
  </si>
  <si>
    <t>Код расхода по бюджетной классификации</t>
  </si>
  <si>
    <t>Расходы бюджета - всего</t>
  </si>
  <si>
    <t>200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</si>
  <si>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</si>
  <si>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</si>
  <si>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</si>
  <si>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</si>
  <si>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</si>
  <si>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</si>
  <si>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</si>
  <si>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</si>
  <si>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</si>
  <si>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</t>
  </si>
  <si>
    <t>Иные бюджетные ассигнования</t>
  </si>
  <si>
    <t>Уплата налогов, сборов и иных платежей</t>
  </si>
  <si>
    <t>Уплата иных платежей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</si>
  <si>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</si>
  <si>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Иные выплаты персоналу государственных (муниципальных) органов, за исключением фонда оплаты труда</t>
  </si>
  <si>
    <t>Закупка энергетических ресурсов</t>
  </si>
  <si>
    <t>Межбюджетные трансферты</t>
  </si>
  <si>
    <t>Уплата налога на имущество организаций и земельного налога</t>
  </si>
  <si>
    <t>Уплата прочих налогов, сборов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</si>
  <si>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</si>
  <si>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</si>
  <si>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</si>
  <si>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Специальные расходы</t>
  </si>
  <si>
    <t>Резервные фонды</t>
  </si>
  <si>
    <t>Резервные средства</t>
  </si>
  <si>
    <t>Другие общегосударственные вопросы</t>
  </si>
  <si>
    <t>Расходы на выплаты персоналу казенных учреждений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</si>
  <si>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</si>
  <si>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</si>
  <si>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</si>
  <si>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 и услуг в целях капитального ремонта государственного (муниципального) имущества</t>
  </si>
  <si>
    <t>Социальное обеспечение и иные выплаты населению</t>
  </si>
  <si>
    <t>Иные выплаты населению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</si>
  <si>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</si>
  <si>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</si>
  <si>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</si>
  <si>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</si>
  <si>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</si>
  <si>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</si>
  <si>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</si>
  <si>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</si>
  <si>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Предоставление субсидий бюджетным, автономным учреждениям и иным некоммерческим организациям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</si>
  <si>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</si>
  <si>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(гранты в форме субсидий), не подлежащие казначейскому сопровождению</t>
  </si>
  <si>
    <t>Национальная экономика</t>
  </si>
  <si>
    <t>Сельское хозяйство и рыболовство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</si>
  <si>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</si>
  <si>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</si>
  <si>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Дорожное хозяйство (дорожные фонды)</t>
  </si>
  <si>
    <t>Другие вопросы в области национальной экономики</t>
  </si>
  <si>
    <t>Субсидии бюджетным учреждениям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</si>
  <si>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</si>
  <si>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</si>
  <si>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Жилищно-коммунальное хозяйство</t>
  </si>
  <si>
    <t>Жилищное хозяйство</t>
  </si>
  <si>
    <t>Коммунальное хозяйство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</si>
  <si>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</si>
  <si>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</si>
  <si>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</si>
  <si>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</si>
  <si>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</si>
  <si>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</si>
  <si>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</si>
  <si>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Субсидии автономным учреждениям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</si>
  <si>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</si>
  <si>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автономным учреждениям на иные цели</t>
  </si>
  <si>
    <t>Общее образование</t>
  </si>
  <si>
    <t>Дополнительное образование детей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</si>
  <si>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</si>
  <si>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</si>
  <si>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</si>
  <si>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</si>
  <si>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</si>
  <si>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</si>
  <si>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</si>
  <si>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</si>
  <si>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</si>
  <si>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Амбулаторная помощь</t>
  </si>
  <si>
    <t>Социальная политика</t>
  </si>
  <si>
    <t>Пенсионное обеспечение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</si>
  <si>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</si>
  <si>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</si>
  <si>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Социальное обеспечение населения</t>
  </si>
  <si>
    <t>Публичные нормативные социальные выплаты гражданам</t>
  </si>
  <si>
    <t>Пособия, компенсации, меры социальной поддержки по публичным нормативным обязательствам</t>
  </si>
  <si>
    <t>Охрана семьи и детства</t>
  </si>
  <si>
    <t>Субсидии гражданам на приобретение жилья</t>
  </si>
  <si>
    <t>Приобретение товаров, работ и услуг в пользу граждан в целях их социального обеспечения</t>
  </si>
  <si>
    <t>Бюджетные инвестиции на приобретение объектов недвижимого имущества в государственную (муниципальную) собственность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</si>
  <si>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</si>
  <si>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</si>
  <si>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</si>
  <si>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Иные выплаты учреждений привлекаемым лицам</t>
  </si>
  <si>
    <t>Массовый спорт</t>
  </si>
  <si>
    <t>Спорт высших достижений</t>
  </si>
  <si>
    <t>Другие вопросы в области физической культуры и спорта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</si>
  <si>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</si>
  <si>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</si>
  <si>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муниципального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</si>
  <si>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</si>
  <si>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</si>
  <si>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Дотации</t>
  </si>
  <si>
    <t>Результат исполнения бюджета (дефицит/профицит)</t>
  </si>
  <si>
    <t>450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</si>
  <si>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</si>
  <si>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ИТОГО в ф. 317</t>
  </si>
  <si>
    <t xml:space="preserve">отклонение </t>
  </si>
  <si>
    <t>Перечисления для осуществления возврата (зачета) излишне уплаченных или излишне взысканных сумм налогов</t>
  </si>
  <si>
    <t>Налоговые и неналог.ф 317</t>
  </si>
  <si>
    <t>ПЛАН</t>
  </si>
  <si>
    <t>ИСПОЛНЕНО</t>
  </si>
  <si>
    <t>!!! КОНТРОЛЬ</t>
  </si>
  <si>
    <t>720</t>
  </si>
  <si>
    <t>710</t>
  </si>
  <si>
    <t>700</t>
  </si>
  <si>
    <t>Уменьшение прочих остатков денежных средств бюджетов муниципальных районов</t>
  </si>
  <si>
    <t>Уменьшение прочих остатков денежных средств бюджетов городских поселений</t>
  </si>
  <si>
    <t>Уменьшение прочих остатков денежных средств бюджетов сельских поселений</t>
  </si>
  <si>
    <t>Уменьшение прочих остатков денежных средств бюджетов</t>
  </si>
  <si>
    <t>Уменьшение прочих остатков средств бюджетов</t>
  </si>
  <si>
    <t>уменьшение остатков средств, всего</t>
  </si>
  <si>
    <t>Увеличение прочих остатков денежных средств бюджетов муниципальных районов</t>
  </si>
  <si>
    <t>Увеличение прочих остатков денежных средств бюджетов городских поселений</t>
  </si>
  <si>
    <t>Увеличение прочих остатков денежных средств бюджетов сельских поселений</t>
  </si>
  <si>
    <t>Увеличение прочих остатков денежных средств бюджетов</t>
  </si>
  <si>
    <t>Увеличение прочих остатков средств бюджетов</t>
  </si>
  <si>
    <t>увеличение остатков средств, всего</t>
  </si>
  <si>
    <t>Изменение остатков средств на счетах по учету средств бюджетов</t>
  </si>
  <si>
    <t>Изменение остатков средств</t>
  </si>
  <si>
    <t>620</t>
  </si>
  <si>
    <t>источники внешнего финансирования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</si>
  <si>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</si>
  <si>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</si>
  <si>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Возврат бюджетных кредитов, предоставленных внутри страны в валюте Российской Федерации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</si>
  <si>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</si>
  <si>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</si>
  <si>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000 01 06 05 00 00 0000 500</t>
  </si>
  <si>
    <t>Предоставление бюджетных кредитов внутри страны в валюте Российской Федерации</t>
  </si>
  <si>
    <t>Бюджетные кредиты, предоставленные внутри страны в валюте Российской Федерации</t>
  </si>
  <si>
    <t>Иные источники внутреннего финансирования дефицитов бюджетов</t>
  </si>
  <si>
    <t>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</si>
  <si>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Погашение бюджетами сельских поселений кредитов из других бюджетов бюджетной системы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</si>
  <si>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</si>
  <si>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</si>
  <si>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Привлечение кредитов из других бюджетов бюджетной системы Российской Федерации бюджетами сельских поселений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</si>
  <si>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</si>
  <si>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</si>
  <si>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Бюджетные кредиты из других бюджетов бюджетной системы Российской Федерации</t>
  </si>
  <si>
    <t>Кредиты кредитных организаций в валюте Российской Федерации</t>
  </si>
  <si>
    <t>520</t>
  </si>
  <si>
    <t>источники внутреннего финансирования</t>
  </si>
  <si>
    <t>500</t>
  </si>
  <si>
    <t>Источники финансирования дефицита бюджетов - всего</t>
  </si>
  <si>
    <t>Код источника финансирования по бюджетной классификации</t>
  </si>
  <si>
    <t>3. Источники финансирования дефицита бюджета</t>
  </si>
  <si>
    <t>ИСТОЧНИКИ</t>
  </si>
  <si>
    <t>Привлечение</t>
  </si>
  <si>
    <t>Погашение</t>
  </si>
  <si>
    <t>Предоставление</t>
  </si>
  <si>
    <t>Возврат</t>
  </si>
  <si>
    <t>ОСТАТКИ</t>
  </si>
  <si>
    <t xml:space="preserve">ИСТОЧНИКИ    </t>
  </si>
  <si>
    <t>Погашение кредитов, предоставленных кредитными организациями в валюте Российской Федерации</t>
  </si>
  <si>
    <t>Погашение городскими поселениями кредитов от кредитных организаций в валюте Российской Федерации</t>
  </si>
  <si>
    <t>РАСХОДЫ</t>
  </si>
  <si>
    <t>ДОХОДЫ</t>
  </si>
  <si>
    <t xml:space="preserve">Наименование показателя </t>
  </si>
  <si>
    <t>% исполнения плана</t>
  </si>
  <si>
    <t>Динамика, %</t>
  </si>
  <si>
    <t>Расходы всего</t>
  </si>
  <si>
    <t>Дефицит (-) / профицит (+)</t>
  </si>
  <si>
    <t>ОСНОВНЫЕ ПАРАМЕТРЫ</t>
  </si>
  <si>
    <t>млн.рублей</t>
  </si>
  <si>
    <t>Безвозмездные поступления от других бюджетов бюджетной системы российской федерации - всего</t>
  </si>
  <si>
    <t>х</t>
  </si>
  <si>
    <t xml:space="preserve">Дотации </t>
  </si>
  <si>
    <t xml:space="preserve">Субсидии </t>
  </si>
  <si>
    <t>Субвенции</t>
  </si>
  <si>
    <t>тыс.рублей</t>
  </si>
  <si>
    <t>Налоговые и неналоговые доходы - ВСЕГО</t>
  </si>
  <si>
    <t>Акцизы на нефтепродукты</t>
  </si>
  <si>
    <t>Налоги на совокупный доход</t>
  </si>
  <si>
    <t>Налоги на имущество</t>
  </si>
  <si>
    <t>Иные налоги</t>
  </si>
  <si>
    <t>Неналоговые доходы</t>
  </si>
  <si>
    <t>Структура налоговых и неналоговых доходов</t>
  </si>
  <si>
    <t>000 2 02 19 999 05 0000 150</t>
  </si>
  <si>
    <t>Задолженность и перерасчеты по отмененным налогам, сборам и иным обязательным платежам</t>
  </si>
  <si>
    <t>Безвозмездные поступления от негосударственных организаций</t>
  </si>
  <si>
    <t>Субсидии</t>
  </si>
  <si>
    <t>План на 2024 год</t>
  </si>
  <si>
    <t>факт за отчетный период 2024 года</t>
  </si>
  <si>
    <t>факт за соответствующий период 2023 года</t>
  </si>
  <si>
    <t>Предоставленные кредиты</t>
  </si>
  <si>
    <t>ИТОГО в виде безвозмездные перечислений</t>
  </si>
  <si>
    <t>прочие дотации в районный (для поселений)</t>
  </si>
  <si>
    <t>Расходная часть консолидированного бюджета Новокубанского района</t>
  </si>
  <si>
    <t>КОНСОЛИДИРОВАННЫЙ БЮДЖЕТ НОВОКУБАНСКОГО РАЙОНА</t>
  </si>
  <si>
    <t>ИСПОЛНЕНИЕ БЮДЖЕТА МУНИЦИПАЛЬНОГО ОБРАЗОВАНИЯ НОВОКУБАНСКИЙ РАЙОН</t>
  </si>
  <si>
    <t>ВСЕГО</t>
  </si>
  <si>
    <t>ПОДДЕРЖКА БЮДЖЕТОВ ПОСЕЛЕНИЙ ИЗ БЮДЖЕТА МУНИЦИПАЛЬНОГО ОБРАЗОВАНИЯ НОВОКУБАНСКИЙ РАЙОН</t>
  </si>
  <si>
    <t>В виде безвозмездных перечислений:</t>
  </si>
  <si>
    <t>расходы на соц сферу</t>
  </si>
  <si>
    <t>% доля общих расходах 2023</t>
  </si>
  <si>
    <t>% доля общих расходах 2024</t>
  </si>
  <si>
    <t>дорожный фонд</t>
  </si>
  <si>
    <t>бюджет района</t>
  </si>
  <si>
    <t>бюджеты поселений района</t>
  </si>
  <si>
    <t>НАЛОГОВЫЕ И НЕНАЛОГОВЫЕ ДОХОДЫ КОНСОЛИДИРОВАННОГО БЮДЖЕТА НОВОКУБАНСКОГО КРАЙОНА</t>
  </si>
  <si>
    <t>НАЛОГОВЫЕ И НЕНАЛОГОВЫЕ ДОХОДЫ КОНСОЛИДИРОВАННОГО БЮДЖЕТА НОВОКУБАНСКОГО РАЙОНА</t>
  </si>
  <si>
    <t xml:space="preserve"> *** контроль</t>
  </si>
  <si>
    <t>БЮДЖЕТ МУНИЦИПАЛЬНОГО ОБРАЗОВАНИЯ НОВОКУБАНСКИЙ РАЙОН</t>
  </si>
  <si>
    <t>НАЛОГОВЫЕ И НЕНАЛОГОВЫЕ ДОХОДЫ БЮДЖЕТА НОВОКУБАНСКОГО РАЙОНА</t>
  </si>
  <si>
    <t>ДЛЯ СТРУКТУРЫ</t>
  </si>
  <si>
    <t>Налог на прибыль</t>
  </si>
  <si>
    <t>Доходы от использования имущества</t>
  </si>
  <si>
    <t>Доходы от продажи материальных активов</t>
  </si>
  <si>
    <t>Иные неналоговые доходы</t>
  </si>
  <si>
    <t>итого</t>
  </si>
  <si>
    <t>РАСХОДЫ МУНИЦИПАЛЬНОГО ДОРОЖНОГО ФОНДА КОНСОЛИДИРОВАННОГО БЮДЖЕТА НОВОКУБАНСКОГО РАЙОНА</t>
  </si>
  <si>
    <t>Расходная часть районного бюджета</t>
  </si>
  <si>
    <t>РАСХОДНАЯ ЧАСТЬ БЮДЖЕТА КОНСОЛИДИРОВАННОГО РАЙОННОГО БЮДЖЕТА</t>
  </si>
  <si>
    <t>РАСХОДНАЯ ЧАСТЬ БЮДЖЕТА МУНИЦИПАЛЬНОГО ОБРАЗОВАНИЯ НОВОКУБАНСКИЙ РАЙОН</t>
  </si>
  <si>
    <t>Наименование показателя</t>
  </si>
  <si>
    <t>Авторизация</t>
  </si>
  <si>
    <t>ГАДБ</t>
  </si>
  <si>
    <t>Классификация доходов</t>
  </si>
  <si>
    <t>конс. бюджет субъекта РФ и ТГВФ</t>
  </si>
  <si>
    <t>суммы, подлеж. искл. в рамках КБС РФ и бюджета ТГВФ</t>
  </si>
  <si>
    <t>конс. бюджет субъекта РФ</t>
  </si>
  <si>
    <t>суммы, подлеж. искл. в рамках конс. бюджета субъекта РФ</t>
  </si>
  <si>
    <t>бюджет субъекта РФ</t>
  </si>
  <si>
    <t>бюджеты ВМО ГФЗ</t>
  </si>
  <si>
    <t>бюджеты муниципальных округов</t>
  </si>
  <si>
    <t>бюджеты городских округов</t>
  </si>
  <si>
    <t>бюджеты ГО с внутригородским делением</t>
  </si>
  <si>
    <t>бюджеты внутригородских районов</t>
  </si>
  <si>
    <t>бюджеты муниципальных районов</t>
  </si>
  <si>
    <t>бюджет ТГВФ</t>
  </si>
  <si>
    <t>суммы, подлеж. искл.в рамках КБС РФ</t>
  </si>
  <si>
    <t>Автор создания</t>
  </si>
  <si>
    <t>Время создания</t>
  </si>
  <si>
    <t>Автор изменения</t>
  </si>
  <si>
    <t>Время изменения</t>
  </si>
  <si>
    <t>3.1</t>
  </si>
  <si>
    <t>3.2</t>
  </si>
  <si>
    <t>5</t>
  </si>
  <si>
    <t>8</t>
  </si>
  <si>
    <t>9</t>
  </si>
  <si>
    <t>10</t>
  </si>
  <si>
    <t>11</t>
  </si>
  <si>
    <t>12</t>
  </si>
  <si>
    <t>13</t>
  </si>
  <si>
    <t>17</t>
  </si>
  <si>
    <t>19</t>
  </si>
  <si>
    <t>22</t>
  </si>
  <si>
    <t>23</t>
  </si>
  <si>
    <t>24</t>
  </si>
  <si>
    <t>25</t>
  </si>
  <si>
    <t>26</t>
  </si>
  <si>
    <t>27</t>
  </si>
  <si>
    <t>31</t>
  </si>
  <si>
    <t>Кобелева Д.Е.</t>
  </si>
  <si>
    <t>000</t>
  </si>
  <si>
    <t>10000000000000000</t>
  </si>
  <si>
    <t>10100000000000000</t>
  </si>
  <si>
    <t>10101000000000110</t>
  </si>
  <si>
    <t>10101010000000110</t>
  </si>
  <si>
    <t>10101012020000110</t>
  </si>
  <si>
    <t>10102000010000110</t>
  </si>
  <si>
    <t>10102010010000110</t>
  </si>
  <si>
    <t>10102020010000110</t>
  </si>
  <si>
    <t>10102030010000110</t>
  </si>
  <si>
    <t>10102040010000110</t>
  </si>
  <si>
    <t>10102080010000110</t>
  </si>
  <si>
    <t>10102130010000110</t>
  </si>
  <si>
    <t>10102140010000110</t>
  </si>
  <si>
    <t>10300000000000000</t>
  </si>
  <si>
    <t>10302000010000110</t>
  </si>
  <si>
    <t>10302230010000110</t>
  </si>
  <si>
    <t>10302231010000110</t>
  </si>
  <si>
    <t>10302240010000110</t>
  </si>
  <si>
    <t>10302241010000110</t>
  </si>
  <si>
    <t>10302250010000110</t>
  </si>
  <si>
    <t>10302251010000110</t>
  </si>
  <si>
    <t>10302260010000110</t>
  </si>
  <si>
    <t>10302261010000110</t>
  </si>
  <si>
    <t>10500000000000000</t>
  </si>
  <si>
    <t>10501000000000110</t>
  </si>
  <si>
    <t>10501010010000110</t>
  </si>
  <si>
    <t>10501011010000110</t>
  </si>
  <si>
    <t>10501020010000110</t>
  </si>
  <si>
    <t>10501021010000110</t>
  </si>
  <si>
    <t>10502000020000110</t>
  </si>
  <si>
    <t>10502010020000110</t>
  </si>
  <si>
    <t>10503000010000110</t>
  </si>
  <si>
    <t>10503010010000110</t>
  </si>
  <si>
    <t>10504000020000110</t>
  </si>
  <si>
    <t>10504020020000110</t>
  </si>
  <si>
    <t>10600000000000000</t>
  </si>
  <si>
    <t>10601000000000110</t>
  </si>
  <si>
    <t>10601030100000110</t>
  </si>
  <si>
    <t>10601030130000110</t>
  </si>
  <si>
    <t>10602000020000110</t>
  </si>
  <si>
    <t>10602010020000110</t>
  </si>
  <si>
    <t>10606000000000110</t>
  </si>
  <si>
    <t>10606030000000110</t>
  </si>
  <si>
    <t>10606033100000110</t>
  </si>
  <si>
    <t>10606033130000110</t>
  </si>
  <si>
    <t>10606040000000110</t>
  </si>
  <si>
    <t>10606043100000110</t>
  </si>
  <si>
    <t>10606043130000110</t>
  </si>
  <si>
    <t>10800000000000000</t>
  </si>
  <si>
    <t>10803000010000110</t>
  </si>
  <si>
    <t>10803010010000110</t>
  </si>
  <si>
    <t>11100000000000000</t>
  </si>
  <si>
    <t>11103000000000120</t>
  </si>
  <si>
    <t>11103050050000120</t>
  </si>
  <si>
    <t>11105000000000120</t>
  </si>
  <si>
    <t>11105010000000120</t>
  </si>
  <si>
    <t>11105013050000120</t>
  </si>
  <si>
    <t>11105013130000120</t>
  </si>
  <si>
    <t>11105020000000120</t>
  </si>
  <si>
    <t>11105025050000120</t>
  </si>
  <si>
    <t>11105025100000120</t>
  </si>
  <si>
    <t>11105025130000120</t>
  </si>
  <si>
    <t>11105030000000120</t>
  </si>
  <si>
    <t>11105035050000120</t>
  </si>
  <si>
    <t>11105035100000120</t>
  </si>
  <si>
    <t>11109000000000120</t>
  </si>
  <si>
    <t>11109040000000120</t>
  </si>
  <si>
    <t>11109045050000120</t>
  </si>
  <si>
    <t>11109045130000120</t>
  </si>
  <si>
    <t>11109080000000120</t>
  </si>
  <si>
    <t>11109080100000120</t>
  </si>
  <si>
    <t>11109080130000120</t>
  </si>
  <si>
    <t>11200000000000000</t>
  </si>
  <si>
    <t>11201000010000120</t>
  </si>
  <si>
    <t>11201010010000120</t>
  </si>
  <si>
    <t>11201030010000120</t>
  </si>
  <si>
    <t>11201040010000120</t>
  </si>
  <si>
    <t>11201041010000120</t>
  </si>
  <si>
    <t>11300000000000000</t>
  </si>
  <si>
    <t>11301000000000130</t>
  </si>
  <si>
    <t>11301990000000130</t>
  </si>
  <si>
    <t>11301995050000130</t>
  </si>
  <si>
    <t>11301995100000130</t>
  </si>
  <si>
    <t>11301995130000130</t>
  </si>
  <si>
    <t>11400000000000000</t>
  </si>
  <si>
    <t>11402000000000000</t>
  </si>
  <si>
    <t>11402050130000410</t>
  </si>
  <si>
    <t>11402053130000410</t>
  </si>
  <si>
    <t>11406000000000430</t>
  </si>
  <si>
    <t>11406010000000430</t>
  </si>
  <si>
    <t>11406013050000430</t>
  </si>
  <si>
    <t>11406013130000430</t>
  </si>
  <si>
    <t>11406300000000430</t>
  </si>
  <si>
    <t>11406310000000430</t>
  </si>
  <si>
    <t>11406313050000430</t>
  </si>
  <si>
    <t>11600000000000000</t>
  </si>
  <si>
    <t>11601000010000140</t>
  </si>
  <si>
    <t>11601050010000140</t>
  </si>
  <si>
    <t>11601053010000140</t>
  </si>
  <si>
    <t>11601060010000140</t>
  </si>
  <si>
    <t>11601063010000140</t>
  </si>
  <si>
    <t>11601070010000140</t>
  </si>
  <si>
    <t>11601073010000140</t>
  </si>
  <si>
    <t>11601080010000140</t>
  </si>
  <si>
    <t>11601083010000140</t>
  </si>
  <si>
    <t>11601090010000140</t>
  </si>
  <si>
    <t>11601093010000140</t>
  </si>
  <si>
    <t>11601100010000140</t>
  </si>
  <si>
    <t>11601103010000140</t>
  </si>
  <si>
    <t>11601130010000140</t>
  </si>
  <si>
    <t>11601133010000140</t>
  </si>
  <si>
    <t>11601140010000140</t>
  </si>
  <si>
    <t>11601143010000140</t>
  </si>
  <si>
    <t>11601150010000140</t>
  </si>
  <si>
    <t>11601153010000140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</si>
  <si>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</si>
  <si>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11601160010000140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</si>
  <si>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</si>
  <si>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11601163010000140</t>
  </si>
  <si>
    <t>11601170010000140</t>
  </si>
  <si>
    <t>11601173010000140</t>
  </si>
  <si>
    <t>11601190010000140</t>
  </si>
  <si>
    <t>11601193010000140</t>
  </si>
  <si>
    <t>11601200010000140</t>
  </si>
  <si>
    <t>11601203010000140</t>
  </si>
  <si>
    <t>11602000020000140</t>
  </si>
  <si>
    <t>11602010020000140</t>
  </si>
  <si>
    <t>11609000000000140</t>
  </si>
  <si>
    <t>11609040100000140</t>
  </si>
  <si>
    <t>11610000000000140</t>
  </si>
  <si>
    <t>11610060000000140</t>
  </si>
  <si>
    <t>11610061050000140</t>
  </si>
  <si>
    <t>11610100000000140</t>
  </si>
  <si>
    <t>11610100050000140</t>
  </si>
  <si>
    <t>11610100130000140</t>
  </si>
  <si>
    <t>11610120000000140</t>
  </si>
  <si>
    <t>11610123010000140</t>
  </si>
  <si>
    <t>11700000000000000</t>
  </si>
  <si>
    <t>11701000000000180</t>
  </si>
  <si>
    <t>11701050100000180</t>
  </si>
  <si>
    <t>11701050130000180</t>
  </si>
  <si>
    <t>20000000000000000</t>
  </si>
  <si>
    <t>20200000000000000</t>
  </si>
  <si>
    <t>20210000000000150</t>
  </si>
  <si>
    <t>20215001000000150</t>
  </si>
  <si>
    <t>20215001050000150</t>
  </si>
  <si>
    <t>20215001100000150</t>
  </si>
  <si>
    <t>20215001130000150</t>
  </si>
  <si>
    <t>20216001000000150</t>
  </si>
  <si>
    <t>20216001100000150</t>
  </si>
  <si>
    <t>20220000000000150</t>
  </si>
  <si>
    <t>20220077000000150</t>
  </si>
  <si>
    <t>20220077050000150</t>
  </si>
  <si>
    <t>20225304000000150</t>
  </si>
  <si>
    <t>20225304050000150</t>
  </si>
  <si>
    <t>20225467000000150</t>
  </si>
  <si>
    <t>20225467100000150</t>
  </si>
  <si>
    <t>20225467130000150</t>
  </si>
  <si>
    <t>20225497000000150</t>
  </si>
  <si>
    <t>20225497050000150</t>
  </si>
  <si>
    <t>20225497130000150</t>
  </si>
  <si>
    <t>20225519000000150</t>
  </si>
  <si>
    <t>20225519050000150</t>
  </si>
  <si>
    <t>20225555000000150</t>
  </si>
  <si>
    <t>20225555100000150</t>
  </si>
  <si>
    <t>20225786000000150</t>
  </si>
  <si>
    <t>20225786050000150</t>
  </si>
  <si>
    <t>20229999000000150</t>
  </si>
  <si>
    <t>20229999050000150</t>
  </si>
  <si>
    <t>20229999100000150</t>
  </si>
  <si>
    <t>20229999130000150</t>
  </si>
  <si>
    <t>20230000000000150</t>
  </si>
  <si>
    <t>20230024000000150</t>
  </si>
  <si>
    <t>20230024050000150</t>
  </si>
  <si>
    <t>20230024100000150</t>
  </si>
  <si>
    <t>20230024130000150</t>
  </si>
  <si>
    <t>20230029000000150</t>
  </si>
  <si>
    <t>20230029050000150</t>
  </si>
  <si>
    <t>20235082000000150</t>
  </si>
  <si>
    <t>20235082050000150</t>
  </si>
  <si>
    <t>20235118000000150</t>
  </si>
  <si>
    <t>20235118100000150</t>
  </si>
  <si>
    <t>20235118130000150</t>
  </si>
  <si>
    <t>20235120000000150</t>
  </si>
  <si>
    <t>20235120050000150</t>
  </si>
  <si>
    <t>20235179000000150</t>
  </si>
  <si>
    <t>20235179050000150</t>
  </si>
  <si>
    <t>20235303000000150</t>
  </si>
  <si>
    <t>20235303050000150</t>
  </si>
  <si>
    <t>20236900000000150</t>
  </si>
  <si>
    <t>20236900050000150</t>
  </si>
  <si>
    <t>20240000000000150</t>
  </si>
  <si>
    <t>20240014000000150</t>
  </si>
  <si>
    <t>20240014050000150</t>
  </si>
  <si>
    <t>20700000000000000</t>
  </si>
  <si>
    <t>21800000000000000</t>
  </si>
  <si>
    <t>21800000000000150</t>
  </si>
  <si>
    <t>21800000050000150</t>
  </si>
  <si>
    <t>21805000050000150</t>
  </si>
  <si>
    <t>21805010050000150</t>
  </si>
  <si>
    <t>21805020050000150</t>
  </si>
  <si>
    <t>21900000000000000</t>
  </si>
  <si>
    <t>21900000050000150</t>
  </si>
  <si>
    <t>21925304050000150</t>
  </si>
  <si>
    <t>21935303050000150</t>
  </si>
  <si>
    <t>21960010050000150</t>
  </si>
  <si>
    <t>10900000000000000</t>
  </si>
  <si>
    <t>20400000000000150</t>
  </si>
  <si>
    <t>20800000000000000</t>
  </si>
  <si>
    <t>2025 года</t>
  </si>
  <si>
    <t>2025 год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</si>
  <si>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</si>
  <si>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</si>
  <si>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</si>
  <si>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</si>
  <si>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</si>
  <si>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</si>
  <si>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Доходы от компенсации затрат государства</t>
  </si>
  <si>
    <t>11302000000000130</t>
  </si>
  <si>
    <t>Прочие доходы от компенсации затрат государства</t>
  </si>
  <si>
    <t>11302990000000130</t>
  </si>
  <si>
    <t>Прочие доходы от компенсации затрат бюджетов муниципальных районов</t>
  </si>
  <si>
    <t>11302995050000130</t>
  </si>
  <si>
    <t>Прочие доходы от компенсации затрат бюджетов сельских поселений</t>
  </si>
  <si>
    <t>11302995100000130</t>
  </si>
  <si>
    <t>Прочие доходы от компенсации затрат бюджетов городских поселений</t>
  </si>
  <si>
    <t>11302995130000130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</si>
  <si>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</si>
  <si>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</si>
  <si>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</si>
  <si>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</si>
  <si>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</si>
  <si>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11607010050000140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</si>
  <si>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</si>
  <si>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11607010130000140</t>
  </si>
  <si>
    <t>Невыясненные поступления, зачисляемые в бюджеты муниципальных районов</t>
  </si>
  <si>
    <t>11701050050000180</t>
  </si>
  <si>
    <t>Субсидии бюджетам на реализацию мероприятий по модернизации коммунальной инфраструктуры</t>
  </si>
  <si>
    <t>20225154000000150</t>
  </si>
  <si>
    <t>Субсидии бюджетам городских поселений на реализацию мероприятий по модернизации коммунальной инфраструктуры</t>
  </si>
  <si>
    <t>20225154130000150</t>
  </si>
  <si>
    <t>Субсидии бюджетам городских поселений на реализацию программ формирования современной городской среды</t>
  </si>
  <si>
    <t>20225555130000150</t>
  </si>
  <si>
    <t>20249999000000150</t>
  </si>
  <si>
    <t>20249999100000150</t>
  </si>
  <si>
    <t>20705000100000150</t>
  </si>
  <si>
    <t>20705030100000150</t>
  </si>
  <si>
    <t>21900000130000150</t>
  </si>
  <si>
    <t>21960010130000150</t>
  </si>
  <si>
    <t>ГРБС</t>
  </si>
  <si>
    <t>Раздел, подраздел</t>
  </si>
  <si>
    <t>КЦСР</t>
  </si>
  <si>
    <t>КВР</t>
  </si>
  <si>
    <t>суммы, подлеж. исключению в рамках КБС РФ и бюджета ТГВФ</t>
  </si>
  <si>
    <t>суммы, подлеж. исключению в рамках КБС РФ</t>
  </si>
  <si>
    <t>3.3</t>
  </si>
  <si>
    <t>3.4</t>
  </si>
  <si>
    <t>0100</t>
  </si>
  <si>
    <t>0000000000</t>
  </si>
  <si>
    <t>0102</t>
  </si>
  <si>
    <t>100</t>
  </si>
  <si>
    <t>120</t>
  </si>
  <si>
    <t>121</t>
  </si>
  <si>
    <t>122</t>
  </si>
  <si>
    <t>129</t>
  </si>
  <si>
    <t>0103</t>
  </si>
  <si>
    <t>240</t>
  </si>
  <si>
    <t>244</t>
  </si>
  <si>
    <t>800</t>
  </si>
  <si>
    <t>850</t>
  </si>
  <si>
    <t>853</t>
  </si>
  <si>
    <t>0104</t>
  </si>
  <si>
    <t>247</t>
  </si>
  <si>
    <t>540</t>
  </si>
  <si>
    <t>851</t>
  </si>
  <si>
    <t>852</t>
  </si>
  <si>
    <t>0105</t>
  </si>
  <si>
    <t>0106</t>
  </si>
  <si>
    <t>0107</t>
  </si>
  <si>
    <t>880</t>
  </si>
  <si>
    <t>0111</t>
  </si>
  <si>
    <t>870</t>
  </si>
  <si>
    <t>0113</t>
  </si>
  <si>
    <t>110</t>
  </si>
  <si>
    <t>111</t>
  </si>
  <si>
    <t>112</t>
  </si>
  <si>
    <t>119</t>
  </si>
  <si>
    <t>243</t>
  </si>
  <si>
    <t>300</t>
  </si>
  <si>
    <t>360</t>
  </si>
  <si>
    <t>830</t>
  </si>
  <si>
    <t>831</t>
  </si>
  <si>
    <t>0200</t>
  </si>
  <si>
    <t>0203</t>
  </si>
  <si>
    <t>0204</t>
  </si>
  <si>
    <t>0300</t>
  </si>
  <si>
    <t>0310</t>
  </si>
  <si>
    <t>0314</t>
  </si>
  <si>
    <t>600</t>
  </si>
  <si>
    <t>630</t>
  </si>
  <si>
    <t>633</t>
  </si>
  <si>
    <t>0400</t>
  </si>
  <si>
    <t>0405</t>
  </si>
  <si>
    <t>810</t>
  </si>
  <si>
    <t>811</t>
  </si>
  <si>
    <t>0409</t>
  </si>
  <si>
    <t>0412</t>
  </si>
  <si>
    <t>245</t>
  </si>
  <si>
    <t>610</t>
  </si>
  <si>
    <t>611</t>
  </si>
  <si>
    <t>612</t>
  </si>
  <si>
    <t>0500</t>
  </si>
  <si>
    <t>0501</t>
  </si>
  <si>
    <t>0502</t>
  </si>
  <si>
    <t>400</t>
  </si>
  <si>
    <t>410</t>
  </si>
  <si>
    <t>414</t>
  </si>
  <si>
    <t>0503</t>
  </si>
  <si>
    <t>0505</t>
  </si>
  <si>
    <t>0700</t>
  </si>
  <si>
    <t>0701</t>
  </si>
  <si>
    <t>621</t>
  </si>
  <si>
    <t>622</t>
  </si>
  <si>
    <t>0702</t>
  </si>
  <si>
    <t>0703</t>
  </si>
  <si>
    <t>614</t>
  </si>
  <si>
    <t>816</t>
  </si>
  <si>
    <t>0705</t>
  </si>
  <si>
    <t>0707</t>
  </si>
  <si>
    <t>0709</t>
  </si>
  <si>
    <t>0800</t>
  </si>
  <si>
    <t>0801</t>
  </si>
  <si>
    <t>0804</t>
  </si>
  <si>
    <t>0900</t>
  </si>
  <si>
    <t>0902</t>
  </si>
  <si>
    <t>1000</t>
  </si>
  <si>
    <t>1001</t>
  </si>
  <si>
    <t>320</t>
  </si>
  <si>
    <t>321</t>
  </si>
  <si>
    <t>1004</t>
  </si>
  <si>
    <t>310</t>
  </si>
  <si>
    <t>313</t>
  </si>
  <si>
    <t>322</t>
  </si>
  <si>
    <t>323</t>
  </si>
  <si>
    <t>412</t>
  </si>
  <si>
    <t>1006</t>
  </si>
  <si>
    <t>1100</t>
  </si>
  <si>
    <t>1101</t>
  </si>
  <si>
    <t>113</t>
  </si>
  <si>
    <t>1102</t>
  </si>
  <si>
    <t>1103</t>
  </si>
  <si>
    <t>1105</t>
  </si>
  <si>
    <t>1300</t>
  </si>
  <si>
    <t>1301</t>
  </si>
  <si>
    <t>730</t>
  </si>
  <si>
    <t>1400</t>
  </si>
  <si>
    <t>1401</t>
  </si>
  <si>
    <t>510</t>
  </si>
  <si>
    <t>511</t>
  </si>
  <si>
    <t>1003</t>
  </si>
  <si>
    <t>ГАИФ</t>
  </si>
  <si>
    <t>Классификация ИФДБ</t>
  </si>
  <si>
    <t>суммы, подлеж. исключению в рамках конс.бюджета субъекта РФ и бюджета ТГВФ</t>
  </si>
  <si>
    <t>конс.бюджет субъекта РФ</t>
  </si>
  <si>
    <t>суммы, подлеж. исключению в рамках конс. бюджета субъекта РФ</t>
  </si>
  <si>
    <t>бюджет субъекта Российской Федерации</t>
  </si>
  <si>
    <t>01000000000000000</t>
  </si>
  <si>
    <t>01020000000000000</t>
  </si>
  <si>
    <t>01020000000000700</t>
  </si>
  <si>
    <t>01030000000000000</t>
  </si>
  <si>
    <t>01030100000000000</t>
  </si>
  <si>
    <t>01030100000000700</t>
  </si>
  <si>
    <t>01030100100000710</t>
  </si>
  <si>
    <t>01030100130000710</t>
  </si>
  <si>
    <t>01030100000000800</t>
  </si>
  <si>
    <t>01030100100000810</t>
  </si>
  <si>
    <t>01030100130000810</t>
  </si>
  <si>
    <t>01060000000000000</t>
  </si>
  <si>
    <t>01060500000000000</t>
  </si>
  <si>
    <t>01060500000000500</t>
  </si>
  <si>
    <t>01060502000000500</t>
  </si>
  <si>
    <t>01060502050000540</t>
  </si>
  <si>
    <t>01060500000000600</t>
  </si>
  <si>
    <t>01060502000000600</t>
  </si>
  <si>
    <t>01060502050000640</t>
  </si>
  <si>
    <t>02000000000000000</t>
  </si>
  <si>
    <t>01050000000000000</t>
  </si>
  <si>
    <t>01050000000000500</t>
  </si>
  <si>
    <t>01050200000000500</t>
  </si>
  <si>
    <t>01050201000000510</t>
  </si>
  <si>
    <t>01050201050000510</t>
  </si>
  <si>
    <t>01050201100000510</t>
  </si>
  <si>
    <t>01050201130000510</t>
  </si>
  <si>
    <t>01050000000000600</t>
  </si>
  <si>
    <t>01050200000000600</t>
  </si>
  <si>
    <t>01050201000000610</t>
  </si>
  <si>
    <t>01050201050000610</t>
  </si>
  <si>
    <t>01050201100000610</t>
  </si>
  <si>
    <t>01050201130000610</t>
  </si>
  <si>
    <t>01060000000000500</t>
  </si>
  <si>
    <t>01060000000000600</t>
  </si>
  <si>
    <t>01020000000000800</t>
  </si>
  <si>
    <t>01020000130000810</t>
  </si>
  <si>
    <t>факт за соответствующий период 2024 года</t>
  </si>
  <si>
    <t>План на 2025 год</t>
  </si>
  <si>
    <t>факт за отчетный период 2025 года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</si>
  <si>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</si>
  <si>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10102210010000110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</si>
  <si>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</si>
  <si>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10807000010000110</t>
  </si>
  <si>
    <t>Государственная пошлина за выдачу разрешения на установку рекламной конструкции</t>
  </si>
  <si>
    <t>10807150010000110</t>
  </si>
  <si>
    <t>ЗАДОЛЖЕННОСТЬ И ПЕРЕРАСЧЕТЫ ПО ОТМЕНЕННЫМ НАЛОГАМ, СБОРАМ И ИНЫМ ОБЯЗАТЕЛЬНЫМ ПЛАТЕЖАМ</t>
  </si>
  <si>
    <t>10904000000000110</t>
  </si>
  <si>
    <t>Земельный налог (по обязательствам, возникшим до 1 января 2006 года)</t>
  </si>
  <si>
    <t>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</si>
  <si>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</si>
  <si>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10904053100000110</t>
  </si>
  <si>
    <t>Дотации бюджетам на поддержку мер по обеспечению сбалансированности бюджетов</t>
  </si>
  <si>
    <t>20215002000000150</t>
  </si>
  <si>
    <t>Дотации бюджетам муниципальных районов на поддержку мер по обеспечению сбалансированности бюджетов</t>
  </si>
  <si>
    <t>20215002050000150</t>
  </si>
  <si>
    <t>Субсидии бюджетам муниципальных районов на реализацию мероприятий по модернизации коммунальной инфраструктуры</t>
  </si>
  <si>
    <t>20225154050000150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</si>
  <si>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</si>
  <si>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20245050000000150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</si>
  <si>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</si>
  <si>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20245050050000150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</si>
  <si>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</si>
  <si>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</si>
  <si>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</si>
  <si>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</si>
  <si>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</si>
  <si>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521</t>
  </si>
  <si>
    <t>Операции по управлению остатками средств на единых счетах бюджетов</t>
  </si>
  <si>
    <t>01061000000000000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</si>
  <si>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</si>
  <si>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01061002000000500</t>
  </si>
  <si>
    <t>Увеличение финансовых активов в собственности муниципальных районов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</si>
  <si>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01061002050000550</t>
  </si>
  <si>
    <t>01061002050001550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</si>
  <si>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</si>
  <si>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>11601120010000140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</si>
  <si>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</si>
  <si>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11601123010000140</t>
  </si>
  <si>
    <t>Прочие межбюджетные трансферты, передаваемые бюджетам муниципальных районов</t>
  </si>
  <si>
    <t>20249999050000150</t>
  </si>
  <si>
    <t>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</t>
  </si>
  <si>
    <t>21935179050000150</t>
  </si>
  <si>
    <t>бюджет городского поселения</t>
  </si>
  <si>
    <t>ДИНАМИКА ПОСТУПЛЕНИЙ, млн.рублей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</si>
  <si>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</si>
  <si>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10102150010000110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</si>
  <si>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</si>
  <si>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11607010100000140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</si>
  <si>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</si>
  <si>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11610030130000140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</si>
  <si>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</si>
  <si>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11610032130000140</t>
  </si>
  <si>
    <t>Субсидии бюджетам сельских поселений на софинансирование капитальных вложений в объекты муниципальной собственности</t>
  </si>
  <si>
    <t>20220077100000150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</si>
  <si>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</si>
  <si>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</si>
  <si>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</si>
  <si>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21860010100000150</t>
  </si>
  <si>
    <t>Платежи от государственных и муниципальных унитарных предприятий</t>
  </si>
  <si>
    <t>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</si>
  <si>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</si>
  <si>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</si>
  <si>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</si>
  <si>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11107015050000120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</si>
  <si>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</si>
  <si>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</si>
  <si>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</si>
  <si>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11402053100000410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</si>
  <si>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</si>
  <si>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11402050100000440</t>
  </si>
  <si>
    <t>Доходы от реализации имущества, находящегося в оперативном управлении учреждений, находящихся в ведении органов управления сельских поселений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</si>
  <si>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11402052100000440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</si>
  <si>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</si>
  <si>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</si>
  <si>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</si>
  <si>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11406025100000430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</si>
  <si>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</si>
  <si>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11610100100000140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</si>
  <si>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</si>
  <si>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20225299000000150</t>
  </si>
  <si>
    <t>Субсидии бюджетам сельских поселений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</si>
  <si>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20225299100000150</t>
  </si>
  <si>
    <t>Налог на имущество организаций по имуществу, входящему в Единую систему газоснабжения</t>
  </si>
  <si>
    <t>10602020020000110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</si>
  <si>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</si>
  <si>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</si>
  <si>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</si>
  <si>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</si>
  <si>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</si>
  <si>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11105313050000120</t>
  </si>
  <si>
    <t>Субсидии бюджетам на подготовку проектов межевания земельных участков и на проведение кадастровых работ</t>
  </si>
  <si>
    <t>20225599000000150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</si>
  <si>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</si>
  <si>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20225599050000150</t>
  </si>
  <si>
    <t>на 1.05.2025</t>
  </si>
  <si>
    <t>Транспорт</t>
  </si>
  <si>
    <t>0408</t>
  </si>
  <si>
    <t>Дотации бюджетам сельских поселений на поддержку мер по обеспечению сбалансированности бюджетов</t>
  </si>
  <si>
    <t>20215002100000150</t>
  </si>
  <si>
    <t>Прочие дотации</t>
  </si>
  <si>
    <t>20219999000000150</t>
  </si>
  <si>
    <t>Прочие дотации бюджетам муниципальных районов</t>
  </si>
  <si>
    <t>20219999050000150</t>
  </si>
  <si>
    <t>Прочие дотации бюджетам сельских поселений</t>
  </si>
  <si>
    <t>20219999100000150</t>
  </si>
  <si>
    <t>на 1.05.2024</t>
  </si>
  <si>
    <t>Исполнение за отчетный период</t>
  </si>
  <si>
    <t>Исполнение за соответствующий период 2024 года</t>
  </si>
  <si>
    <t>Прочие безвозмездные поступления в бюджеты городских поселений</t>
  </si>
  <si>
    <t>20705000130000150</t>
  </si>
  <si>
    <t>20705030130000150</t>
  </si>
  <si>
    <t>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 из бюджетов муниципальных районов</t>
  </si>
  <si>
    <t>21945050050000150</t>
  </si>
  <si>
    <t>Прочие межбюджетные трансферты общего характера</t>
  </si>
  <si>
    <t>1403</t>
  </si>
  <si>
    <t>Земельный налог (по обязательствам, возникшим до 1 января 2006 года), мобилизуемый на территориях городских поселений</t>
  </si>
  <si>
    <t>10904053130000110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</si>
  <si>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</si>
  <si>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</si>
  <si>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</si>
  <si>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11607090100000140</t>
  </si>
  <si>
    <t>Субсидии бюджетам сельских поселений на поддержку отрасли культуры</t>
  </si>
  <si>
    <t>20225519100000150</t>
  </si>
  <si>
    <t>всего</t>
  </si>
  <si>
    <t>РАСХОДЫ НА СОЦИАЛЬНУЮ СфЕРУ</t>
  </si>
  <si>
    <t>СТРУКТУРА НАЛОГОВЫХ И НЕНАЛОГОВЫХ ДОХОДОВ БЮДЖЕТА</t>
  </si>
  <si>
    <t>Гончарова Е.Ш.</t>
  </si>
  <si>
    <t>Субсидии бюджетам субъектов Российской Федерации (муниципальных образований) из бюджета субъекта Российской Федерации (местного бюджета)</t>
  </si>
  <si>
    <t>20229900000000150</t>
  </si>
  <si>
    <t>Субсидии бюджетам сельских поселений из местных бюджетов</t>
  </si>
  <si>
    <t>20229900100000150</t>
  </si>
  <si>
    <t>Прочие межбюджетные трансферты, передаваемые бюджетам городских поселений</t>
  </si>
  <si>
    <t>20249999130000150</t>
  </si>
  <si>
    <t>факт за январь-июнь 2024 года</t>
  </si>
  <si>
    <t>факт за январь-июнь 2025 года</t>
  </si>
  <si>
    <t>ЯНВАРЬ - 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</si>
</sst>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₽&quot;###,##0.00"/>
    <numFmt numFmtId="165" formatCode="#,##0.0"/>
    <numFmt numFmtId="166" formatCode="dd\.mm\.yyyy\ hh:mm:ss"/>
    <numFmt numFmtId="167" formatCode="#,##0.00_ ;[Red]\-#,##0.00\ "/>
  </numFmts>
  <fonts count="7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indexed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u/>
      <sz val="20"/>
      <color rgb="FFFF0000"/>
      <name val="Calibri"/>
      <family val="2"/>
      <charset val="204"/>
      <scheme val="minor"/>
    </font>
    <font>
      <sz val="9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name val="Arial"/>
      <family val="2"/>
      <charset val="204"/>
    </font>
    <font>
      <b/>
      <u/>
      <sz val="20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b/>
      <sz val="18"/>
      <color theme="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9"/>
      <color rgb="FFFF0000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i/>
      <sz val="9"/>
      <color theme="1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20"/>
      <color theme="0"/>
      <name val="Calibri"/>
      <family val="2"/>
      <charset val="204"/>
      <scheme val="minor"/>
    </font>
    <font>
      <b/>
      <u/>
      <sz val="20"/>
      <color theme="0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sz val="9"/>
      <color theme="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9"/>
      <color rgb="FFFF0000"/>
      <name val="Arial"/>
      <family val="2"/>
      <charset val="204"/>
    </font>
    <font>
      <sz val="10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1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BCD"/>
      </patternFill>
    </fill>
    <fill>
      <patternFill patternType="solid">
        <fgColor rgb="FF99CCCC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7" fillId="0" borderId="0" xfId="0" applyFont="1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top"/>
    </xf>
    <xf numFmtId="0" fontId="11" fillId="0" borderId="0" xfId="0" applyFont="1"/>
    <xf numFmtId="0" fontId="9" fillId="0" borderId="0" xfId="0" applyFont="1"/>
    <xf numFmtId="0" fontId="0" fillId="0" borderId="0" xfId="0" applyFill="1"/>
    <xf numFmtId="164" fontId="2" fillId="0" borderId="0" xfId="0" applyNumberFormat="1" applyFont="1" applyAlignment="1">
      <alignment vertical="top" wrapText="1"/>
    </xf>
    <xf numFmtId="0" fontId="0" fillId="0" borderId="0" xfId="0" applyAlignment="1">
      <alignment horizontal="center" vertical="center" wrapText="1"/>
    </xf>
    <xf numFmtId="0" fontId="11" fillId="0" borderId="0" xfId="0" applyFont="1" applyBorder="1"/>
    <xf numFmtId="0" fontId="4" fillId="0" borderId="0" xfId="0" applyFont="1" applyFill="1"/>
    <xf numFmtId="0" fontId="4" fillId="0" borderId="0" xfId="0" applyFont="1" applyFill="1" applyBorder="1"/>
    <xf numFmtId="165" fontId="12" fillId="5" borderId="14" xfId="0" applyNumberFormat="1" applyFont="1" applyFill="1" applyBorder="1" applyAlignment="1">
      <alignment horizontal="center" vertical="center" wrapText="1"/>
    </xf>
    <xf numFmtId="164" fontId="12" fillId="3" borderId="14" xfId="0" applyNumberFormat="1" applyFont="1" applyFill="1" applyBorder="1" applyAlignment="1">
      <alignment horizontal="center" vertical="center" wrapText="1"/>
    </xf>
    <xf numFmtId="165" fontId="20" fillId="0" borderId="29" xfId="0" applyNumberFormat="1" applyFont="1" applyFill="1" applyBorder="1"/>
    <xf numFmtId="165" fontId="20" fillId="0" borderId="23" xfId="0" applyNumberFormat="1" applyFont="1" applyFill="1" applyBorder="1"/>
    <xf numFmtId="0" fontId="20" fillId="0" borderId="0" xfId="0" applyFont="1" applyFill="1" applyBorder="1"/>
    <xf numFmtId="165" fontId="20" fillId="0" borderId="25" xfId="0" applyNumberFormat="1" applyFont="1" applyFill="1" applyBorder="1"/>
    <xf numFmtId="165" fontId="20" fillId="0" borderId="14" xfId="0" applyNumberFormat="1" applyFont="1" applyFill="1" applyBorder="1"/>
    <xf numFmtId="165" fontId="20" fillId="0" borderId="15" xfId="0" applyNumberFormat="1" applyFont="1" applyFill="1" applyBorder="1"/>
    <xf numFmtId="0" fontId="19" fillId="0" borderId="0" xfId="0" applyFont="1" applyFill="1" applyBorder="1" applyAlignment="1">
      <alignment vertical="top"/>
    </xf>
    <xf numFmtId="165" fontId="20" fillId="0" borderId="0" xfId="0" applyNumberFormat="1" applyFont="1" applyFill="1" applyBorder="1"/>
    <xf numFmtId="0" fontId="21" fillId="0" borderId="0" xfId="0" applyFont="1" applyBorder="1" applyAlignment="1">
      <alignment vertical="top"/>
    </xf>
    <xf numFmtId="165" fontId="23" fillId="7" borderId="3" xfId="0" applyNumberFormat="1" applyFont="1" applyFill="1" applyBorder="1"/>
    <xf numFmtId="165" fontId="23" fillId="7" borderId="4" xfId="0" applyNumberFormat="1" applyFont="1" applyFill="1" applyBorder="1"/>
    <xf numFmtId="1" fontId="24" fillId="7" borderId="4" xfId="0" applyNumberFormat="1" applyFont="1" applyFill="1" applyBorder="1"/>
    <xf numFmtId="165" fontId="23" fillId="7" borderId="5" xfId="0" applyNumberFormat="1" applyFont="1" applyFill="1" applyBorder="1"/>
    <xf numFmtId="165" fontId="24" fillId="6" borderId="4" xfId="0" applyNumberFormat="1" applyFont="1" applyFill="1" applyBorder="1"/>
    <xf numFmtId="0" fontId="25" fillId="6" borderId="4" xfId="0" applyFont="1" applyFill="1" applyBorder="1"/>
    <xf numFmtId="0" fontId="25" fillId="6" borderId="5" xfId="0" applyFont="1" applyFill="1" applyBorder="1"/>
    <xf numFmtId="0" fontId="26" fillId="0" borderId="0" xfId="0" applyFont="1"/>
    <xf numFmtId="0" fontId="27" fillId="0" borderId="0" xfId="0" applyFont="1" applyBorder="1" applyAlignment="1">
      <alignment wrapText="1"/>
    </xf>
    <xf numFmtId="165" fontId="28" fillId="5" borderId="0" xfId="0" applyNumberFormat="1" applyFont="1" applyFill="1" applyBorder="1" applyAlignment="1">
      <alignment wrapText="1"/>
    </xf>
    <xf numFmtId="165" fontId="27" fillId="5" borderId="0" xfId="0" applyNumberFormat="1" applyFont="1" applyFill="1" applyBorder="1" applyAlignment="1">
      <alignment wrapText="1"/>
    </xf>
    <xf numFmtId="165" fontId="27" fillId="5" borderId="7" xfId="0" applyNumberFormat="1" applyFont="1" applyFill="1" applyBorder="1" applyAlignment="1">
      <alignment wrapText="1"/>
    </xf>
    <xf numFmtId="0" fontId="28" fillId="3" borderId="0" xfId="0" applyFont="1" applyFill="1" applyBorder="1" applyAlignment="1">
      <alignment wrapText="1"/>
    </xf>
    <xf numFmtId="0" fontId="27" fillId="3" borderId="0" xfId="0" applyFont="1" applyFill="1" applyBorder="1" applyAlignment="1">
      <alignment wrapText="1"/>
    </xf>
    <xf numFmtId="0" fontId="27" fillId="3" borderId="7" xfId="0" applyFont="1" applyFill="1" applyBorder="1" applyAlignment="1">
      <alignment wrapText="1"/>
    </xf>
    <xf numFmtId="0" fontId="29" fillId="0" borderId="0" xfId="0" applyFont="1" applyAlignment="1">
      <alignment wrapText="1"/>
    </xf>
    <xf numFmtId="165" fontId="27" fillId="5" borderId="14" xfId="0" applyNumberFormat="1" applyFont="1" applyFill="1" applyBorder="1" applyAlignment="1">
      <alignment wrapText="1"/>
    </xf>
    <xf numFmtId="165" fontId="27" fillId="5" borderId="15" xfId="0" applyNumberFormat="1" applyFont="1" applyFill="1" applyBorder="1" applyAlignment="1">
      <alignment wrapText="1"/>
    </xf>
    <xf numFmtId="0" fontId="27" fillId="3" borderId="14" xfId="0" applyFont="1" applyFill="1" applyBorder="1" applyAlignment="1">
      <alignment wrapText="1"/>
    </xf>
    <xf numFmtId="0" fontId="27" fillId="3" borderId="15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165" fontId="21" fillId="5" borderId="20" xfId="0" applyNumberFormat="1" applyFont="1" applyFill="1" applyBorder="1" applyAlignment="1"/>
    <xf numFmtId="165" fontId="21" fillId="5" borderId="21" xfId="0" applyNumberFormat="1" applyFont="1" applyFill="1" applyBorder="1" applyAlignment="1"/>
    <xf numFmtId="165" fontId="21" fillId="3" borderId="20" xfId="0" applyNumberFormat="1" applyFont="1" applyFill="1" applyBorder="1" applyAlignment="1"/>
    <xf numFmtId="165" fontId="21" fillId="3" borderId="21" xfId="0" applyNumberFormat="1" applyFont="1" applyFill="1" applyBorder="1" applyAlignment="1"/>
    <xf numFmtId="0" fontId="22" fillId="0" borderId="0" xfId="0" applyFont="1" applyAlignment="1"/>
    <xf numFmtId="0" fontId="27" fillId="0" borderId="0" xfId="0" applyFont="1" applyBorder="1" applyAlignment="1"/>
    <xf numFmtId="165" fontId="27" fillId="5" borderId="2" xfId="0" applyNumberFormat="1" applyFont="1" applyFill="1" applyBorder="1" applyAlignment="1"/>
    <xf numFmtId="165" fontId="27" fillId="5" borderId="12" xfId="0" applyNumberFormat="1" applyFont="1" applyFill="1" applyBorder="1" applyAlignment="1"/>
    <xf numFmtId="165" fontId="27" fillId="3" borderId="2" xfId="0" applyNumberFormat="1" applyFont="1" applyFill="1" applyBorder="1" applyAlignment="1"/>
    <xf numFmtId="0" fontId="27" fillId="3" borderId="2" xfId="0" applyFont="1" applyFill="1" applyBorder="1" applyAlignment="1"/>
    <xf numFmtId="0" fontId="27" fillId="3" borderId="12" xfId="0" applyFont="1" applyFill="1" applyBorder="1" applyAlignment="1"/>
    <xf numFmtId="0" fontId="29" fillId="0" borderId="0" xfId="0" applyFont="1" applyAlignment="1"/>
    <xf numFmtId="165" fontId="27" fillId="3" borderId="12" xfId="0" applyNumberFormat="1" applyFont="1" applyFill="1" applyBorder="1" applyAlignment="1"/>
    <xf numFmtId="165" fontId="27" fillId="5" borderId="14" xfId="0" applyNumberFormat="1" applyFont="1" applyFill="1" applyBorder="1" applyAlignment="1"/>
    <xf numFmtId="165" fontId="27" fillId="5" borderId="15" xfId="0" applyNumberFormat="1" applyFont="1" applyFill="1" applyBorder="1" applyAlignment="1"/>
    <xf numFmtId="165" fontId="27" fillId="3" borderId="14" xfId="0" applyNumberFormat="1" applyFont="1" applyFill="1" applyBorder="1" applyAlignment="1"/>
    <xf numFmtId="0" fontId="27" fillId="0" borderId="0" xfId="0" applyFont="1" applyBorder="1"/>
    <xf numFmtId="0" fontId="29" fillId="0" borderId="0" xfId="0" applyFont="1"/>
    <xf numFmtId="0" fontId="27" fillId="0" borderId="0" xfId="0" applyFont="1"/>
    <xf numFmtId="0" fontId="30" fillId="0" borderId="30" xfId="0" applyFont="1" applyFill="1" applyBorder="1"/>
    <xf numFmtId="0" fontId="30" fillId="0" borderId="28" xfId="0" applyFont="1" applyFill="1" applyBorder="1" applyAlignment="1">
      <alignment horizontal="right"/>
    </xf>
    <xf numFmtId="0" fontId="30" fillId="0" borderId="0" xfId="0" applyFont="1" applyFill="1" applyBorder="1" applyAlignment="1">
      <alignment horizontal="right"/>
    </xf>
    <xf numFmtId="0" fontId="31" fillId="0" borderId="8" xfId="0" applyFont="1" applyBorder="1"/>
    <xf numFmtId="0" fontId="30" fillId="2" borderId="3" xfId="0" applyFont="1" applyFill="1" applyBorder="1" applyAlignment="1">
      <alignment wrapText="1"/>
    </xf>
    <xf numFmtId="0" fontId="32" fillId="0" borderId="17" xfId="0" applyFont="1" applyBorder="1" applyAlignment="1">
      <alignment wrapText="1"/>
    </xf>
    <xf numFmtId="164" fontId="3" fillId="0" borderId="18" xfId="0" applyNumberFormat="1" applyFont="1" applyBorder="1" applyAlignment="1">
      <alignment horizontal="left" wrapText="1"/>
    </xf>
    <xf numFmtId="164" fontId="18" fillId="0" borderId="16" xfId="0" applyNumberFormat="1" applyFont="1" applyBorder="1" applyAlignment="1">
      <alignment horizontal="left" wrapText="1"/>
    </xf>
    <xf numFmtId="164" fontId="18" fillId="0" borderId="17" xfId="0" applyNumberFormat="1" applyFont="1" applyBorder="1" applyAlignment="1">
      <alignment horizontal="left" wrapText="1"/>
    </xf>
    <xf numFmtId="0" fontId="32" fillId="0" borderId="0" xfId="0" applyFont="1"/>
    <xf numFmtId="0" fontId="33" fillId="0" borderId="0" xfId="0" applyFont="1"/>
    <xf numFmtId="4" fontId="0" fillId="0" borderId="0" xfId="0" applyNumberFormat="1"/>
    <xf numFmtId="165" fontId="27" fillId="0" borderId="0" xfId="0" applyNumberFormat="1" applyFont="1"/>
    <xf numFmtId="165" fontId="19" fillId="0" borderId="0" xfId="0" applyNumberFormat="1" applyFont="1"/>
    <xf numFmtId="165" fontId="27" fillId="3" borderId="32" xfId="0" applyNumberFormat="1" applyFont="1" applyFill="1" applyBorder="1" applyAlignment="1">
      <alignment wrapText="1"/>
    </xf>
    <xf numFmtId="165" fontId="27" fillId="3" borderId="2" xfId="0" applyNumberFormat="1" applyFont="1" applyFill="1" applyBorder="1"/>
    <xf numFmtId="0" fontId="34" fillId="9" borderId="0" xfId="0" applyFont="1" applyFill="1" applyBorder="1"/>
    <xf numFmtId="0" fontId="34" fillId="9" borderId="0" xfId="0" applyFont="1" applyFill="1"/>
    <xf numFmtId="0" fontId="35" fillId="9" borderId="0" xfId="0" applyFont="1" applyFill="1" applyBorder="1"/>
    <xf numFmtId="0" fontId="36" fillId="0" borderId="0" xfId="0" applyFont="1" applyBorder="1"/>
    <xf numFmtId="0" fontId="36" fillId="0" borderId="0" xfId="0" applyFont="1"/>
    <xf numFmtId="165" fontId="36" fillId="3" borderId="2" xfId="0" applyNumberFormat="1" applyFont="1" applyFill="1" applyBorder="1" applyAlignment="1"/>
    <xf numFmtId="165" fontId="27" fillId="3" borderId="33" xfId="0" applyNumberFormat="1" applyFont="1" applyFill="1" applyBorder="1" applyAlignment="1">
      <alignment wrapText="1"/>
    </xf>
    <xf numFmtId="165" fontId="36" fillId="3" borderId="12" xfId="0" applyNumberFormat="1" applyFont="1" applyFill="1" applyBorder="1" applyAlignment="1"/>
    <xf numFmtId="165" fontId="27" fillId="3" borderId="12" xfId="0" applyNumberFormat="1" applyFont="1" applyFill="1" applyBorder="1"/>
    <xf numFmtId="165" fontId="27" fillId="3" borderId="14" xfId="0" applyNumberFormat="1" applyFont="1" applyFill="1" applyBorder="1"/>
    <xf numFmtId="165" fontId="27" fillId="3" borderId="15" xfId="0" applyNumberFormat="1" applyFont="1" applyFill="1" applyBorder="1"/>
    <xf numFmtId="0" fontId="32" fillId="0" borderId="34" xfId="0" applyFont="1" applyBorder="1" applyAlignment="1">
      <alignment wrapText="1"/>
    </xf>
    <xf numFmtId="165" fontId="27" fillId="5" borderId="0" xfId="0" applyNumberFormat="1" applyFont="1" applyFill="1" applyBorder="1" applyAlignment="1"/>
    <xf numFmtId="0" fontId="36" fillId="0" borderId="8" xfId="0" applyFont="1" applyBorder="1"/>
    <xf numFmtId="0" fontId="32" fillId="0" borderId="16" xfId="0" applyFont="1" applyBorder="1"/>
    <xf numFmtId="0" fontId="32" fillId="0" borderId="16" xfId="0" applyFont="1" applyBorder="1" applyAlignment="1">
      <alignment horizontal="right"/>
    </xf>
    <xf numFmtId="0" fontId="32" fillId="0" borderId="17" xfId="0" applyFont="1" applyBorder="1"/>
    <xf numFmtId="165" fontId="12" fillId="5" borderId="2" xfId="0" applyNumberFormat="1" applyFont="1" applyFill="1" applyBorder="1" applyAlignment="1">
      <alignment horizontal="center" vertical="center" wrapText="1"/>
    </xf>
    <xf numFmtId="165" fontId="27" fillId="5" borderId="2" xfId="0" applyNumberFormat="1" applyFont="1" applyFill="1" applyBorder="1" applyAlignment="1">
      <alignment wrapText="1"/>
    </xf>
    <xf numFmtId="165" fontId="27" fillId="5" borderId="12" xfId="0" applyNumberFormat="1" applyFont="1" applyFill="1" applyBorder="1" applyAlignment="1">
      <alignment wrapText="1"/>
    </xf>
    <xf numFmtId="165" fontId="36" fillId="0" borderId="0" xfId="0" applyNumberFormat="1" applyFont="1"/>
    <xf numFmtId="165" fontId="27" fillId="5" borderId="2" xfId="0" applyNumberFormat="1" applyFont="1" applyFill="1" applyBorder="1"/>
    <xf numFmtId="165" fontId="27" fillId="5" borderId="12" xfId="0" applyNumberFormat="1" applyFont="1" applyFill="1" applyBorder="1"/>
    <xf numFmtId="165" fontId="29" fillId="0" borderId="0" xfId="0" applyNumberFormat="1" applyFont="1"/>
    <xf numFmtId="165" fontId="27" fillId="5" borderId="14" xfId="0" applyNumberFormat="1" applyFont="1" applyFill="1" applyBorder="1"/>
    <xf numFmtId="165" fontId="27" fillId="5" borderId="15" xfId="0" applyNumberFormat="1" applyFont="1" applyFill="1" applyBorder="1"/>
    <xf numFmtId="165" fontId="36" fillId="5" borderId="2" xfId="0" applyNumberFormat="1" applyFont="1" applyFill="1" applyBorder="1" applyAlignment="1"/>
    <xf numFmtId="165" fontId="36" fillId="5" borderId="12" xfId="0" applyNumberFormat="1" applyFont="1" applyFill="1" applyBorder="1" applyAlignment="1"/>
    <xf numFmtId="165" fontId="12" fillId="7" borderId="11" xfId="0" applyNumberFormat="1" applyFont="1" applyFill="1" applyBorder="1" applyAlignment="1">
      <alignment horizontal="center" vertical="center" wrapText="1"/>
    </xf>
    <xf numFmtId="165" fontId="27" fillId="7" borderId="2" xfId="0" applyNumberFormat="1" applyFont="1" applyFill="1" applyBorder="1" applyAlignment="1">
      <alignment wrapText="1"/>
    </xf>
    <xf numFmtId="165" fontId="36" fillId="7" borderId="2" xfId="0" applyNumberFormat="1" applyFont="1" applyFill="1" applyBorder="1" applyAlignment="1"/>
    <xf numFmtId="165" fontId="27" fillId="7" borderId="11" xfId="0" applyNumberFormat="1" applyFont="1" applyFill="1" applyBorder="1" applyAlignment="1"/>
    <xf numFmtId="165" fontId="27" fillId="7" borderId="2" xfId="0" applyNumberFormat="1" applyFont="1" applyFill="1" applyBorder="1"/>
    <xf numFmtId="165" fontId="27" fillId="7" borderId="2" xfId="0" applyNumberFormat="1" applyFont="1" applyFill="1" applyBorder="1" applyAlignment="1"/>
    <xf numFmtId="165" fontId="27" fillId="7" borderId="13" xfId="0" applyNumberFormat="1" applyFont="1" applyFill="1" applyBorder="1" applyAlignment="1"/>
    <xf numFmtId="165" fontId="27" fillId="7" borderId="14" xfId="0" applyNumberFormat="1" applyFont="1" applyFill="1" applyBorder="1" applyAlignment="1"/>
    <xf numFmtId="165" fontId="27" fillId="7" borderId="14" xfId="0" applyNumberFormat="1" applyFont="1" applyFill="1" applyBorder="1"/>
    <xf numFmtId="165" fontId="28" fillId="7" borderId="6" xfId="0" applyNumberFormat="1" applyFont="1" applyFill="1" applyBorder="1" applyAlignment="1">
      <alignment wrapText="1"/>
    </xf>
    <xf numFmtId="165" fontId="27" fillId="7" borderId="0" xfId="0" applyNumberFormat="1" applyFont="1" applyFill="1" applyBorder="1" applyAlignment="1">
      <alignment wrapText="1"/>
    </xf>
    <xf numFmtId="165" fontId="12" fillId="7" borderId="13" xfId="0" applyNumberFormat="1" applyFont="1" applyFill="1" applyBorder="1" applyAlignment="1">
      <alignment horizontal="center" vertical="center" wrapText="1"/>
    </xf>
    <xf numFmtId="165" fontId="27" fillId="7" borderId="14" xfId="0" applyNumberFormat="1" applyFont="1" applyFill="1" applyBorder="1" applyAlignment="1">
      <alignment wrapText="1"/>
    </xf>
    <xf numFmtId="165" fontId="21" fillId="7" borderId="19" xfId="0" applyNumberFormat="1" applyFont="1" applyFill="1" applyBorder="1" applyAlignment="1"/>
    <xf numFmtId="165" fontId="21" fillId="7" borderId="20" xfId="0" applyNumberFormat="1" applyFont="1" applyFill="1" applyBorder="1" applyAlignment="1"/>
    <xf numFmtId="165" fontId="36" fillId="7" borderId="11" xfId="0" applyNumberFormat="1" applyFont="1" applyFill="1" applyBorder="1" applyAlignment="1"/>
    <xf numFmtId="0" fontId="4" fillId="0" borderId="22" xfId="0" applyFont="1" applyFill="1" applyBorder="1" applyProtection="1"/>
    <xf numFmtId="165" fontId="4" fillId="0" borderId="23" xfId="0" applyNumberFormat="1" applyFont="1" applyFill="1" applyBorder="1" applyProtection="1"/>
    <xf numFmtId="165" fontId="4" fillId="0" borderId="24" xfId="0" applyNumberFormat="1" applyFont="1" applyFill="1" applyBorder="1" applyProtection="1"/>
    <xf numFmtId="0" fontId="4" fillId="0" borderId="0" xfId="0" applyFont="1" applyFill="1" applyProtection="1"/>
    <xf numFmtId="0" fontId="4" fillId="0" borderId="11" xfId="0" applyFont="1" applyFill="1" applyBorder="1" applyAlignment="1" applyProtection="1">
      <alignment horizontal="right"/>
    </xf>
    <xf numFmtId="165" fontId="4" fillId="0" borderId="2" xfId="0" applyNumberFormat="1" applyFont="1" applyFill="1" applyBorder="1" applyProtection="1"/>
    <xf numFmtId="165" fontId="4" fillId="0" borderId="12" xfId="0" applyNumberFormat="1" applyFont="1" applyFill="1" applyBorder="1" applyProtection="1"/>
    <xf numFmtId="0" fontId="4" fillId="0" borderId="11" xfId="0" applyFont="1" applyFill="1" applyBorder="1" applyProtection="1"/>
    <xf numFmtId="0" fontId="4" fillId="0" borderId="13" xfId="0" applyFont="1" applyFill="1" applyBorder="1" applyAlignment="1" applyProtection="1">
      <alignment horizontal="right"/>
    </xf>
    <xf numFmtId="165" fontId="4" fillId="0" borderId="14" xfId="0" applyNumberFormat="1" applyFont="1" applyFill="1" applyBorder="1" applyProtection="1"/>
    <xf numFmtId="165" fontId="4" fillId="0" borderId="15" xfId="0" applyNumberFormat="1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165" fontId="4" fillId="0" borderId="0" xfId="0" applyNumberFormat="1" applyFont="1" applyFill="1" applyBorder="1" applyProtection="1"/>
    <xf numFmtId="0" fontId="4" fillId="0" borderId="0" xfId="0" applyFont="1" applyFill="1" applyBorder="1" applyProtection="1"/>
    <xf numFmtId="0" fontId="7" fillId="0" borderId="26" xfId="0" applyFont="1" applyBorder="1" applyProtection="1"/>
    <xf numFmtId="165" fontId="8" fillId="7" borderId="8" xfId="0" applyNumberFormat="1" applyFont="1" applyFill="1" applyBorder="1" applyProtection="1"/>
    <xf numFmtId="165" fontId="8" fillId="7" borderId="9" xfId="0" applyNumberFormat="1" applyFont="1" applyFill="1" applyBorder="1" applyProtection="1"/>
    <xf numFmtId="1" fontId="17" fillId="7" borderId="9" xfId="0" applyNumberFormat="1" applyFont="1" applyFill="1" applyBorder="1" applyProtection="1"/>
    <xf numFmtId="165" fontId="8" fillId="7" borderId="10" xfId="0" applyNumberFormat="1" applyFont="1" applyFill="1" applyBorder="1" applyProtection="1"/>
    <xf numFmtId="165" fontId="17" fillId="6" borderId="9" xfId="0" applyNumberFormat="1" applyFont="1" applyFill="1" applyBorder="1" applyProtection="1"/>
    <xf numFmtId="0" fontId="6" fillId="6" borderId="9" xfId="0" applyFont="1" applyFill="1" applyBorder="1" applyProtection="1"/>
    <xf numFmtId="0" fontId="6" fillId="6" borderId="10" xfId="0" applyFont="1" applyFill="1" applyBorder="1" applyProtection="1"/>
    <xf numFmtId="0" fontId="7" fillId="0" borderId="0" xfId="0" applyFont="1" applyProtection="1"/>
    <xf numFmtId="165" fontId="10" fillId="4" borderId="6" xfId="0" applyNumberFormat="1" applyFont="1" applyFill="1" applyBorder="1" applyAlignment="1" applyProtection="1">
      <alignment wrapText="1"/>
    </xf>
    <xf numFmtId="165" fontId="14" fillId="4" borderId="0" xfId="0" applyNumberFormat="1" applyFont="1" applyFill="1" applyBorder="1" applyAlignment="1" applyProtection="1">
      <alignment wrapText="1"/>
    </xf>
    <xf numFmtId="165" fontId="10" fillId="5" borderId="0" xfId="0" applyNumberFormat="1" applyFont="1" applyFill="1" applyBorder="1" applyAlignment="1" applyProtection="1">
      <alignment wrapText="1"/>
    </xf>
    <xf numFmtId="165" fontId="14" fillId="5" borderId="0" xfId="0" applyNumberFormat="1" applyFont="1" applyFill="1" applyBorder="1" applyAlignment="1" applyProtection="1">
      <alignment wrapText="1"/>
    </xf>
    <xf numFmtId="165" fontId="14" fillId="5" borderId="7" xfId="0" applyNumberFormat="1" applyFont="1" applyFill="1" applyBorder="1" applyAlignment="1" applyProtection="1">
      <alignment wrapText="1"/>
    </xf>
    <xf numFmtId="0" fontId="10" fillId="3" borderId="0" xfId="0" applyFont="1" applyFill="1" applyBorder="1" applyAlignment="1" applyProtection="1">
      <alignment wrapText="1"/>
    </xf>
    <xf numFmtId="0" fontId="14" fillId="3" borderId="0" xfId="0" applyFont="1" applyFill="1" applyBorder="1" applyAlignment="1" applyProtection="1">
      <alignment wrapText="1"/>
    </xf>
    <xf numFmtId="0" fontId="14" fillId="3" borderId="7" xfId="0" applyFont="1" applyFill="1" applyBorder="1" applyAlignment="1" applyProtection="1">
      <alignment wrapText="1"/>
    </xf>
    <xf numFmtId="0" fontId="9" fillId="0" borderId="0" xfId="0" applyFont="1" applyAlignment="1" applyProtection="1">
      <alignment wrapText="1"/>
    </xf>
    <xf numFmtId="0" fontId="0" fillId="0" borderId="0" xfId="0" applyAlignment="1" applyProtection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</xf>
    <xf numFmtId="165" fontId="2" fillId="4" borderId="13" xfId="0" applyNumberFormat="1" applyFont="1" applyFill="1" applyBorder="1" applyAlignment="1" applyProtection="1">
      <alignment horizontal="center" vertical="center" wrapText="1"/>
    </xf>
    <xf numFmtId="165" fontId="0" fillId="4" borderId="14" xfId="0" applyNumberFormat="1" applyFill="1" applyBorder="1" applyAlignment="1" applyProtection="1">
      <alignment horizontal="center" vertical="center" wrapText="1"/>
    </xf>
    <xf numFmtId="165" fontId="2" fillId="5" borderId="14" xfId="0" applyNumberFormat="1" applyFont="1" applyFill="1" applyBorder="1" applyAlignment="1" applyProtection="1">
      <alignment horizontal="center" vertical="center" wrapText="1"/>
    </xf>
    <xf numFmtId="165" fontId="0" fillId="5" borderId="14" xfId="0" applyNumberFormat="1" applyFill="1" applyBorder="1" applyAlignment="1" applyProtection="1">
      <alignment horizontal="center" vertical="center" wrapText="1"/>
    </xf>
    <xf numFmtId="165" fontId="0" fillId="5" borderId="15" xfId="0" applyNumberFormat="1" applyFill="1" applyBorder="1" applyAlignment="1" applyProtection="1">
      <alignment horizontal="center" vertical="center" wrapText="1"/>
    </xf>
    <xf numFmtId="164" fontId="2" fillId="3" borderId="14" xfId="0" applyNumberFormat="1" applyFon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top"/>
    </xf>
    <xf numFmtId="0" fontId="16" fillId="8" borderId="18" xfId="0" applyFont="1" applyFill="1" applyBorder="1" applyAlignment="1" applyProtection="1">
      <alignment vertical="center" wrapText="1"/>
    </xf>
    <xf numFmtId="165" fontId="9" fillId="8" borderId="19" xfId="0" applyNumberFormat="1" applyFont="1" applyFill="1" applyBorder="1" applyProtection="1"/>
    <xf numFmtId="165" fontId="9" fillId="8" borderId="20" xfId="0" applyNumberFormat="1" applyFont="1" applyFill="1" applyBorder="1" applyProtection="1"/>
    <xf numFmtId="165" fontId="9" fillId="8" borderId="21" xfId="0" applyNumberFormat="1" applyFont="1" applyFill="1" applyBorder="1" applyProtection="1"/>
    <xf numFmtId="0" fontId="0" fillId="0" borderId="0" xfId="0" applyProtection="1"/>
    <xf numFmtId="0" fontId="16" fillId="8" borderId="16" xfId="0" applyFont="1" applyFill="1" applyBorder="1" applyAlignment="1" applyProtection="1">
      <alignment vertical="center" wrapText="1"/>
    </xf>
    <xf numFmtId="165" fontId="9" fillId="8" borderId="11" xfId="0" applyNumberFormat="1" applyFont="1" applyFill="1" applyBorder="1" applyProtection="1"/>
    <xf numFmtId="165" fontId="9" fillId="8" borderId="2" xfId="0" applyNumberFormat="1" applyFont="1" applyFill="1" applyBorder="1" applyProtection="1"/>
    <xf numFmtId="165" fontId="9" fillId="8" borderId="12" xfId="0" applyNumberFormat="1" applyFont="1" applyFill="1" applyBorder="1" applyProtection="1"/>
    <xf numFmtId="0" fontId="5" fillId="0" borderId="16" xfId="0" applyFont="1" applyBorder="1" applyAlignment="1" applyProtection="1">
      <alignment vertical="center" wrapText="1"/>
    </xf>
    <xf numFmtId="165" fontId="0" fillId="4" borderId="11" xfId="0" applyNumberFormat="1" applyFill="1" applyBorder="1" applyProtection="1"/>
    <xf numFmtId="165" fontId="0" fillId="4" borderId="2" xfId="0" applyNumberFormat="1" applyFill="1" applyBorder="1" applyProtection="1"/>
    <xf numFmtId="165" fontId="0" fillId="5" borderId="2" xfId="0" applyNumberFormat="1" applyFill="1" applyBorder="1" applyProtection="1"/>
    <xf numFmtId="165" fontId="0" fillId="5" borderId="12" xfId="0" applyNumberFormat="1" applyFill="1" applyBorder="1" applyProtection="1"/>
    <xf numFmtId="165" fontId="0" fillId="3" borderId="2" xfId="0" applyNumberFormat="1" applyFill="1" applyBorder="1" applyProtection="1"/>
    <xf numFmtId="165" fontId="0" fillId="3" borderId="12" xfId="0" applyNumberFormat="1" applyFill="1" applyBorder="1" applyProtection="1"/>
    <xf numFmtId="0" fontId="9" fillId="0" borderId="0" xfId="0" applyFont="1" applyProtection="1"/>
    <xf numFmtId="0" fontId="5" fillId="0" borderId="17" xfId="0" applyFont="1" applyBorder="1" applyAlignment="1" applyProtection="1">
      <alignment vertical="center" wrapText="1"/>
    </xf>
    <xf numFmtId="165" fontId="0" fillId="4" borderId="13" xfId="0" applyNumberFormat="1" applyFill="1" applyBorder="1" applyProtection="1"/>
    <xf numFmtId="165" fontId="0" fillId="4" borderId="14" xfId="0" applyNumberFormat="1" applyFill="1" applyBorder="1" applyProtection="1"/>
    <xf numFmtId="165" fontId="0" fillId="5" borderId="14" xfId="0" applyNumberFormat="1" applyFill="1" applyBorder="1" applyProtection="1"/>
    <xf numFmtId="165" fontId="0" fillId="5" borderId="15" xfId="0" applyNumberFormat="1" applyFill="1" applyBorder="1" applyProtection="1"/>
    <xf numFmtId="165" fontId="0" fillId="3" borderId="14" xfId="0" applyNumberFormat="1" applyFill="1" applyBorder="1" applyProtection="1"/>
    <xf numFmtId="165" fontId="0" fillId="0" borderId="0" xfId="0" applyNumberFormat="1" applyProtection="1"/>
    <xf numFmtId="0" fontId="0" fillId="0" borderId="0" xfId="0" applyAlignment="1">
      <alignment vertical="center"/>
    </xf>
    <xf numFmtId="4" fontId="0" fillId="0" borderId="0" xfId="0" applyNumberFormat="1" applyAlignment="1"/>
    <xf numFmtId="4" fontId="3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165" fontId="19" fillId="0" borderId="22" xfId="0" applyNumberFormat="1" applyFont="1" applyBorder="1"/>
    <xf numFmtId="165" fontId="19" fillId="0" borderId="23" xfId="0" applyNumberFormat="1" applyFont="1" applyBorder="1"/>
    <xf numFmtId="165" fontId="19" fillId="0" borderId="24" xfId="0" applyNumberFormat="1" applyFont="1" applyBorder="1"/>
    <xf numFmtId="165" fontId="19" fillId="0" borderId="13" xfId="0" applyNumberFormat="1" applyFont="1" applyBorder="1"/>
    <xf numFmtId="165" fontId="19" fillId="0" borderId="14" xfId="0" applyNumberFormat="1" applyFont="1" applyBorder="1"/>
    <xf numFmtId="165" fontId="19" fillId="0" borderId="15" xfId="0" applyNumberFormat="1" applyFont="1" applyBorder="1"/>
    <xf numFmtId="0" fontId="41" fillId="0" borderId="0" xfId="0" applyFont="1" applyFill="1" applyAlignment="1">
      <alignment vertical="top"/>
    </xf>
    <xf numFmtId="0" fontId="41" fillId="0" borderId="0" xfId="0" applyFont="1" applyAlignment="1">
      <alignment vertical="top"/>
    </xf>
    <xf numFmtId="0" fontId="41" fillId="0" borderId="0" xfId="0" applyFont="1" applyFill="1" applyAlignment="1">
      <alignment vertical="top" wrapText="1"/>
    </xf>
    <xf numFmtId="0" fontId="41" fillId="0" borderId="0" xfId="0" applyFont="1" applyAlignment="1">
      <alignment vertical="top" wrapText="1"/>
    </xf>
    <xf numFmtId="164" fontId="2" fillId="0" borderId="0" xfId="0" applyNumberFormat="1" applyFont="1" applyFill="1" applyAlignment="1">
      <alignment vertical="top" wrapText="1"/>
    </xf>
    <xf numFmtId="4" fontId="41" fillId="0" borderId="0" xfId="0" applyNumberFormat="1" applyFont="1" applyFill="1" applyAlignment="1">
      <alignment vertical="top" wrapText="1"/>
    </xf>
    <xf numFmtId="4" fontId="42" fillId="0" borderId="0" xfId="0" applyNumberFormat="1" applyFont="1" applyFill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4" fontId="15" fillId="0" borderId="0" xfId="0" applyNumberFormat="1" applyFont="1" applyFill="1" applyAlignment="1">
      <alignment vertical="top" wrapText="1"/>
    </xf>
    <xf numFmtId="4" fontId="42" fillId="0" borderId="0" xfId="0" applyNumberFormat="1" applyFont="1" applyFill="1" applyAlignment="1">
      <alignment vertical="top"/>
    </xf>
    <xf numFmtId="4" fontId="41" fillId="0" borderId="0" xfId="0" applyNumberFormat="1" applyFont="1" applyFill="1" applyAlignment="1">
      <alignment vertical="top"/>
    </xf>
    <xf numFmtId="164" fontId="15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Fill="1" applyAlignment="1">
      <alignment horizontal="center" vertical="top" wrapText="1"/>
    </xf>
    <xf numFmtId="4" fontId="2" fillId="0" borderId="0" xfId="0" applyNumberFormat="1" applyFont="1" applyFill="1" applyAlignment="1">
      <alignment horizontal="center" vertical="top" wrapText="1"/>
    </xf>
    <xf numFmtId="4" fontId="15" fillId="0" borderId="0" xfId="0" applyNumberFormat="1" applyFont="1" applyFill="1" applyAlignment="1">
      <alignment horizontal="center" vertical="top" wrapText="1"/>
    </xf>
    <xf numFmtId="4" fontId="41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 wrapText="1"/>
    </xf>
    <xf numFmtId="4" fontId="15" fillId="0" borderId="0" xfId="0" applyNumberFormat="1" applyFont="1" applyAlignment="1">
      <alignment vertical="top" wrapText="1"/>
    </xf>
    <xf numFmtId="4" fontId="41" fillId="0" borderId="0" xfId="0" applyNumberFormat="1" applyFont="1" applyAlignment="1">
      <alignment vertical="top" wrapText="1"/>
    </xf>
    <xf numFmtId="165" fontId="32" fillId="0" borderId="0" xfId="0" applyNumberFormat="1" applyFont="1" applyAlignment="1">
      <alignment vertical="top"/>
    </xf>
    <xf numFmtId="0" fontId="32" fillId="0" borderId="0" xfId="0" applyFont="1" applyAlignment="1">
      <alignment vertical="top"/>
    </xf>
    <xf numFmtId="165" fontId="32" fillId="0" borderId="0" xfId="0" applyNumberFormat="1" applyFont="1"/>
    <xf numFmtId="0" fontId="41" fillId="0" borderId="0" xfId="0" applyFont="1" applyFill="1" applyAlignment="1">
      <alignment horizontal="center" vertical="top" wrapText="1"/>
    </xf>
    <xf numFmtId="165" fontId="0" fillId="0" borderId="0" xfId="0" applyNumberFormat="1" applyAlignment="1">
      <alignment horizontal="center" vertical="top" wrapText="1"/>
    </xf>
    <xf numFmtId="165" fontId="32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9" fillId="10" borderId="16" xfId="0" applyFont="1" applyFill="1" applyBorder="1" applyAlignment="1" applyProtection="1">
      <alignment vertical="center" wrapText="1"/>
    </xf>
    <xf numFmtId="0" fontId="39" fillId="11" borderId="16" xfId="0" applyFont="1" applyFill="1" applyBorder="1" applyAlignment="1" applyProtection="1">
      <alignment vertical="center" wrapText="1"/>
    </xf>
    <xf numFmtId="0" fontId="40" fillId="11" borderId="16" xfId="0" applyFont="1" applyFill="1" applyBorder="1" applyAlignment="1" applyProtection="1">
      <alignment vertical="center" wrapText="1"/>
    </xf>
    <xf numFmtId="0" fontId="5" fillId="12" borderId="16" xfId="0" applyFont="1" applyFill="1" applyBorder="1" applyAlignment="1" applyProtection="1">
      <alignment vertical="center" wrapText="1"/>
    </xf>
    <xf numFmtId="0" fontId="40" fillId="10" borderId="16" xfId="0" applyFont="1" applyFill="1" applyBorder="1" applyAlignment="1" applyProtection="1">
      <alignment vertical="center" wrapText="1"/>
    </xf>
    <xf numFmtId="165" fontId="48" fillId="0" borderId="0" xfId="0" applyNumberFormat="1" applyFont="1" applyAlignment="1" applyProtection="1">
      <alignment horizontal="center" vertical="center" wrapText="1"/>
    </xf>
    <xf numFmtId="165" fontId="38" fillId="10" borderId="2" xfId="0" applyNumberFormat="1" applyFont="1" applyFill="1" applyBorder="1" applyAlignment="1" applyProtection="1">
      <alignment horizontal="center" vertical="center" wrapText="1"/>
    </xf>
    <xf numFmtId="165" fontId="11" fillId="10" borderId="2" xfId="0" applyNumberFormat="1" applyFont="1" applyFill="1" applyBorder="1" applyAlignment="1" applyProtection="1">
      <alignment horizontal="center" vertical="center" wrapText="1"/>
    </xf>
    <xf numFmtId="165" fontId="37" fillId="10" borderId="2" xfId="0" applyNumberFormat="1" applyFont="1" applyFill="1" applyBorder="1" applyAlignment="1" applyProtection="1">
      <alignment vertical="center" wrapText="1"/>
    </xf>
    <xf numFmtId="165" fontId="14" fillId="10" borderId="2" xfId="0" applyNumberFormat="1" applyFont="1" applyFill="1" applyBorder="1" applyAlignment="1" applyProtection="1">
      <alignment vertical="center" wrapText="1"/>
    </xf>
    <xf numFmtId="165" fontId="38" fillId="10" borderId="2" xfId="0" applyNumberFormat="1" applyFont="1" applyFill="1" applyBorder="1" applyAlignment="1" applyProtection="1">
      <alignment vertical="center" wrapText="1"/>
    </xf>
    <xf numFmtId="165" fontId="11" fillId="10" borderId="2" xfId="0" applyNumberFormat="1" applyFont="1" applyFill="1" applyBorder="1" applyAlignment="1" applyProtection="1">
      <alignment vertical="center" wrapText="1"/>
    </xf>
    <xf numFmtId="165" fontId="14" fillId="10" borderId="2" xfId="0" applyNumberFormat="1" applyFont="1" applyFill="1" applyBorder="1" applyAlignment="1" applyProtection="1">
      <alignment horizontal="right" vertical="center" wrapText="1"/>
    </xf>
    <xf numFmtId="0" fontId="47" fillId="0" borderId="0" xfId="0" applyFont="1" applyProtection="1"/>
    <xf numFmtId="165" fontId="48" fillId="0" borderId="0" xfId="0" applyNumberFormat="1" applyFont="1" applyAlignment="1" applyProtection="1">
      <alignment vertical="center" wrapText="1"/>
    </xf>
    <xf numFmtId="165" fontId="37" fillId="10" borderId="2" xfId="0" applyNumberFormat="1" applyFont="1" applyFill="1" applyBorder="1" applyAlignment="1" applyProtection="1">
      <alignment horizontal="right" vertical="center" wrapText="1"/>
    </xf>
    <xf numFmtId="165" fontId="38" fillId="10" borderId="2" xfId="0" applyNumberFormat="1" applyFont="1" applyFill="1" applyBorder="1" applyAlignment="1" applyProtection="1">
      <alignment horizontal="right" vertical="center" wrapText="1"/>
    </xf>
    <xf numFmtId="165" fontId="11" fillId="10" borderId="2" xfId="0" applyNumberFormat="1" applyFont="1" applyFill="1" applyBorder="1" applyAlignment="1" applyProtection="1">
      <alignment horizontal="right" vertical="center" wrapText="1"/>
    </xf>
    <xf numFmtId="165" fontId="48" fillId="0" borderId="0" xfId="0" applyNumberFormat="1" applyFont="1" applyFill="1" applyAlignment="1" applyProtection="1">
      <alignment horizontal="center" vertical="center" wrapText="1"/>
    </xf>
    <xf numFmtId="165" fontId="56" fillId="10" borderId="2" xfId="0" applyNumberFormat="1" applyFont="1" applyFill="1" applyBorder="1" applyAlignment="1" applyProtection="1">
      <alignment horizontal="center" vertical="top" wrapText="1"/>
    </xf>
    <xf numFmtId="164" fontId="3" fillId="10" borderId="2" xfId="0" applyNumberFormat="1" applyFont="1" applyFill="1" applyBorder="1" applyAlignment="1" applyProtection="1">
      <alignment horizontal="left" vertical="top" wrapText="1"/>
    </xf>
    <xf numFmtId="165" fontId="0" fillId="10" borderId="2" xfId="0" applyNumberFormat="1" applyFill="1" applyBorder="1" applyAlignment="1" applyProtection="1">
      <alignment vertical="top"/>
    </xf>
    <xf numFmtId="164" fontId="18" fillId="10" borderId="36" xfId="0" applyNumberFormat="1" applyFont="1" applyFill="1" applyBorder="1" applyAlignment="1" applyProtection="1">
      <alignment vertical="top" wrapText="1"/>
    </xf>
    <xf numFmtId="164" fontId="18" fillId="10" borderId="40" xfId="0" applyNumberFormat="1" applyFont="1" applyFill="1" applyBorder="1" applyAlignment="1" applyProtection="1">
      <alignment vertical="top" wrapText="1"/>
    </xf>
    <xf numFmtId="164" fontId="18" fillId="10" borderId="37" xfId="0" applyNumberFormat="1" applyFont="1" applyFill="1" applyBorder="1" applyAlignment="1" applyProtection="1">
      <alignment vertical="top" wrapText="1"/>
    </xf>
    <xf numFmtId="164" fontId="18" fillId="10" borderId="2" xfId="0" applyNumberFormat="1" applyFont="1" applyFill="1" applyBorder="1" applyAlignment="1" applyProtection="1">
      <alignment horizontal="left" vertical="top" wrapText="1"/>
    </xf>
    <xf numFmtId="2" fontId="47" fillId="0" borderId="0" xfId="0" applyNumberFormat="1" applyFont="1" applyAlignment="1" applyProtection="1">
      <alignment vertical="top"/>
    </xf>
    <xf numFmtId="165" fontId="51" fillId="0" borderId="0" xfId="0" applyNumberFormat="1" applyFont="1" applyAlignment="1" applyProtection="1">
      <alignment horizontal="center" vertical="center" wrapText="1"/>
    </xf>
    <xf numFmtId="165" fontId="48" fillId="0" borderId="0" xfId="0" applyNumberFormat="1" applyFont="1" applyFill="1" applyAlignment="1" applyProtection="1">
      <alignment vertical="center" wrapText="1"/>
    </xf>
    <xf numFmtId="0" fontId="47" fillId="0" borderId="0" xfId="0" applyFont="1" applyFill="1" applyProtection="1"/>
    <xf numFmtId="0" fontId="32" fillId="0" borderId="0" xfId="0" applyFont="1" applyAlignment="1" applyProtection="1">
      <alignment vertical="top"/>
    </xf>
    <xf numFmtId="165" fontId="32" fillId="0" borderId="0" xfId="0" applyNumberFormat="1" applyFont="1" applyAlignment="1" applyProtection="1">
      <alignment vertical="top"/>
    </xf>
    <xf numFmtId="165" fontId="52" fillId="0" borderId="0" xfId="0" applyNumberFormat="1" applyFont="1" applyAlignment="1" applyProtection="1">
      <alignment vertical="top"/>
    </xf>
    <xf numFmtId="165" fontId="32" fillId="10" borderId="2" xfId="0" applyNumberFormat="1" applyFont="1" applyFill="1" applyBorder="1" applyAlignment="1" applyProtection="1">
      <alignment horizontal="center" vertical="center" wrapText="1"/>
    </xf>
    <xf numFmtId="0" fontId="31" fillId="10" borderId="2" xfId="0" applyFont="1" applyFill="1" applyBorder="1" applyAlignment="1" applyProtection="1">
      <alignment vertical="top"/>
    </xf>
    <xf numFmtId="165" fontId="31" fillId="10" borderId="2" xfId="0" applyNumberFormat="1" applyFont="1" applyFill="1" applyBorder="1" applyAlignment="1" applyProtection="1">
      <alignment vertical="top"/>
    </xf>
    <xf numFmtId="165" fontId="31" fillId="10" borderId="2" xfId="0" applyNumberFormat="1" applyFont="1" applyFill="1" applyBorder="1" applyAlignment="1" applyProtection="1">
      <alignment vertical="top" wrapText="1"/>
    </xf>
    <xf numFmtId="0" fontId="32" fillId="10" borderId="36" xfId="0" applyFont="1" applyFill="1" applyBorder="1" applyAlignment="1" applyProtection="1">
      <alignment vertical="top"/>
    </xf>
    <xf numFmtId="0" fontId="32" fillId="10" borderId="40" xfId="0" applyFont="1" applyFill="1" applyBorder="1" applyAlignment="1" applyProtection="1">
      <alignment vertical="top"/>
    </xf>
    <xf numFmtId="0" fontId="32" fillId="10" borderId="37" xfId="0" applyFont="1" applyFill="1" applyBorder="1" applyAlignment="1" applyProtection="1">
      <alignment vertical="top"/>
    </xf>
    <xf numFmtId="0" fontId="32" fillId="10" borderId="2" xfId="0" applyFont="1" applyFill="1" applyBorder="1" applyAlignment="1" applyProtection="1">
      <alignment horizontal="right" vertical="top"/>
    </xf>
    <xf numFmtId="165" fontId="32" fillId="10" borderId="2" xfId="0" applyNumberFormat="1" applyFont="1" applyFill="1" applyBorder="1" applyAlignment="1" applyProtection="1">
      <alignment vertical="top"/>
    </xf>
    <xf numFmtId="0" fontId="50" fillId="0" borderId="0" xfId="0" applyFont="1" applyAlignment="1" applyProtection="1">
      <protection locked="0"/>
    </xf>
    <xf numFmtId="165" fontId="11" fillId="10" borderId="2" xfId="0" applyNumberFormat="1" applyFont="1" applyFill="1" applyBorder="1" applyAlignment="1" applyProtection="1">
      <alignment horizontal="center" vertical="center" wrapText="1"/>
      <protection locked="0"/>
    </xf>
    <xf numFmtId="165" fontId="38" fillId="10" borderId="2" xfId="0" applyNumberFormat="1" applyFont="1" applyFill="1" applyBorder="1" applyAlignment="1" applyProtection="1">
      <alignment horizontal="center" vertical="center" wrapText="1"/>
      <protection locked="0"/>
    </xf>
    <xf numFmtId="165" fontId="38" fillId="11" borderId="0" xfId="0" applyNumberFormat="1" applyFont="1" applyFill="1" applyAlignment="1" applyProtection="1">
      <alignment vertical="center" wrapText="1"/>
    </xf>
    <xf numFmtId="165" fontId="11" fillId="11" borderId="0" xfId="0" applyNumberFormat="1" applyFont="1" applyFill="1" applyAlignment="1" applyProtection="1">
      <alignment vertical="center" wrapText="1"/>
    </xf>
    <xf numFmtId="0" fontId="0" fillId="0" borderId="0" xfId="0" applyAlignment="1" applyProtection="1">
      <alignment vertical="center"/>
    </xf>
    <xf numFmtId="165" fontId="38" fillId="11" borderId="2" xfId="0" applyNumberFormat="1" applyFont="1" applyFill="1" applyBorder="1" applyAlignment="1" applyProtection="1">
      <alignment horizontal="center" vertical="center" wrapText="1"/>
    </xf>
    <xf numFmtId="165" fontId="11" fillId="11" borderId="2" xfId="0" applyNumberFormat="1" applyFont="1" applyFill="1" applyBorder="1" applyAlignment="1" applyProtection="1">
      <alignment horizontal="center" vertical="center" wrapText="1"/>
    </xf>
    <xf numFmtId="165" fontId="37" fillId="11" borderId="2" xfId="0" applyNumberFormat="1" applyFont="1" applyFill="1" applyBorder="1" applyAlignment="1" applyProtection="1">
      <alignment vertical="center" wrapText="1"/>
    </xf>
    <xf numFmtId="165" fontId="14" fillId="11" borderId="2" xfId="0" applyNumberFormat="1" applyFont="1" applyFill="1" applyBorder="1" applyAlignment="1" applyProtection="1">
      <alignment horizontal="right" vertical="center" wrapText="1"/>
    </xf>
    <xf numFmtId="165" fontId="11" fillId="11" borderId="2" xfId="0" applyNumberFormat="1" applyFont="1" applyFill="1" applyBorder="1" applyAlignment="1" applyProtection="1">
      <alignment vertical="center" wrapText="1"/>
    </xf>
    <xf numFmtId="165" fontId="11" fillId="11" borderId="2" xfId="0" applyNumberFormat="1" applyFont="1" applyFill="1" applyBorder="1" applyAlignment="1" applyProtection="1">
      <alignment horizontal="right" vertical="center" wrapText="1"/>
    </xf>
    <xf numFmtId="165" fontId="11" fillId="12" borderId="2" xfId="0" applyNumberFormat="1" applyFont="1" applyFill="1" applyBorder="1" applyAlignment="1" applyProtection="1">
      <alignment vertical="center" wrapText="1"/>
    </xf>
    <xf numFmtId="165" fontId="11" fillId="12" borderId="37" xfId="0" applyNumberFormat="1" applyFont="1" applyFill="1" applyBorder="1" applyAlignment="1" applyProtection="1">
      <alignment horizontal="right" vertical="center" wrapText="1"/>
    </xf>
    <xf numFmtId="165" fontId="11" fillId="12" borderId="2" xfId="0" applyNumberFormat="1" applyFont="1" applyFill="1" applyBorder="1" applyAlignment="1" applyProtection="1">
      <alignment horizontal="right" vertical="center" wrapText="1"/>
    </xf>
    <xf numFmtId="165" fontId="55" fillId="12" borderId="0" xfId="0" applyNumberFormat="1" applyFont="1" applyFill="1" applyAlignment="1" applyProtection="1">
      <alignment horizontal="right" vertical="center" wrapText="1"/>
    </xf>
    <xf numFmtId="165" fontId="55" fillId="12" borderId="2" xfId="0" applyNumberFormat="1" applyFont="1" applyFill="1" applyBorder="1" applyAlignment="1" applyProtection="1">
      <alignment vertical="center" wrapText="1"/>
    </xf>
    <xf numFmtId="165" fontId="55" fillId="12" borderId="0" xfId="0" applyNumberFormat="1" applyFont="1" applyFill="1" applyAlignment="1" applyProtection="1">
      <alignment vertical="center" wrapText="1"/>
    </xf>
    <xf numFmtId="165" fontId="38" fillId="0" borderId="0" xfId="0" applyNumberFormat="1" applyFont="1" applyAlignment="1" applyProtection="1">
      <alignment vertical="center" wrapText="1"/>
    </xf>
    <xf numFmtId="165" fontId="11" fillId="0" borderId="0" xfId="0" applyNumberFormat="1" applyFont="1" applyAlignment="1" applyProtection="1">
      <alignment vertical="center" wrapText="1"/>
    </xf>
    <xf numFmtId="165" fontId="38" fillId="0" borderId="2" xfId="0" applyNumberFormat="1" applyFont="1" applyBorder="1" applyAlignment="1" applyProtection="1">
      <alignment vertical="center" wrapText="1"/>
    </xf>
    <xf numFmtId="165" fontId="11" fillId="0" borderId="0" xfId="0" applyNumberFormat="1" applyFont="1" applyAlignment="1" applyProtection="1">
      <alignment wrapText="1"/>
    </xf>
    <xf numFmtId="0" fontId="40" fillId="0" borderId="2" xfId="0" applyFont="1" applyBorder="1" applyAlignment="1" applyProtection="1">
      <alignment vertical="center" wrapText="1"/>
    </xf>
    <xf numFmtId="165" fontId="11" fillId="11" borderId="0" xfId="0" applyNumberFormat="1" applyFont="1" applyFill="1" applyBorder="1" applyAlignment="1" applyProtection="1">
      <alignment horizontal="right" vertical="center" wrapText="1"/>
    </xf>
    <xf numFmtId="4" fontId="11" fillId="11" borderId="2" xfId="0" applyNumberFormat="1" applyFont="1" applyFill="1" applyBorder="1" applyAlignment="1" applyProtection="1">
      <alignment vertical="center" wrapText="1"/>
    </xf>
    <xf numFmtId="0" fontId="0" fillId="0" borderId="41" xfId="0" applyBorder="1" applyAlignment="1" applyProtection="1"/>
    <xf numFmtId="0" fontId="0" fillId="0" borderId="41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top" wrapText="1"/>
    </xf>
    <xf numFmtId="165" fontId="0" fillId="0" borderId="0" xfId="0" applyNumberFormat="1" applyAlignment="1" applyProtection="1">
      <alignment horizontal="center" vertical="top" wrapText="1"/>
    </xf>
    <xf numFmtId="164" fontId="3" fillId="0" borderId="2" xfId="0" applyNumberFormat="1" applyFont="1" applyBorder="1" applyAlignment="1" applyProtection="1">
      <alignment horizontal="left" wrapText="1"/>
    </xf>
    <xf numFmtId="165" fontId="0" fillId="0" borderId="2" xfId="0" applyNumberFormat="1" applyBorder="1" applyProtection="1"/>
    <xf numFmtId="165" fontId="11" fillId="0" borderId="2" xfId="0" applyNumberFormat="1" applyFont="1" applyBorder="1" applyAlignment="1" applyProtection="1">
      <alignment horizontal="right" vertical="center" wrapText="1"/>
    </xf>
    <xf numFmtId="164" fontId="18" fillId="0" borderId="36" xfId="0" applyNumberFormat="1" applyFont="1" applyBorder="1" applyAlignment="1" applyProtection="1">
      <alignment wrapText="1"/>
    </xf>
    <xf numFmtId="164" fontId="18" fillId="0" borderId="40" xfId="0" applyNumberFormat="1" applyFont="1" applyBorder="1" applyAlignment="1" applyProtection="1">
      <alignment wrapText="1"/>
    </xf>
    <xf numFmtId="164" fontId="18" fillId="0" borderId="37" xfId="0" applyNumberFormat="1" applyFont="1" applyBorder="1" applyAlignment="1" applyProtection="1">
      <alignment wrapText="1"/>
    </xf>
    <xf numFmtId="164" fontId="18" fillId="0" borderId="2" xfId="0" applyNumberFormat="1" applyFont="1" applyBorder="1" applyAlignment="1" applyProtection="1">
      <alignment horizontal="left" wrapText="1"/>
    </xf>
    <xf numFmtId="165" fontId="0" fillId="0" borderId="36" xfId="0" applyNumberFormat="1" applyBorder="1" applyProtection="1"/>
    <xf numFmtId="0" fontId="53" fillId="0" borderId="0" xfId="0" applyFont="1" applyProtection="1"/>
    <xf numFmtId="165" fontId="53" fillId="0" borderId="2" xfId="0" applyNumberFormat="1" applyFont="1" applyBorder="1" applyAlignment="1" applyProtection="1">
      <alignment horizontal="center" vertical="center"/>
    </xf>
    <xf numFmtId="165" fontId="53" fillId="0" borderId="0" xfId="0" applyNumberFormat="1" applyFont="1" applyProtection="1"/>
    <xf numFmtId="0" fontId="53" fillId="0" borderId="2" xfId="0" applyFont="1" applyBorder="1" applyProtection="1"/>
    <xf numFmtId="165" fontId="53" fillId="0" borderId="2" xfId="0" applyNumberFormat="1" applyFont="1" applyBorder="1" applyAlignment="1" applyProtection="1">
      <alignment horizontal="center" vertical="center" wrapText="1"/>
    </xf>
    <xf numFmtId="165" fontId="0" fillId="0" borderId="0" xfId="0" applyNumberFormat="1" applyBorder="1" applyProtection="1"/>
    <xf numFmtId="0" fontId="54" fillId="0" borderId="2" xfId="0" applyFont="1" applyBorder="1" applyProtection="1"/>
    <xf numFmtId="165" fontId="53" fillId="0" borderId="2" xfId="0" applyNumberFormat="1" applyFont="1" applyBorder="1" applyProtection="1"/>
    <xf numFmtId="165" fontId="54" fillId="0" borderId="2" xfId="0" applyNumberFormat="1" applyFont="1" applyBorder="1" applyProtection="1"/>
    <xf numFmtId="165" fontId="0" fillId="0" borderId="2" xfId="0" applyNumberFormat="1" applyFill="1" applyBorder="1" applyAlignment="1" applyProtection="1">
      <alignment horizontal="center" vertical="top" wrapText="1"/>
    </xf>
    <xf numFmtId="164" fontId="3" fillId="0" borderId="2" xfId="0" applyNumberFormat="1" applyFont="1" applyFill="1" applyBorder="1" applyAlignment="1" applyProtection="1">
      <alignment horizontal="left" vertical="top" wrapText="1"/>
    </xf>
    <xf numFmtId="165" fontId="0" fillId="0" borderId="2" xfId="0" applyNumberFormat="1" applyFill="1" applyBorder="1" applyAlignment="1" applyProtection="1">
      <alignment vertical="top"/>
    </xf>
    <xf numFmtId="165" fontId="11" fillId="0" borderId="2" xfId="0" applyNumberFormat="1" applyFont="1" applyFill="1" applyBorder="1" applyAlignment="1" applyProtection="1">
      <alignment horizontal="right" vertical="top" wrapText="1"/>
    </xf>
    <xf numFmtId="164" fontId="18" fillId="0" borderId="36" xfId="0" applyNumberFormat="1" applyFont="1" applyFill="1" applyBorder="1" applyAlignment="1" applyProtection="1">
      <alignment vertical="top" wrapText="1"/>
    </xf>
    <xf numFmtId="164" fontId="18" fillId="0" borderId="40" xfId="0" applyNumberFormat="1" applyFont="1" applyFill="1" applyBorder="1" applyAlignment="1" applyProtection="1">
      <alignment vertical="top" wrapText="1"/>
    </xf>
    <xf numFmtId="164" fontId="18" fillId="0" borderId="2" xfId="0" applyNumberFormat="1" applyFont="1" applyFill="1" applyBorder="1" applyAlignment="1" applyProtection="1">
      <alignment horizontal="left" vertical="top" wrapText="1"/>
    </xf>
    <xf numFmtId="0" fontId="41" fillId="0" borderId="0" xfId="0" applyFont="1" applyAlignment="1" applyProtection="1">
      <alignment horizontal="left" vertical="top"/>
    </xf>
    <xf numFmtId="165" fontId="32" fillId="0" borderId="0" xfId="0" applyNumberFormat="1" applyFont="1" applyProtection="1"/>
    <xf numFmtId="0" fontId="41" fillId="0" borderId="0" xfId="0" applyFont="1" applyAlignment="1" applyProtection="1">
      <alignment horizontal="center" vertical="center" wrapText="1"/>
    </xf>
    <xf numFmtId="165" fontId="32" fillId="0" borderId="2" xfId="0" applyNumberFormat="1" applyFont="1" applyBorder="1" applyAlignment="1" applyProtection="1">
      <alignment horizontal="center" vertical="center" wrapText="1"/>
    </xf>
    <xf numFmtId="165" fontId="32" fillId="0" borderId="0" xfId="0" applyNumberFormat="1" applyFont="1" applyAlignment="1" applyProtection="1">
      <alignment horizontal="center" vertical="center" wrapText="1"/>
    </xf>
    <xf numFmtId="164" fontId="2" fillId="0" borderId="35" xfId="0" applyNumberFormat="1" applyFont="1" applyFill="1" applyBorder="1" applyAlignment="1" applyProtection="1">
      <alignment horizontal="left" vertical="top" wrapText="1"/>
    </xf>
    <xf numFmtId="0" fontId="32" fillId="0" borderId="2" xfId="0" applyFont="1" applyBorder="1" applyAlignment="1" applyProtection="1">
      <alignment vertical="top"/>
    </xf>
    <xf numFmtId="165" fontId="32" fillId="0" borderId="2" xfId="0" applyNumberFormat="1" applyFont="1" applyBorder="1" applyAlignment="1" applyProtection="1">
      <alignment vertical="top"/>
    </xf>
    <xf numFmtId="165" fontId="31" fillId="0" borderId="2" xfId="0" applyNumberFormat="1" applyFont="1" applyBorder="1" applyAlignment="1" applyProtection="1">
      <alignment vertical="top" wrapText="1"/>
    </xf>
    <xf numFmtId="0" fontId="41" fillId="0" borderId="36" xfId="0" applyFont="1" applyFill="1" applyBorder="1" applyAlignment="1" applyProtection="1">
      <alignment horizontal="left" vertical="top" wrapText="1"/>
    </xf>
    <xf numFmtId="0" fontId="41" fillId="0" borderId="0" xfId="0" applyFont="1" applyFill="1" applyBorder="1" applyAlignment="1" applyProtection="1">
      <alignment horizontal="left" vertical="top" wrapText="1"/>
    </xf>
    <xf numFmtId="4" fontId="2" fillId="0" borderId="1" xfId="0" applyNumberFormat="1" applyFont="1" applyBorder="1" applyAlignment="1" applyProtection="1">
      <alignment horizontal="left" vertical="top" wrapText="1"/>
    </xf>
    <xf numFmtId="0" fontId="43" fillId="0" borderId="36" xfId="0" applyFont="1" applyFill="1" applyBorder="1" applyAlignment="1" applyProtection="1">
      <alignment horizontal="left" vertical="top" wrapText="1"/>
    </xf>
    <xf numFmtId="0" fontId="44" fillId="0" borderId="2" xfId="0" applyFont="1" applyBorder="1" applyAlignment="1" applyProtection="1">
      <alignment vertical="top"/>
    </xf>
    <xf numFmtId="165" fontId="44" fillId="2" borderId="2" xfId="0" applyNumberFormat="1" applyFont="1" applyFill="1" applyBorder="1" applyAlignment="1" applyProtection="1">
      <alignment vertical="top"/>
    </xf>
    <xf numFmtId="165" fontId="45" fillId="2" borderId="37" xfId="0" applyNumberFormat="1" applyFont="1" applyFill="1" applyBorder="1" applyAlignment="1" applyProtection="1">
      <alignment vertical="top" wrapText="1"/>
    </xf>
    <xf numFmtId="165" fontId="45" fillId="2" borderId="2" xfId="0" applyNumberFormat="1" applyFont="1" applyFill="1" applyBorder="1" applyAlignment="1" applyProtection="1">
      <alignment vertical="top" wrapText="1"/>
    </xf>
    <xf numFmtId="0" fontId="46" fillId="0" borderId="2" xfId="0" applyFont="1" applyBorder="1" applyAlignment="1" applyProtection="1">
      <alignment vertical="top"/>
    </xf>
    <xf numFmtId="165" fontId="46" fillId="0" borderId="2" xfId="0" applyNumberFormat="1" applyFont="1" applyBorder="1" applyAlignment="1" applyProtection="1">
      <alignment vertical="top"/>
    </xf>
    <xf numFmtId="165" fontId="46" fillId="0" borderId="0" xfId="0" applyNumberFormat="1" applyFont="1" applyAlignment="1" applyProtection="1">
      <alignment vertical="top"/>
    </xf>
    <xf numFmtId="0" fontId="59" fillId="0" borderId="47" xfId="0" applyFont="1" applyBorder="1" applyAlignment="1">
      <alignment horizontal="center" vertical="top" wrapText="1"/>
    </xf>
    <xf numFmtId="49" fontId="60" fillId="13" borderId="0" xfId="0" applyNumberFormat="1" applyFont="1" applyFill="1"/>
    <xf numFmtId="0" fontId="0" fillId="0" borderId="0" xfId="0" applyFont="1"/>
    <xf numFmtId="0" fontId="61" fillId="0" borderId="47" xfId="0" applyFont="1" applyBorder="1" applyAlignment="1">
      <alignment horizontal="center" vertical="top" wrapText="1"/>
    </xf>
    <xf numFmtId="0" fontId="59" fillId="0" borderId="42" xfId="0" applyFont="1" applyBorder="1" applyAlignment="1">
      <alignment vertical="top" wrapText="1"/>
    </xf>
    <xf numFmtId="0" fontId="59" fillId="0" borderId="46" xfId="0" applyFont="1" applyBorder="1" applyAlignment="1">
      <alignment vertical="top" wrapText="1"/>
    </xf>
    <xf numFmtId="0" fontId="59" fillId="0" borderId="43" xfId="0" applyFont="1" applyBorder="1" applyAlignment="1">
      <alignment vertical="top" wrapText="1"/>
    </xf>
    <xf numFmtId="0" fontId="59" fillId="0" borderId="44" xfId="0" applyFont="1" applyBorder="1" applyAlignment="1">
      <alignment vertical="top" wrapText="1"/>
    </xf>
    <xf numFmtId="0" fontId="59" fillId="0" borderId="45" xfId="0" applyFont="1" applyBorder="1" applyAlignment="1">
      <alignment vertical="top" wrapText="1"/>
    </xf>
    <xf numFmtId="0" fontId="62" fillId="2" borderId="0" xfId="0" applyFont="1" applyFill="1" applyAlignment="1">
      <alignment vertical="top"/>
    </xf>
    <xf numFmtId="164" fontId="3" fillId="2" borderId="0" xfId="0" applyNumberFormat="1" applyFont="1" applyFill="1" applyAlignment="1">
      <alignment vertical="top" wrapText="1"/>
    </xf>
    <xf numFmtId="0" fontId="31" fillId="2" borderId="0" xfId="0" applyFont="1" applyFill="1" applyAlignment="1">
      <alignment vertical="top" wrapText="1"/>
    </xf>
    <xf numFmtId="0" fontId="31" fillId="2" borderId="0" xfId="0" applyFont="1" applyFill="1" applyAlignment="1">
      <alignment horizontal="center" vertical="top" wrapText="1"/>
    </xf>
    <xf numFmtId="49" fontId="61" fillId="14" borderId="0" xfId="0" applyNumberFormat="1" applyFont="1" applyFill="1"/>
    <xf numFmtId="0" fontId="61" fillId="0" borderId="46" xfId="0" applyFont="1" applyBorder="1" applyAlignment="1">
      <alignment vertical="top" wrapText="1"/>
    </xf>
    <xf numFmtId="0" fontId="61" fillId="0" borderId="42" xfId="0" applyFont="1" applyBorder="1" applyAlignment="1">
      <alignment vertical="top" wrapText="1"/>
    </xf>
    <xf numFmtId="0" fontId="61" fillId="0" borderId="43" xfId="0" applyFont="1" applyBorder="1" applyAlignment="1">
      <alignment vertical="top" wrapText="1"/>
    </xf>
    <xf numFmtId="0" fontId="61" fillId="0" borderId="44" xfId="0" applyFont="1" applyBorder="1" applyAlignment="1">
      <alignment vertical="top" wrapText="1"/>
    </xf>
    <xf numFmtId="0" fontId="61" fillId="0" borderId="45" xfId="0" applyFont="1" applyBorder="1" applyAlignment="1">
      <alignment vertical="top" wrapText="1"/>
    </xf>
    <xf numFmtId="49" fontId="34" fillId="9" borderId="0" xfId="0" applyNumberFormat="1" applyFont="1" applyFill="1" applyBorder="1"/>
    <xf numFmtId="49" fontId="4" fillId="0" borderId="0" xfId="0" applyNumberFormat="1" applyFont="1" applyFill="1" applyBorder="1" applyAlignment="1" applyProtection="1">
      <alignment vertical="top"/>
    </xf>
    <xf numFmtId="49" fontId="7" fillId="0" borderId="0" xfId="0" applyNumberFormat="1" applyFont="1" applyAlignment="1" applyProtection="1">
      <alignment vertical="top"/>
    </xf>
    <xf numFmtId="49" fontId="0" fillId="0" borderId="0" xfId="0" applyNumberFormat="1" applyAlignment="1" applyProtection="1">
      <alignment vertical="top" wrapText="1"/>
    </xf>
    <xf numFmtId="49" fontId="0" fillId="0" borderId="0" xfId="0" applyNumberFormat="1" applyAlignment="1" applyProtection="1">
      <alignment horizontal="center" vertical="center" wrapText="1"/>
    </xf>
    <xf numFmtId="49" fontId="0" fillId="0" borderId="0" xfId="0" applyNumberFormat="1" applyAlignment="1" applyProtection="1">
      <alignment vertical="top"/>
    </xf>
    <xf numFmtId="4" fontId="42" fillId="6" borderId="0" xfId="0" applyNumberFormat="1" applyFont="1" applyFill="1" applyAlignment="1">
      <alignment vertical="top" wrapText="1"/>
    </xf>
    <xf numFmtId="0" fontId="41" fillId="6" borderId="0" xfId="0" applyFont="1" applyFill="1" applyAlignment="1">
      <alignment vertical="top" wrapText="1"/>
    </xf>
    <xf numFmtId="4" fontId="15" fillId="6" borderId="0" xfId="0" applyNumberFormat="1" applyFont="1" applyFill="1" applyAlignment="1">
      <alignment horizontal="center" vertical="top" wrapText="1"/>
    </xf>
    <xf numFmtId="0" fontId="61" fillId="6" borderId="45" xfId="0" applyFont="1" applyFill="1" applyBorder="1" applyAlignment="1">
      <alignment vertical="top" wrapText="1"/>
    </xf>
    <xf numFmtId="0" fontId="61" fillId="6" borderId="47" xfId="0" applyFont="1" applyFill="1" applyBorder="1" applyAlignment="1">
      <alignment horizontal="center" vertical="top" wrapText="1"/>
    </xf>
    <xf numFmtId="165" fontId="4" fillId="15" borderId="23" xfId="0" applyNumberFormat="1" applyFont="1" applyFill="1" applyBorder="1" applyProtection="1"/>
    <xf numFmtId="165" fontId="4" fillId="15" borderId="2" xfId="0" applyNumberFormat="1" applyFont="1" applyFill="1" applyBorder="1" applyProtection="1"/>
    <xf numFmtId="165" fontId="4" fillId="15" borderId="12" xfId="0" applyNumberFormat="1" applyFont="1" applyFill="1" applyBorder="1" applyProtection="1"/>
    <xf numFmtId="165" fontId="4" fillId="15" borderId="14" xfId="0" applyNumberFormat="1" applyFont="1" applyFill="1" applyBorder="1" applyProtection="1"/>
    <xf numFmtId="165" fontId="4" fillId="15" borderId="15" xfId="0" applyNumberFormat="1" applyFont="1" applyFill="1" applyBorder="1" applyProtection="1"/>
    <xf numFmtId="0" fontId="4" fillId="15" borderId="27" xfId="0" applyFont="1" applyFill="1" applyBorder="1" applyAlignment="1" applyProtection="1">
      <alignment wrapText="1"/>
    </xf>
    <xf numFmtId="49" fontId="60" fillId="14" borderId="0" xfId="0" applyNumberFormat="1" applyFont="1" applyFill="1"/>
    <xf numFmtId="0" fontId="0" fillId="0" borderId="46" xfId="0" applyBorder="1" applyAlignment="1"/>
    <xf numFmtId="0" fontId="0" fillId="0" borderId="45" xfId="0" applyBorder="1" applyAlignment="1"/>
    <xf numFmtId="0" fontId="0" fillId="0" borderId="44" xfId="0" applyBorder="1" applyAlignment="1"/>
    <xf numFmtId="165" fontId="20" fillId="0" borderId="38" xfId="0" applyNumberFormat="1" applyFont="1" applyFill="1" applyBorder="1"/>
    <xf numFmtId="165" fontId="20" fillId="0" borderId="39" xfId="0" applyNumberFormat="1" applyFont="1" applyFill="1" applyBorder="1"/>
    <xf numFmtId="165" fontId="20" fillId="0" borderId="22" xfId="0" applyNumberFormat="1" applyFont="1" applyFill="1" applyBorder="1"/>
    <xf numFmtId="165" fontId="20" fillId="0" borderId="13" xfId="0" applyNumberFormat="1" applyFont="1" applyFill="1" applyBorder="1"/>
    <xf numFmtId="0" fontId="28" fillId="3" borderId="6" xfId="0" applyFont="1" applyFill="1" applyBorder="1" applyAlignment="1">
      <alignment wrapText="1"/>
    </xf>
    <xf numFmtId="165" fontId="12" fillId="3" borderId="48" xfId="0" applyNumberFormat="1" applyFont="1" applyFill="1" applyBorder="1" applyAlignment="1">
      <alignment horizontal="center" vertical="center" wrapText="1"/>
    </xf>
    <xf numFmtId="165" fontId="36" fillId="3" borderId="11" xfId="0" applyNumberFormat="1" applyFont="1" applyFill="1" applyBorder="1" applyAlignment="1"/>
    <xf numFmtId="165" fontId="27" fillId="3" borderId="11" xfId="0" applyNumberFormat="1" applyFont="1" applyFill="1" applyBorder="1" applyAlignment="1"/>
    <xf numFmtId="165" fontId="27" fillId="3" borderId="13" xfId="0" applyNumberFormat="1" applyFont="1" applyFill="1" applyBorder="1" applyAlignment="1"/>
    <xf numFmtId="165" fontId="28" fillId="7" borderId="19" xfId="0" applyNumberFormat="1" applyFont="1" applyFill="1" applyBorder="1" applyAlignment="1">
      <alignment wrapText="1"/>
    </xf>
    <xf numFmtId="165" fontId="27" fillId="7" borderId="20" xfId="0" applyNumberFormat="1" applyFont="1" applyFill="1" applyBorder="1" applyAlignment="1"/>
    <xf numFmtId="165" fontId="28" fillId="5" borderId="20" xfId="0" applyNumberFormat="1" applyFont="1" applyFill="1" applyBorder="1" applyAlignment="1"/>
    <xf numFmtId="165" fontId="27" fillId="5" borderId="20" xfId="0" applyNumberFormat="1" applyFont="1" applyFill="1" applyBorder="1" applyAlignment="1"/>
    <xf numFmtId="165" fontId="27" fillId="5" borderId="21" xfId="0" applyNumberFormat="1" applyFont="1" applyFill="1" applyBorder="1" applyAlignment="1"/>
    <xf numFmtId="165" fontId="25" fillId="6" borderId="4" xfId="0" applyNumberFormat="1" applyFont="1" applyFill="1" applyBorder="1"/>
    <xf numFmtId="165" fontId="25" fillId="7" borderId="4" xfId="0" applyNumberFormat="1" applyFont="1" applyFill="1" applyBorder="1"/>
    <xf numFmtId="0" fontId="49" fillId="0" borderId="0" xfId="0" applyFont="1" applyAlignment="1" applyProtection="1"/>
    <xf numFmtId="0" fontId="50" fillId="0" borderId="0" xfId="0" applyFont="1" applyAlignment="1" applyProtection="1">
      <alignment horizontal="right"/>
      <protection locked="0"/>
    </xf>
    <xf numFmtId="0" fontId="63" fillId="0" borderId="47" xfId="0" applyFont="1" applyBorder="1" applyAlignment="1">
      <alignment horizontal="center" vertical="top" wrapText="1"/>
    </xf>
    <xf numFmtId="165" fontId="0" fillId="10" borderId="2" xfId="0" applyNumberFormat="1" applyFont="1" applyFill="1" applyBorder="1" applyAlignment="1" applyProtection="1">
      <alignment vertical="top"/>
    </xf>
    <xf numFmtId="165" fontId="9" fillId="10" borderId="2" xfId="0" applyNumberFormat="1" applyFont="1" applyFill="1" applyBorder="1" applyAlignment="1" applyProtection="1">
      <alignment vertical="top"/>
    </xf>
    <xf numFmtId="165" fontId="14" fillId="10" borderId="2" xfId="0" applyNumberFormat="1" applyFont="1" applyFill="1" applyBorder="1" applyAlignment="1" applyProtection="1">
      <alignment horizontal="right" vertical="top" wrapText="1"/>
    </xf>
    <xf numFmtId="165" fontId="56" fillId="10" borderId="2" xfId="0" applyNumberFormat="1" applyFont="1" applyFill="1" applyBorder="1" applyAlignment="1" applyProtection="1">
      <alignment horizontal="right" vertical="center"/>
    </xf>
    <xf numFmtId="165" fontId="56" fillId="10" borderId="2" xfId="0" applyNumberFormat="1" applyFont="1" applyFill="1" applyBorder="1" applyAlignment="1" applyProtection="1">
      <alignment horizontal="center" vertical="center" wrapText="1"/>
    </xf>
    <xf numFmtId="165" fontId="0" fillId="10" borderId="2" xfId="0" applyNumberFormat="1" applyFont="1" applyFill="1" applyBorder="1" applyAlignment="1" applyProtection="1">
      <alignment horizontal="center" vertical="top" wrapText="1"/>
    </xf>
    <xf numFmtId="164" fontId="65" fillId="10" borderId="2" xfId="0" applyNumberFormat="1" applyFont="1" applyFill="1" applyBorder="1" applyAlignment="1" applyProtection="1">
      <alignment horizontal="left" vertical="center" wrapText="1"/>
    </xf>
    <xf numFmtId="165" fontId="56" fillId="10" borderId="2" xfId="0" applyNumberFormat="1" applyFont="1" applyFill="1" applyBorder="1" applyAlignment="1" applyProtection="1">
      <alignment horizontal="right" vertical="center" wrapText="1"/>
    </xf>
    <xf numFmtId="164" fontId="56" fillId="10" borderId="36" xfId="0" applyNumberFormat="1" applyFont="1" applyFill="1" applyBorder="1" applyAlignment="1" applyProtection="1">
      <alignment vertical="center" wrapText="1"/>
    </xf>
    <xf numFmtId="164" fontId="56" fillId="10" borderId="40" xfId="0" applyNumberFormat="1" applyFont="1" applyFill="1" applyBorder="1" applyAlignment="1" applyProtection="1">
      <alignment horizontal="right" vertical="center" wrapText="1"/>
    </xf>
    <xf numFmtId="164" fontId="56" fillId="10" borderId="2" xfId="0" applyNumberFormat="1" applyFont="1" applyFill="1" applyBorder="1" applyAlignment="1" applyProtection="1">
      <alignment horizontal="left" vertical="center" wrapText="1"/>
    </xf>
    <xf numFmtId="165" fontId="0" fillId="10" borderId="2" xfId="0" applyNumberFormat="1" applyFont="1" applyFill="1" applyBorder="1" applyAlignment="1" applyProtection="1">
      <alignment horizontal="center" vertical="center" wrapText="1"/>
    </xf>
    <xf numFmtId="165" fontId="65" fillId="10" borderId="2" xfId="0" applyNumberFormat="1" applyFont="1" applyFill="1" applyBorder="1" applyAlignment="1" applyProtection="1">
      <alignment vertical="center" wrapText="1"/>
    </xf>
    <xf numFmtId="165" fontId="9" fillId="10" borderId="2" xfId="0" applyNumberFormat="1" applyFont="1" applyFill="1" applyBorder="1" applyAlignment="1" applyProtection="1">
      <alignment vertical="center" wrapText="1"/>
    </xf>
    <xf numFmtId="165" fontId="56" fillId="10" borderId="2" xfId="0" applyNumberFormat="1" applyFont="1" applyFill="1" applyBorder="1" applyAlignment="1" applyProtection="1">
      <alignment vertical="center" wrapText="1"/>
    </xf>
    <xf numFmtId="165" fontId="0" fillId="10" borderId="2" xfId="0" applyNumberFormat="1" applyFont="1" applyFill="1" applyBorder="1" applyAlignment="1" applyProtection="1">
      <alignment vertical="center" wrapText="1"/>
    </xf>
    <xf numFmtId="165" fontId="9" fillId="10" borderId="2" xfId="0" applyNumberFormat="1" applyFont="1" applyFill="1" applyBorder="1" applyAlignment="1" applyProtection="1">
      <alignment horizontal="right" vertical="center" wrapText="1"/>
    </xf>
    <xf numFmtId="165" fontId="0" fillId="10" borderId="2" xfId="0" applyNumberFormat="1" applyFont="1" applyFill="1" applyBorder="1" applyAlignment="1" applyProtection="1">
      <alignment horizontal="right" vertical="center" wrapText="1"/>
    </xf>
    <xf numFmtId="164" fontId="66" fillId="10" borderId="2" xfId="0" applyNumberFormat="1" applyFont="1" applyFill="1" applyBorder="1" applyAlignment="1" applyProtection="1">
      <alignment horizontal="left" vertical="top" wrapText="1"/>
    </xf>
    <xf numFmtId="165" fontId="9" fillId="10" borderId="2" xfId="0" applyNumberFormat="1" applyFont="1" applyFill="1" applyBorder="1" applyAlignment="1" applyProtection="1">
      <alignment horizontal="right" vertical="top" wrapText="1"/>
    </xf>
    <xf numFmtId="164" fontId="67" fillId="10" borderId="36" xfId="0" applyNumberFormat="1" applyFont="1" applyFill="1" applyBorder="1" applyAlignment="1" applyProtection="1">
      <alignment vertical="top" wrapText="1"/>
    </xf>
    <xf numFmtId="164" fontId="67" fillId="10" borderId="40" xfId="0" applyNumberFormat="1" applyFont="1" applyFill="1" applyBorder="1" applyAlignment="1" applyProtection="1">
      <alignment vertical="top" wrapText="1"/>
    </xf>
    <xf numFmtId="165" fontId="0" fillId="10" borderId="2" xfId="0" applyNumberFormat="1" applyFont="1" applyFill="1" applyBorder="1" applyAlignment="1" applyProtection="1">
      <alignment horizontal="right" vertical="top" wrapText="1"/>
    </xf>
    <xf numFmtId="164" fontId="67" fillId="10" borderId="2" xfId="0" applyNumberFormat="1" applyFont="1" applyFill="1" applyBorder="1" applyAlignment="1" applyProtection="1">
      <alignment horizontal="left" vertical="top" wrapText="1"/>
    </xf>
    <xf numFmtId="167" fontId="0" fillId="0" borderId="0" xfId="0" applyNumberFormat="1" applyFill="1"/>
    <xf numFmtId="164" fontId="18" fillId="0" borderId="2" xfId="0" applyNumberFormat="1" applyFont="1" applyBorder="1" applyAlignment="1" applyProtection="1">
      <alignment wrapText="1"/>
    </xf>
    <xf numFmtId="49" fontId="64" fillId="14" borderId="2" xfId="0" applyNumberFormat="1" applyFont="1" applyFill="1" applyBorder="1"/>
    <xf numFmtId="0" fontId="58" fillId="0" borderId="0" xfId="0" applyFont="1"/>
    <xf numFmtId="165" fontId="65" fillId="10" borderId="2" xfId="0" applyNumberFormat="1" applyFont="1" applyFill="1" applyBorder="1" applyAlignment="1">
      <alignment vertical="center" wrapText="1"/>
    </xf>
    <xf numFmtId="165" fontId="38" fillId="10" borderId="2" xfId="0" applyNumberFormat="1" applyFont="1" applyFill="1" applyBorder="1" applyAlignment="1">
      <alignment horizontal="center" vertical="center" wrapText="1"/>
    </xf>
    <xf numFmtId="165" fontId="56" fillId="10" borderId="2" xfId="0" applyNumberFormat="1" applyFont="1" applyFill="1" applyBorder="1" applyAlignment="1">
      <alignment vertical="center" wrapText="1"/>
    </xf>
    <xf numFmtId="165" fontId="56" fillId="10" borderId="2" xfId="0" applyNumberFormat="1" applyFont="1" applyFill="1" applyBorder="1" applyAlignment="1">
      <alignment horizontal="center" vertical="center" wrapText="1"/>
    </xf>
    <xf numFmtId="165" fontId="56" fillId="10" borderId="2" xfId="0" applyNumberFormat="1" applyFont="1" applyFill="1" applyBorder="1" applyAlignment="1">
      <alignment horizontal="right" vertical="center" wrapText="1"/>
    </xf>
    <xf numFmtId="165" fontId="56" fillId="10" borderId="2" xfId="0" applyNumberFormat="1" applyFont="1" applyFill="1" applyBorder="1" applyAlignment="1">
      <alignment horizontal="right" vertical="center"/>
    </xf>
    <xf numFmtId="164" fontId="56" fillId="10" borderId="2" xfId="0" applyNumberFormat="1" applyFont="1" applyFill="1" applyBorder="1" applyAlignment="1">
      <alignment horizontal="left" vertical="center" wrapText="1"/>
    </xf>
    <xf numFmtId="164" fontId="56" fillId="10" borderId="40" xfId="0" applyNumberFormat="1" applyFont="1" applyFill="1" applyBorder="1" applyAlignment="1">
      <alignment horizontal="right" vertical="center" wrapText="1"/>
    </xf>
    <xf numFmtId="164" fontId="56" fillId="10" borderId="36" xfId="0" applyNumberFormat="1" applyFont="1" applyFill="1" applyBorder="1" applyAlignment="1">
      <alignment vertical="center" wrapText="1"/>
    </xf>
    <xf numFmtId="164" fontId="65" fillId="10" borderId="2" xfId="0" applyNumberFormat="1" applyFont="1" applyFill="1" applyBorder="1" applyAlignment="1">
      <alignment horizontal="left" vertical="center" wrapText="1"/>
    </xf>
    <xf numFmtId="165" fontId="56" fillId="10" borderId="2" xfId="0" applyNumberFormat="1" applyFont="1" applyFill="1" applyBorder="1" applyAlignment="1">
      <alignment horizontal="center" vertical="top" wrapText="1"/>
    </xf>
    <xf numFmtId="165" fontId="37" fillId="10" borderId="2" xfId="0" applyNumberFormat="1" applyFont="1" applyFill="1" applyBorder="1" applyAlignment="1">
      <alignment vertical="center" wrapText="1"/>
    </xf>
    <xf numFmtId="165" fontId="38" fillId="10" borderId="2" xfId="0" applyNumberFormat="1" applyFont="1" applyFill="1" applyBorder="1" applyAlignment="1">
      <alignment horizontal="right" vertical="center" wrapText="1"/>
    </xf>
    <xf numFmtId="165" fontId="38" fillId="10" borderId="2" xfId="0" applyNumberFormat="1" applyFont="1" applyFill="1" applyBorder="1" applyAlignment="1">
      <alignment vertical="center" wrapText="1"/>
    </xf>
    <xf numFmtId="165" fontId="37" fillId="10" borderId="2" xfId="0" applyNumberFormat="1" applyFont="1" applyFill="1" applyBorder="1" applyAlignment="1">
      <alignment horizontal="right" vertical="center" wrapText="1"/>
    </xf>
    <xf numFmtId="165" fontId="38" fillId="0" borderId="0" xfId="0" applyNumberFormat="1" applyFont="1" applyAlignment="1">
      <alignment horizontal="center" vertical="center" wrapText="1"/>
    </xf>
    <xf numFmtId="0" fontId="56" fillId="0" borderId="0" xfId="0" applyFont="1"/>
    <xf numFmtId="165" fontId="38" fillId="0" borderId="0" xfId="0" applyNumberFormat="1" applyFont="1" applyAlignment="1">
      <alignment vertical="center" wrapText="1"/>
    </xf>
    <xf numFmtId="0" fontId="37" fillId="10" borderId="16" xfId="0" applyFont="1" applyFill="1" applyBorder="1" applyAlignment="1">
      <alignment vertical="center" wrapText="1"/>
    </xf>
    <xf numFmtId="0" fontId="38" fillId="10" borderId="16" xfId="0" applyFont="1" applyFill="1" applyBorder="1" applyAlignment="1">
      <alignment vertical="center" wrapText="1"/>
    </xf>
    <xf numFmtId="164" fontId="68" fillId="10" borderId="2" xfId="0" applyNumberFormat="1" applyFont="1" applyFill="1" applyBorder="1" applyAlignment="1">
      <alignment horizontal="left" vertical="top" wrapText="1"/>
    </xf>
    <xf numFmtId="165" fontId="65" fillId="10" borderId="2" xfId="0" applyNumberFormat="1" applyFont="1" applyFill="1" applyBorder="1" applyAlignment="1">
      <alignment vertical="top"/>
    </xf>
    <xf numFmtId="165" fontId="37" fillId="10" borderId="2" xfId="0" applyNumberFormat="1" applyFont="1" applyFill="1" applyBorder="1" applyAlignment="1">
      <alignment horizontal="right" vertical="top" wrapText="1"/>
    </xf>
    <xf numFmtId="164" fontId="69" fillId="10" borderId="36" xfId="0" applyNumberFormat="1" applyFont="1" applyFill="1" applyBorder="1" applyAlignment="1">
      <alignment vertical="top" wrapText="1"/>
    </xf>
    <xf numFmtId="164" fontId="69" fillId="10" borderId="40" xfId="0" applyNumberFormat="1" applyFont="1" applyFill="1" applyBorder="1" applyAlignment="1">
      <alignment vertical="top" wrapText="1"/>
    </xf>
    <xf numFmtId="164" fontId="69" fillId="10" borderId="37" xfId="0" applyNumberFormat="1" applyFont="1" applyFill="1" applyBorder="1" applyAlignment="1">
      <alignment vertical="top" wrapText="1"/>
    </xf>
    <xf numFmtId="164" fontId="69" fillId="10" borderId="2" xfId="0" applyNumberFormat="1" applyFont="1" applyFill="1" applyBorder="1" applyAlignment="1">
      <alignment horizontal="left" vertical="top" wrapText="1"/>
    </xf>
    <xf numFmtId="165" fontId="56" fillId="10" borderId="2" xfId="0" applyNumberFormat="1" applyFont="1" applyFill="1" applyBorder="1" applyAlignment="1">
      <alignment vertical="top"/>
    </xf>
    <xf numFmtId="165" fontId="65" fillId="10" borderId="2" xfId="0" applyNumberFormat="1" applyFont="1" applyFill="1" applyBorder="1" applyAlignment="1">
      <alignment horizontal="right" vertical="center" wrapText="1"/>
    </xf>
    <xf numFmtId="164" fontId="65" fillId="10" borderId="2" xfId="0" applyNumberFormat="1" applyFont="1" applyFill="1" applyBorder="1" applyAlignment="1">
      <alignment horizontal="left" vertical="top" wrapText="1"/>
    </xf>
    <xf numFmtId="165" fontId="65" fillId="10" borderId="2" xfId="0" applyNumberFormat="1" applyFont="1" applyFill="1" applyBorder="1" applyAlignment="1">
      <alignment horizontal="right" vertical="top" wrapText="1"/>
    </xf>
    <xf numFmtId="164" fontId="56" fillId="10" borderId="36" xfId="0" applyNumberFormat="1" applyFont="1" applyFill="1" applyBorder="1" applyAlignment="1">
      <alignment vertical="top" wrapText="1"/>
    </xf>
    <xf numFmtId="164" fontId="56" fillId="10" borderId="40" xfId="0" applyNumberFormat="1" applyFont="1" applyFill="1" applyBorder="1" applyAlignment="1">
      <alignment vertical="top" wrapText="1"/>
    </xf>
    <xf numFmtId="165" fontId="56" fillId="10" borderId="2" xfId="0" applyNumberFormat="1" applyFont="1" applyFill="1" applyBorder="1" applyAlignment="1">
      <alignment horizontal="right" vertical="top" wrapText="1"/>
    </xf>
    <xf numFmtId="164" fontId="56" fillId="10" borderId="2" xfId="0" applyNumberFormat="1" applyFont="1" applyFill="1" applyBorder="1" applyAlignment="1">
      <alignment horizontal="left" vertical="top" wrapText="1"/>
    </xf>
    <xf numFmtId="0" fontId="69" fillId="0" borderId="0" xfId="0" applyFont="1" applyAlignment="1">
      <alignment vertical="top"/>
    </xf>
    <xf numFmtId="165" fontId="69" fillId="0" borderId="0" xfId="0" applyNumberFormat="1" applyFont="1" applyAlignment="1">
      <alignment vertical="top"/>
    </xf>
    <xf numFmtId="165" fontId="69" fillId="10" borderId="2" xfId="0" applyNumberFormat="1" applyFont="1" applyFill="1" applyBorder="1" applyAlignment="1">
      <alignment horizontal="center" vertical="center" wrapText="1"/>
    </xf>
    <xf numFmtId="0" fontId="68" fillId="10" borderId="2" xfId="0" applyFont="1" applyFill="1" applyBorder="1" applyAlignment="1">
      <alignment vertical="top"/>
    </xf>
    <xf numFmtId="165" fontId="68" fillId="10" borderId="2" xfId="0" applyNumberFormat="1" applyFont="1" applyFill="1" applyBorder="1" applyAlignment="1">
      <alignment vertical="top"/>
    </xf>
    <xf numFmtId="165" fontId="68" fillId="10" borderId="2" xfId="0" applyNumberFormat="1" applyFont="1" applyFill="1" applyBorder="1" applyAlignment="1">
      <alignment vertical="top" wrapText="1"/>
    </xf>
    <xf numFmtId="0" fontId="69" fillId="10" borderId="36" xfId="0" applyFont="1" applyFill="1" applyBorder="1" applyAlignment="1">
      <alignment vertical="top"/>
    </xf>
    <xf numFmtId="0" fontId="69" fillId="10" borderId="40" xfId="0" applyFont="1" applyFill="1" applyBorder="1" applyAlignment="1">
      <alignment vertical="top"/>
    </xf>
    <xf numFmtId="0" fontId="69" fillId="10" borderId="37" xfId="0" applyFont="1" applyFill="1" applyBorder="1" applyAlignment="1">
      <alignment vertical="top"/>
    </xf>
    <xf numFmtId="0" fontId="69" fillId="10" borderId="2" xfId="0" applyFont="1" applyFill="1" applyBorder="1" applyAlignment="1">
      <alignment horizontal="right" vertical="top"/>
    </xf>
    <xf numFmtId="165" fontId="69" fillId="10" borderId="2" xfId="0" applyNumberFormat="1" applyFont="1" applyFill="1" applyBorder="1" applyAlignment="1">
      <alignment vertical="top"/>
    </xf>
    <xf numFmtId="0" fontId="70" fillId="10" borderId="16" xfId="0" applyFont="1" applyFill="1" applyBorder="1" applyAlignment="1" applyProtection="1">
      <alignment vertical="center" wrapText="1"/>
    </xf>
    <xf numFmtId="0" fontId="71" fillId="10" borderId="16" xfId="0" applyFont="1" applyFill="1" applyBorder="1" applyAlignment="1" applyProtection="1">
      <alignment vertical="center" wrapText="1"/>
    </xf>
    <xf numFmtId="40" fontId="60" fillId="13" borderId="0" xfId="0" applyNumberFormat="1" applyFont="1" applyFill="1"/>
    <xf numFmtId="166" fontId="60" fillId="13" borderId="0" xfId="0" applyNumberFormat="1" applyFont="1" applyFill="1"/>
    <xf numFmtId="40" fontId="60" fillId="14" borderId="0" xfId="0" applyNumberFormat="1" applyFont="1" applyFill="1"/>
    <xf numFmtId="166" fontId="60" fillId="14" borderId="0" xfId="0" applyNumberFormat="1" applyFont="1" applyFill="1"/>
    <xf numFmtId="49" fontId="60" fillId="0" borderId="0" xfId="0" applyNumberFormat="1" applyFont="1"/>
    <xf numFmtId="40" fontId="60" fillId="0" borderId="0" xfId="0" applyNumberFormat="1" applyFont="1"/>
    <xf numFmtId="165" fontId="58" fillId="0" borderId="0" xfId="0" applyNumberFormat="1" applyFont="1" applyFill="1" applyAlignment="1" applyProtection="1">
      <alignment vertical="center" wrapText="1"/>
    </xf>
    <xf numFmtId="165" fontId="49" fillId="0" borderId="0" xfId="0" applyNumberFormat="1" applyFont="1" applyFill="1" applyAlignment="1" applyProtection="1">
      <alignment vertical="center" textRotation="90" wrapText="1"/>
    </xf>
    <xf numFmtId="165" fontId="49" fillId="0" borderId="0" xfId="0" applyNumberFormat="1" applyFont="1" applyFill="1" applyAlignment="1" applyProtection="1">
      <alignment vertical="center" wrapText="1"/>
    </xf>
    <xf numFmtId="165" fontId="58" fillId="0" borderId="0" xfId="0" applyNumberFormat="1" applyFont="1" applyAlignment="1" applyProtection="1">
      <alignment horizontal="center" vertical="center" wrapText="1"/>
    </xf>
    <xf numFmtId="165" fontId="51" fillId="0" borderId="0" xfId="0" applyNumberFormat="1" applyFont="1" applyFill="1" applyAlignment="1" applyProtection="1">
      <alignment horizontal="center" vertical="center" wrapText="1"/>
    </xf>
    <xf numFmtId="165" fontId="51" fillId="0" borderId="0" xfId="0" applyNumberFormat="1" applyFont="1" applyAlignment="1" applyProtection="1">
      <alignment horizontal="center" vertical="center" wrapText="1"/>
    </xf>
    <xf numFmtId="165" fontId="58" fillId="0" borderId="0" xfId="0" applyNumberFormat="1" applyFont="1" applyFill="1" applyAlignment="1" applyProtection="1">
      <alignment horizontal="center" vertical="center" wrapText="1"/>
    </xf>
    <xf numFmtId="0" fontId="58" fillId="0" borderId="0" xfId="0" applyFont="1" applyFill="1" applyAlignment="1" applyProtection="1">
      <alignment horizontal="center"/>
    </xf>
    <xf numFmtId="165" fontId="57" fillId="0" borderId="0" xfId="0" applyNumberFormat="1" applyFont="1" applyAlignment="1" applyProtection="1">
      <alignment horizontal="center" vertical="center" wrapText="1"/>
    </xf>
    <xf numFmtId="165" fontId="49" fillId="0" borderId="0" xfId="0" applyNumberFormat="1" applyFont="1" applyFill="1" applyAlignment="1" applyProtection="1">
      <alignment horizontal="center" vertical="center" wrapText="1"/>
    </xf>
    <xf numFmtId="165" fontId="37" fillId="11" borderId="0" xfId="0" applyNumberFormat="1" applyFont="1" applyFill="1" applyAlignment="1" applyProtection="1">
      <alignment horizontal="center" vertical="center" wrapText="1"/>
    </xf>
    <xf numFmtId="49" fontId="4" fillId="15" borderId="8" xfId="0" applyNumberFormat="1" applyFont="1" applyFill="1" applyBorder="1" applyAlignment="1" applyProtection="1">
      <alignment horizontal="center" vertical="center"/>
    </xf>
    <xf numFmtId="49" fontId="4" fillId="15" borderId="16" xfId="0" applyNumberFormat="1" applyFont="1" applyFill="1" applyBorder="1" applyAlignment="1" applyProtection="1">
      <alignment horizontal="center" vertical="center"/>
    </xf>
    <xf numFmtId="49" fontId="4" fillId="15" borderId="17" xfId="0" applyNumberFormat="1" applyFont="1" applyFill="1" applyBorder="1" applyAlignment="1" applyProtection="1">
      <alignment horizontal="center" vertical="center"/>
    </xf>
    <xf numFmtId="0" fontId="19" fillId="0" borderId="26" xfId="0" applyFont="1" applyFill="1" applyBorder="1" applyAlignment="1">
      <alignment horizontal="center" vertical="top"/>
    </xf>
    <xf numFmtId="0" fontId="19" fillId="0" borderId="31" xfId="0" applyFont="1" applyFill="1" applyBorder="1" applyAlignment="1">
      <alignment horizontal="center" vertical="top"/>
    </xf>
    <xf numFmtId="165" fontId="8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CC"/>
      <color rgb="FFFF9999"/>
      <color rgb="FFCCECFF"/>
      <color rgb="FFFFCC99"/>
      <color rgb="FFFFC1C1"/>
      <color rgb="FFFFFFCC"/>
      <color rgb="FFCC6600"/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001201840366522E-2"/>
          <c:y val="0.33333333333333331"/>
          <c:w val="0.98307488919322583"/>
          <c:h val="0.50520778652668408"/>
        </c:manualLayout>
      </c:layout>
      <c:lineChart>
        <c:grouping val="stacked"/>
        <c:varyColors val="0"/>
        <c:ser>
          <c:idx val="4"/>
          <c:order val="4"/>
          <c:tx>
            <c:strRef>
              <c:f>'на сайт'!$F$172:$F$174</c:f>
              <c:strCache>
                <c:ptCount val="3"/>
                <c:pt idx="0">
                  <c:v>Динамика, %</c:v>
                </c:pt>
                <c:pt idx="1">
                  <c:v>112,3</c:v>
                </c:pt>
                <c:pt idx="2">
                  <c:v>-</c:v>
                </c:pt>
              </c:strCache>
            </c:strRef>
          </c:tx>
          <c:spPr>
            <a:ln w="22225" cap="rnd" cmpd="sng" algn="ctr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'на сайт'!$A$175:$A$185</c:f>
              <c:strCache>
                <c:ptCount val="11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Межбюджетные трансферты</c:v>
                </c:pt>
              </c:strCache>
            </c:strRef>
          </c:cat>
          <c:val>
            <c:numRef>
              <c:f>'на сайт'!$F$175:$F$185</c:f>
              <c:numCache>
                <c:formatCode>#\ ##0.0</c:formatCode>
                <c:ptCount val="11"/>
                <c:pt idx="0">
                  <c:v>123.93162393162395</c:v>
                </c:pt>
                <c:pt idx="1">
                  <c:v>0</c:v>
                </c:pt>
                <c:pt idx="2">
                  <c:v>114.84375</c:v>
                </c:pt>
                <c:pt idx="3">
                  <c:v>48.9051094890511</c:v>
                </c:pt>
                <c:pt idx="4">
                  <c:v>18</c:v>
                </c:pt>
                <c:pt idx="5">
                  <c:v>117.97408509893188</c:v>
                </c:pt>
                <c:pt idx="6">
                  <c:v>104.76190476190477</c:v>
                </c:pt>
                <c:pt idx="7">
                  <c:v>177.09923664122138</c:v>
                </c:pt>
                <c:pt idx="8">
                  <c:v>131.45833333333334</c:v>
                </c:pt>
                <c:pt idx="9">
                  <c:v>100.48465266558966</c:v>
                </c:pt>
                <c:pt idx="10">
                  <c:v>104.67836257309939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4C-461F-B2D2-891A511316D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64548831"/>
        <c:axId val="46456339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сайт'!$B$172:$B$174</c15:sqref>
                        </c15:formulaRef>
                      </c:ext>
                    </c:extLst>
                    <c:strCache>
                      <c:ptCount val="3"/>
                      <c:pt idx="0">
                        <c:v>факт за январь-июнь 2024 года</c:v>
                      </c:pt>
                      <c:pt idx="1">
                        <c:v>1 555,1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'на сайт'!$B$175:$B$185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93.6</c:v>
                      </c:pt>
                      <c:pt idx="1">
                        <c:v>0</c:v>
                      </c:pt>
                      <c:pt idx="2">
                        <c:v>12.8</c:v>
                      </c:pt>
                      <c:pt idx="3">
                        <c:v>13.7</c:v>
                      </c:pt>
                      <c:pt idx="4">
                        <c:v>90</c:v>
                      </c:pt>
                      <c:pt idx="5">
                        <c:v>1142.2</c:v>
                      </c:pt>
                      <c:pt idx="6">
                        <c:v>14.7</c:v>
                      </c:pt>
                      <c:pt idx="7">
                        <c:v>13.1</c:v>
                      </c:pt>
                      <c:pt idx="8">
                        <c:v>96</c:v>
                      </c:pt>
                      <c:pt idx="9">
                        <c:v>61.9</c:v>
                      </c:pt>
                      <c:pt idx="10">
                        <c:v>17.100000000000001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DF4C-461F-B2D2-891A511316D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сайт'!$C$172:$C$174</c15:sqref>
                        </c15:formulaRef>
                      </c:ext>
                    </c:extLst>
                    <c:strCache>
                      <c:ptCount val="3"/>
                      <c:pt idx="0">
                        <c:v>План на 2025 год</c:v>
                      </c:pt>
                      <c:pt idx="1">
                        <c:v>3 662,4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сайт'!$C$175:$C$185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286.3</c:v>
                      </c:pt>
                      <c:pt idx="1">
                        <c:v>0.4</c:v>
                      </c:pt>
                      <c:pt idx="2">
                        <c:v>38.4</c:v>
                      </c:pt>
                      <c:pt idx="3">
                        <c:v>49.1</c:v>
                      </c:pt>
                      <c:pt idx="4">
                        <c:v>51.3</c:v>
                      </c:pt>
                      <c:pt idx="5">
                        <c:v>2495.9</c:v>
                      </c:pt>
                      <c:pt idx="6">
                        <c:v>32</c:v>
                      </c:pt>
                      <c:pt idx="7">
                        <c:v>84.5</c:v>
                      </c:pt>
                      <c:pt idx="8">
                        <c:v>270.10000000000002</c:v>
                      </c:pt>
                      <c:pt idx="9">
                        <c:v>334.8</c:v>
                      </c:pt>
                      <c:pt idx="10">
                        <c:v>19.600000000000001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F4C-461F-B2D2-891A511316D1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сайт'!$D$172:$D$174</c15:sqref>
                        </c15:formulaRef>
                      </c:ext>
                    </c:extLst>
                    <c:strCache>
                      <c:ptCount val="3"/>
                      <c:pt idx="0">
                        <c:v>факт за январь-июнь 2025 года</c:v>
                      </c:pt>
                      <c:pt idx="1">
                        <c:v>1 746,0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сайт'!$D$175:$D$185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116</c:v>
                      </c:pt>
                      <c:pt idx="1">
                        <c:v>0</c:v>
                      </c:pt>
                      <c:pt idx="2">
                        <c:v>14.7</c:v>
                      </c:pt>
                      <c:pt idx="3">
                        <c:v>6.7</c:v>
                      </c:pt>
                      <c:pt idx="4">
                        <c:v>16.2</c:v>
                      </c:pt>
                      <c:pt idx="5">
                        <c:v>1347.5</c:v>
                      </c:pt>
                      <c:pt idx="6">
                        <c:v>15.4</c:v>
                      </c:pt>
                      <c:pt idx="7">
                        <c:v>23.2</c:v>
                      </c:pt>
                      <c:pt idx="8">
                        <c:v>126.2</c:v>
                      </c:pt>
                      <c:pt idx="9">
                        <c:v>62.2</c:v>
                      </c:pt>
                      <c:pt idx="10">
                        <c:v>17.899999999999999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F4C-461F-B2D2-891A511316D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сайт'!$E$172:$E$174</c15:sqref>
                        </c15:formulaRef>
                      </c:ext>
                    </c:extLst>
                    <c:strCache>
                      <c:ptCount val="3"/>
                      <c:pt idx="0">
                        <c:v>% исполнения плана</c:v>
                      </c:pt>
                      <c:pt idx="1">
                        <c:v>47,7</c:v>
                      </c:pt>
                      <c:pt idx="2">
                        <c:v>-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сайт'!$E$175:$E$185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40.516940272441495</c:v>
                      </c:pt>
                      <c:pt idx="1">
                        <c:v>0</c:v>
                      </c:pt>
                      <c:pt idx="2">
                        <c:v>38.28125</c:v>
                      </c:pt>
                      <c:pt idx="3">
                        <c:v>13.645621181262729</c:v>
                      </c:pt>
                      <c:pt idx="4">
                        <c:v>31.578947368421055</c:v>
                      </c:pt>
                      <c:pt idx="5">
                        <c:v>53.988541207580433</c:v>
                      </c:pt>
                      <c:pt idx="6">
                        <c:v>48.125</c:v>
                      </c:pt>
                      <c:pt idx="7">
                        <c:v>27.45562130177515</c:v>
                      </c:pt>
                      <c:pt idx="8">
                        <c:v>46.723435764531651</c:v>
                      </c:pt>
                      <c:pt idx="9">
                        <c:v>18.578255675029869</c:v>
                      </c:pt>
                      <c:pt idx="10">
                        <c:v>91.326530612244881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F4C-461F-B2D2-891A511316D1}"/>
                  </c:ext>
                </c:extLst>
              </c15:ser>
            </c15:filteredLineSeries>
          </c:ext>
        </c:extLst>
      </c:lineChart>
      <c:catAx>
        <c:axId val="46454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64563391"/>
        <c:crosses val="autoZero"/>
        <c:auto val="1"/>
        <c:lblAlgn val="ctr"/>
        <c:lblOffset val="100"/>
        <c:noMultiLvlLbl val="0"/>
      </c:catAx>
      <c:valAx>
        <c:axId val="464563391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46454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СТРУКТУРА</a:t>
            </a:r>
            <a:r>
              <a:rPr lang="ru-RU" sz="1200" baseline="0">
                <a:solidFill>
                  <a:schemeClr val="bg1"/>
                </a:solidFill>
              </a:rPr>
              <a:t> НАЛОГОВЫХ И НЕНАЛОГОВЫХ ДОХОДОВ </a:t>
            </a:r>
            <a:r>
              <a:rPr lang="ru-RU" sz="1200">
                <a:solidFill>
                  <a:schemeClr val="bg1"/>
                </a:solidFill>
              </a:rPr>
              <a:t> ОТЧЕТНЫЙ </a:t>
            </a:r>
            <a:r>
              <a:rPr lang="ru-RU" sz="1200" baseline="0">
                <a:solidFill>
                  <a:schemeClr val="bg1"/>
                </a:solidFill>
              </a:rPr>
              <a:t>ПЕРИОД </a:t>
            </a:r>
            <a:endParaRPr lang="ru-RU" sz="1200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2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2"/>
          <c:order val="2"/>
          <c:tx>
            <c:strRef>
              <c:f>'по доходам'!$D$29</c:f>
              <c:strCache>
                <c:ptCount val="1"/>
                <c:pt idx="0">
                  <c:v>факт за январь-июнь 2025 года</c:v>
                </c:pt>
              </c:strCache>
            </c:strRef>
          </c:tx>
          <c:dPt>
            <c:idx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7D5-4355-A0CA-51E6D5A730C9}"/>
              </c:ext>
            </c:extLst>
          </c:dPt>
          <c:dPt>
            <c:idx val="1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7D5-4355-A0CA-51E6D5A730C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7D5-4355-A0CA-51E6D5A730C9}"/>
              </c:ext>
            </c:extLst>
          </c:dPt>
          <c:dPt>
            <c:idx val="3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7D5-4355-A0CA-51E6D5A730C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7D5-4355-A0CA-51E6D5A730C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7D5-4355-A0CA-51E6D5A730C9}"/>
              </c:ext>
            </c:extLst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доходам'!$D$30:$D$35</c:f>
              <c:numCache>
                <c:formatCode>#\ ##0.0</c:formatCode>
                <c:ptCount val="6"/>
                <c:pt idx="0">
                  <c:v>320.5</c:v>
                </c:pt>
                <c:pt idx="1">
                  <c:v>31.7</c:v>
                </c:pt>
                <c:pt idx="2">
                  <c:v>136.9</c:v>
                </c:pt>
                <c:pt idx="3">
                  <c:v>38.5</c:v>
                </c:pt>
                <c:pt idx="4">
                  <c:v>21</c:v>
                </c:pt>
                <c:pt idx="5">
                  <c:v>46.1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7D5-4355-A0CA-51E6D5A730C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январь-июнь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0E-17D5-4355-A0CA-51E6D5A730C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0-17D5-4355-A0CA-51E6D5A730C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2-17D5-4355-A0CA-51E6D5A730C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4-17D5-4355-A0CA-51E6D5A730C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6-17D5-4355-A0CA-51E6D5A730C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8-17D5-4355-A0CA-51E6D5A730C9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доходам'!$B$30:$B$35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309.8</c:v>
                      </c:pt>
                      <c:pt idx="1">
                        <c:v>33.200000000000003</c:v>
                      </c:pt>
                      <c:pt idx="2">
                        <c:v>129.6</c:v>
                      </c:pt>
                      <c:pt idx="3">
                        <c:v>33.6</c:v>
                      </c:pt>
                      <c:pt idx="4">
                        <c:v>15.2</c:v>
                      </c:pt>
                      <c:pt idx="5">
                        <c:v>83.600000000000009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9-17D5-4355-A0CA-51E6D5A730C9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17D5-4355-A0CA-51E6D5A730C9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17D5-4355-A0CA-51E6D5A730C9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17D5-4355-A0CA-51E6D5A730C9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17D5-4355-A0CA-51E6D5A730C9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17D5-4355-A0CA-51E6D5A730C9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17D5-4355-A0CA-51E6D5A730C9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854</c:v>
                      </c:pt>
                      <c:pt idx="1">
                        <c:v>78.099999999999994</c:v>
                      </c:pt>
                      <c:pt idx="2">
                        <c:v>166.3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94.399999999999991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17D5-4355-A0CA-51E6D5A730C9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559295713035867"/>
          <c:y val="0.23970764071157771"/>
          <c:w val="0.35774037620297461"/>
          <c:h val="0.720492125984251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ДИНАМИКА ПОСТУПЛЕНИЙ ПО НАЛОГОВЫМ И НЕНАЛОГОВЫМ ДОХОДАМ,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'по доходам'!$B$29</c:f>
              <c:strCache>
                <c:ptCount val="1"/>
                <c:pt idx="0">
                  <c:v>факт за январь-июнь 2024 года</c:v>
                </c:pt>
              </c:strCache>
            </c:strRef>
          </c:tx>
          <c:spPr>
            <a:solidFill>
              <a:srgbClr val="CCECFF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доходам'!$B$30:$B$35</c:f>
              <c:numCache>
                <c:formatCode>#\ ##0.0</c:formatCode>
                <c:ptCount val="6"/>
                <c:pt idx="0">
                  <c:v>309.8</c:v>
                </c:pt>
                <c:pt idx="1">
                  <c:v>33.200000000000003</c:v>
                </c:pt>
                <c:pt idx="2">
                  <c:v>129.6</c:v>
                </c:pt>
                <c:pt idx="3">
                  <c:v>33.6</c:v>
                </c:pt>
                <c:pt idx="4">
                  <c:v>15.2</c:v>
                </c:pt>
                <c:pt idx="5">
                  <c:v>83.600000000000009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51-42B8-8236-2A2E5A9605F9}"/>
            </c:ext>
          </c:extLst>
        </c:ser>
        <c:ser>
          <c:idx val="2"/>
          <c:order val="2"/>
          <c:tx>
            <c:strRef>
              <c:f>'по доходам'!$D$29</c:f>
              <c:strCache>
                <c:ptCount val="1"/>
                <c:pt idx="0">
                  <c:v>факт за январь-июнь 2025 года</c:v>
                </c:pt>
              </c:strCache>
            </c:strRef>
          </c:tx>
          <c:spPr>
            <a:solidFill>
              <a:srgbClr val="FFC1C1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1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доходам'!$D$30:$D$35</c:f>
              <c:numCache>
                <c:formatCode>#\ ##0.0</c:formatCode>
                <c:ptCount val="6"/>
                <c:pt idx="0">
                  <c:v>320.5</c:v>
                </c:pt>
                <c:pt idx="1">
                  <c:v>31.7</c:v>
                </c:pt>
                <c:pt idx="2">
                  <c:v>136.9</c:v>
                </c:pt>
                <c:pt idx="3">
                  <c:v>38.5</c:v>
                </c:pt>
                <c:pt idx="4">
                  <c:v>21</c:v>
                </c:pt>
                <c:pt idx="5">
                  <c:v>46.1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51-42B8-8236-2A2E5A9605F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7421904"/>
        <c:axId val="32732788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854</c:v>
                      </c:pt>
                      <c:pt idx="1">
                        <c:v>78.099999999999994</c:v>
                      </c:pt>
                      <c:pt idx="2">
                        <c:v>166.3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94.399999999999991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D51-42B8-8236-2A2E5A9605F9}"/>
                  </c:ext>
                </c:extLst>
              </c15:ser>
            </c15:filteredBarSeries>
          </c:ext>
        </c:extLst>
      </c:barChart>
      <c:catAx>
        <c:axId val="32742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7327888"/>
        <c:crosses val="autoZero"/>
        <c:auto val="1"/>
        <c:lblAlgn val="ctr"/>
        <c:lblOffset val="100"/>
        <c:noMultiLvlLbl val="0"/>
      </c:catAx>
      <c:valAx>
        <c:axId val="327327888"/>
        <c:scaling>
          <c:orientation val="minMax"/>
          <c:max val="1200"/>
        </c:scaling>
        <c:delete val="1"/>
        <c:axPos val="l"/>
        <c:numFmt formatCode="#\ ##0.0" sourceLinked="1"/>
        <c:majorTickMark val="none"/>
        <c:minorTickMark val="none"/>
        <c:tickLblPos val="nextTo"/>
        <c:crossAx val="32742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169285695596949E-2"/>
          <c:y val="0"/>
          <c:w val="0.96928446433710835"/>
          <c:h val="0.75824857323925376"/>
        </c:manualLayout>
      </c:layout>
      <c:lineChart>
        <c:grouping val="stacked"/>
        <c:varyColors val="0"/>
        <c:ser>
          <c:idx val="4"/>
          <c:order val="4"/>
          <c:tx>
            <c:strRef>
              <c:f>'по доходам'!$F$29</c:f>
              <c:strCache>
                <c:ptCount val="1"/>
                <c:pt idx="0">
                  <c:v>Динамика, %</c:v>
                </c:pt>
              </c:strCache>
            </c:strRef>
          </c:tx>
          <c:spPr>
            <a:ln w="22225" cap="rnd" cmpd="sng" algn="ctr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8656253579723085E-2"/>
                  <c:y val="-0.102356880647550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84-432E-BEC0-B88A226C38AE}"/>
                </c:ext>
              </c:extLst>
            </c:dLbl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доходам'!$F$30:$F$35</c:f>
              <c:numCache>
                <c:formatCode>#\ ##0.0</c:formatCode>
                <c:ptCount val="6"/>
                <c:pt idx="0">
                  <c:v>103.45384118786313</c:v>
                </c:pt>
                <c:pt idx="1">
                  <c:v>95.481927710843365</c:v>
                </c:pt>
                <c:pt idx="2">
                  <c:v>105.63271604938272</c:v>
                </c:pt>
                <c:pt idx="3">
                  <c:v>114.58333333333333</c:v>
                </c:pt>
                <c:pt idx="4">
                  <c:v>138.15789473684211</c:v>
                </c:pt>
                <c:pt idx="5">
                  <c:v>55.143540669856456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F-405F-A3B2-B92DBBBDAA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20835616"/>
        <c:axId val="32084476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январь-июнь 2024 года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accent1"/>
                    </a:solidFill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доходам'!$B$30:$B$35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309.8</c:v>
                      </c:pt>
                      <c:pt idx="1">
                        <c:v>33.200000000000003</c:v>
                      </c:pt>
                      <c:pt idx="2">
                        <c:v>129.6</c:v>
                      </c:pt>
                      <c:pt idx="3">
                        <c:v>33.6</c:v>
                      </c:pt>
                      <c:pt idx="4">
                        <c:v>15.2</c:v>
                      </c:pt>
                      <c:pt idx="5">
                        <c:v>83.600000000000009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9C5F-405F-A3B2-B92DBBBDAA1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accent2"/>
                    </a:solidFill>
                    <a:ln w="952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854</c:v>
                      </c:pt>
                      <c:pt idx="1">
                        <c:v>78.099999999999994</c:v>
                      </c:pt>
                      <c:pt idx="2">
                        <c:v>166.3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94.399999999999991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C5F-405F-A3B2-B92DBBBDAA11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январь-июнь 2025 года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accent3"/>
                    </a:solidFill>
                    <a:ln w="9525" cap="flat" cmpd="sng" algn="ctr">
                      <a:solidFill>
                        <a:schemeClr val="accent3"/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доходам'!$D$30:$D$35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320.5</c:v>
                      </c:pt>
                      <c:pt idx="1">
                        <c:v>31.7</c:v>
                      </c:pt>
                      <c:pt idx="2">
                        <c:v>136.9</c:v>
                      </c:pt>
                      <c:pt idx="3">
                        <c:v>38.5</c:v>
                      </c:pt>
                      <c:pt idx="4">
                        <c:v>21</c:v>
                      </c:pt>
                      <c:pt idx="5">
                        <c:v>46.1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C5F-405F-A3B2-B92DBBBDAA1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доходам'!$E$29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ln w="22225" cap="rnd" cmpd="sng" algn="ctr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4"/>
                  <c:spPr>
                    <a:solidFill>
                      <a:schemeClr val="accent4"/>
                    </a:solidFill>
                    <a:ln w="9525" cap="flat" cmpd="sng" algn="ctr">
                      <a:solidFill>
                        <a:schemeClr val="accent4"/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доходам'!$E$30:$E$35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37.529274004683842</c:v>
                      </c:pt>
                      <c:pt idx="1">
                        <c:v>40.588988476312423</c:v>
                      </c:pt>
                      <c:pt idx="2">
                        <c:v>82.321106434155141</c:v>
                      </c:pt>
                      <c:pt idx="3">
                        <c:v>26.315789473684209</c:v>
                      </c:pt>
                      <c:pt idx="4">
                        <c:v>41.501976284584977</c:v>
                      </c:pt>
                      <c:pt idx="5">
                        <c:v>48.834745762711869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5F-405F-A3B2-B92DBBBDAA11}"/>
                  </c:ext>
                </c:extLst>
              </c15:ser>
            </c15:filteredLineSeries>
          </c:ext>
        </c:extLst>
      </c:lineChart>
      <c:catAx>
        <c:axId val="3208356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20844768"/>
        <c:crosses val="autoZero"/>
        <c:auto val="1"/>
        <c:lblAlgn val="ctr"/>
        <c:lblOffset val="100"/>
        <c:noMultiLvlLbl val="0"/>
      </c:catAx>
      <c:valAx>
        <c:axId val="320844768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32083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711349599301871"/>
          <c:y val="0.87406285976555897"/>
          <c:w val="0.13179718338065444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</a:t>
            </a:r>
            <a:r>
              <a:rPr lang="ru-RU" sz="1400" baseline="0">
                <a:solidFill>
                  <a:schemeClr val="bg1"/>
                </a:solidFill>
              </a:rPr>
              <a:t> ПЛАНА, млн.рублей</a:t>
            </a:r>
            <a:endParaRPr lang="ru-RU" sz="1400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'на сайт'!$C$122</c:f>
              <c:strCache>
                <c:ptCount val="1"/>
                <c:pt idx="0">
                  <c:v>План на 2025 год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сайт'!$A$123:$A$127</c15:sqref>
                  </c15:fullRef>
                </c:ext>
              </c:extLst>
              <c:f>('на сайт'!$A$123,'на сайт'!$A$126)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сайт'!$C$123:$C$127</c15:sqref>
                  </c15:fullRef>
                </c:ext>
              </c:extLst>
              <c:f>('на сайт'!$C$123,'на сайт'!$C$126)</c:f>
              <c:numCache>
                <c:formatCode>#\ ##0.0</c:formatCode>
                <c:ptCount val="2"/>
                <c:pt idx="0">
                  <c:v>3420.8</c:v>
                </c:pt>
                <c:pt idx="1">
                  <c:v>3662.4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48-4FAB-9C31-91F1DF44E3FB}"/>
            </c:ext>
          </c:extLst>
        </c:ser>
        <c:ser>
          <c:idx val="2"/>
          <c:order val="2"/>
          <c:tx>
            <c:strRef>
              <c:f>'на сайт'!$D$122</c:f>
              <c:strCache>
                <c:ptCount val="1"/>
                <c:pt idx="0">
                  <c:v>факт за январь-июнь 2025 года</c:v>
                </c:pt>
              </c:strCache>
            </c:strRef>
          </c:tx>
          <c:spPr>
            <a:solidFill>
              <a:srgbClr val="FFC1C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сайт'!$A$123:$A$127</c15:sqref>
                  </c15:fullRef>
                </c:ext>
              </c:extLst>
              <c:f>('на сайт'!$A$123,'на сайт'!$A$126)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сайт'!$D$123:$D$127</c15:sqref>
                  </c15:fullRef>
                </c:ext>
              </c:extLst>
              <c:f>('на сайт'!$D$123,'на сайт'!$D$126)</c:f>
              <c:numCache>
                <c:formatCode>#\ ##0.0</c:formatCode>
                <c:ptCount val="2"/>
                <c:pt idx="0">
                  <c:v>1712</c:v>
                </c:pt>
                <c:pt idx="1">
                  <c:v>1746.0000000000002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48-4FAB-9C31-91F1DF44E3F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88193184"/>
        <c:axId val="3881715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сайт'!$B$122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январь-июнь 2024 года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сайт'!$A$123:$A$127</c15:sqref>
                        </c15:fullRef>
                        <c15:formulaRef>
                          <c15:sqref>('на сайт'!$A$123,'на сайт'!$A$126)</c15:sqref>
                        </c15:formulaRef>
                      </c:ext>
                    </c:extLst>
                    <c:strCache>
                      <c:ptCount val="2"/>
                      <c:pt idx="0">
                        <c:v>Доходы бюджета - всего</c:v>
                      </c:pt>
                      <c:pt idx="1">
                        <c:v>Расходы всего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сайт'!$B$123:$B$127</c15:sqref>
                        </c15:fullRef>
                        <c15:formulaRef>
                          <c15:sqref>('на сайт'!$B$123,'на сайт'!$B$126)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1632.4</c:v>
                      </c:pt>
                      <c:pt idx="1">
                        <c:v>1555.1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848-4FAB-9C31-91F1DF44E3FB}"/>
                  </c:ext>
                </c:extLst>
              </c15:ser>
            </c15:filteredBarSeries>
          </c:ext>
        </c:extLst>
      </c:barChart>
      <c:catAx>
        <c:axId val="38819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88171552"/>
        <c:crosses val="autoZero"/>
        <c:auto val="1"/>
        <c:lblAlgn val="ctr"/>
        <c:lblOffset val="100"/>
        <c:noMultiLvlLbl val="0"/>
      </c:catAx>
      <c:valAx>
        <c:axId val="388171552"/>
        <c:scaling>
          <c:orientation val="minMax"/>
          <c:max val="3610"/>
          <c:min val="0"/>
        </c:scaling>
        <c:delete val="1"/>
        <c:axPos val="l"/>
        <c:numFmt formatCode="#\ ##0.0" sourceLinked="1"/>
        <c:majorTickMark val="none"/>
        <c:minorTickMark val="none"/>
        <c:tickLblPos val="nextTo"/>
        <c:crossAx val="38819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СТРУКТУРА РАСХОДОВ ЗА ОТЧЕТНЫЙ ПЕРИОД </a:t>
            </a:r>
          </a:p>
        </c:rich>
      </c:tx>
      <c:layout>
        <c:manualLayout>
          <c:xMode val="edge"/>
          <c:yMode val="edge"/>
          <c:x val="0.13698756829275849"/>
          <c:y val="5.87524211991447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2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518071822438229E-2"/>
          <c:y val="0.18347680867752209"/>
          <c:w val="0.52484826406766949"/>
          <c:h val="0.71474509662623231"/>
        </c:manualLayout>
      </c:layout>
      <c:pie3DChart>
        <c:varyColors val="1"/>
        <c:ser>
          <c:idx val="2"/>
          <c:order val="2"/>
          <c:tx>
            <c:strRef>
              <c:f>'на сайт'!$D$49</c:f>
              <c:strCache>
                <c:ptCount val="1"/>
                <c:pt idx="0">
                  <c:v>факт за январь-июнь 2025 года</c:v>
                </c:pt>
              </c:strCache>
            </c:strRef>
          </c:tx>
          <c:explosion val="14"/>
          <c:dPt>
            <c:idx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144D-4D0E-8D00-0E29E7DB16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44D-4D0E-8D00-0E29E7DB16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8-144D-4D0E-8D00-0E29E7DB16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44D-4D0E-8D00-0E29E7DB16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144D-4D0E-8D00-0E29E7DB1694}"/>
              </c:ext>
            </c:extLst>
          </c:dPt>
          <c:dPt>
            <c:idx val="5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144D-4D0E-8D00-0E29E7DB1694}"/>
              </c:ext>
            </c:extLst>
          </c:dPt>
          <c:dPt>
            <c:idx val="6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144D-4D0E-8D00-0E29E7DB1694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144D-4D0E-8D00-0E29E7DB1694}"/>
              </c:ext>
            </c:extLst>
          </c:dPt>
          <c:dPt>
            <c:idx val="8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144D-4D0E-8D00-0E29E7DB1694}"/>
              </c:ext>
            </c:extLst>
          </c:dPt>
          <c:dPt>
            <c:idx val="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144D-4D0E-8D00-0E29E7DB169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144D-4D0E-8D00-0E29E7DB1694}"/>
              </c:ext>
            </c:extLst>
          </c:dPt>
          <c:dPt>
            <c:idx val="11"/>
            <c:bubble3D val="0"/>
            <c:spPr>
              <a:solidFill>
                <a:srgbClr val="FFC1C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44D-4D0E-8D00-0E29E7DB1694}"/>
              </c:ext>
            </c:extLst>
          </c:dPt>
          <c:dLbls>
            <c:dLbl>
              <c:idx val="0"/>
              <c:layout>
                <c:manualLayout>
                  <c:x val="-5.0602408838465562E-2"/>
                  <c:y val="4.665325228850743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4D-4D0E-8D00-0E29E7DB1694}"/>
                </c:ext>
              </c:extLst>
            </c:dLbl>
            <c:dLbl>
              <c:idx val="1"/>
              <c:layout>
                <c:manualLayout>
                  <c:x val="-0.12723397962291746"/>
                  <c:y val="0.10084554854499352"/>
                </c:manualLayout>
              </c:layout>
              <c:numFmt formatCode="0.00%" sourceLinked="0"/>
              <c:spPr>
                <a:solidFill>
                  <a:srgbClr val="CC66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4D-4D0E-8D00-0E29E7DB1694}"/>
                </c:ext>
              </c:extLst>
            </c:dLbl>
            <c:dLbl>
              <c:idx val="2"/>
              <c:layout>
                <c:manualLayout>
                  <c:x val="0"/>
                  <c:y val="-3.4655111927815424E-2"/>
                </c:manualLayout>
              </c:layout>
              <c:numFmt formatCode="0.00%" sourceLinked="0"/>
              <c:spPr>
                <a:solidFill>
                  <a:schemeClr val="bg1">
                    <a:lumMod val="65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4D-4D0E-8D00-0E29E7DB1694}"/>
                </c:ext>
              </c:extLst>
            </c:dLbl>
            <c:dLbl>
              <c:idx val="3"/>
              <c:layout>
                <c:manualLayout>
                  <c:x val="5.5310322339784926E-4"/>
                  <c:y val="-8.4363657355346386E-2"/>
                </c:manualLayout>
              </c:layout>
              <c:numFmt formatCode="0.00%" sourceLinked="0"/>
              <c:spPr>
                <a:solidFill>
                  <a:srgbClr val="FFC0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4D-4D0E-8D00-0E29E7DB1694}"/>
                </c:ext>
              </c:extLst>
            </c:dLbl>
            <c:dLbl>
              <c:idx val="4"/>
              <c:layout>
                <c:manualLayout>
                  <c:x val="3.019681294053507E-3"/>
                  <c:y val="-6.7211898157591821E-2"/>
                </c:manualLayout>
              </c:layout>
              <c:numFmt formatCode="0.00%" sourceLinked="0"/>
              <c:spPr>
                <a:solidFill>
                  <a:schemeClr val="accent1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4D-4D0E-8D00-0E29E7DB1694}"/>
                </c:ext>
              </c:extLst>
            </c:dLbl>
            <c:dLbl>
              <c:idx val="5"/>
              <c:layout>
                <c:manualLayout>
                  <c:x val="-0.1307228894993693"/>
                  <c:y val="0.1237842502248259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44D-4D0E-8D00-0E29E7DB1694}"/>
                </c:ext>
              </c:extLst>
            </c:dLbl>
            <c:dLbl>
              <c:idx val="6"/>
              <c:layout>
                <c:manualLayout>
                  <c:x val="-4.2168693769629118E-2"/>
                  <c:y val="-0.1170377998716740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44D-4D0E-8D00-0E29E7DB1694}"/>
                </c:ext>
              </c:extLst>
            </c:dLbl>
            <c:dLbl>
              <c:idx val="7"/>
              <c:layout>
                <c:manualLayout>
                  <c:x val="4.882051755175619E-2"/>
                  <c:y val="5.1374110821893949E-2"/>
                </c:manualLayout>
              </c:layout>
              <c:numFmt formatCode="0.00%" sourceLinked="0"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4D-4D0E-8D00-0E29E7DB1694}"/>
                </c:ext>
              </c:extLst>
            </c:dLbl>
            <c:dLbl>
              <c:idx val="8"/>
              <c:layout>
                <c:manualLayout>
                  <c:x val="3.2480681524475495E-2"/>
                  <c:y val="-3.9045285053245595E-3"/>
                </c:manualLayout>
              </c:layout>
              <c:numFmt formatCode="0.00%" sourceLinked="0"/>
              <c:spPr>
                <a:solidFill>
                  <a:schemeClr val="accent2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44D-4D0E-8D00-0E29E7DB1694}"/>
                </c:ext>
              </c:extLst>
            </c:dLbl>
            <c:dLbl>
              <c:idx val="9"/>
              <c:layout>
                <c:manualLayout>
                  <c:x val="1.7758434993751005E-2"/>
                  <c:y val="0.10157372490198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4D-4D0E-8D00-0E29E7DB1694}"/>
                </c:ext>
              </c:extLst>
            </c:dLbl>
            <c:dLbl>
              <c:idx val="10"/>
              <c:layout>
                <c:manualLayout>
                  <c:x val="-1.742340990065127E-2"/>
                  <c:y val="7.549529145416714E-2"/>
                </c:manualLayout>
              </c:layout>
              <c:numFmt formatCode="0.00%" sourceLinked="0"/>
              <c:spPr>
                <a:solidFill>
                  <a:srgbClr val="006699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4D-4D0E-8D00-0E29E7DB1694}"/>
                </c:ext>
              </c:extLst>
            </c:dLbl>
            <c:dLbl>
              <c:idx val="11"/>
              <c:layout>
                <c:manualLayout>
                  <c:x val="-2.6593159621269982E-2"/>
                  <c:y val="-3.3236171433771007E-2"/>
                </c:manualLayout>
              </c:layout>
              <c:numFmt formatCode="0.00%" sourceLinked="0"/>
              <c:spPr>
                <a:solidFill>
                  <a:srgbClr val="FFC1C1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4D-4D0E-8D00-0E29E7DB169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сайт'!$A$50:$A$63</c15:sqref>
                  </c15:fullRef>
                </c:ext>
              </c:extLst>
              <c:f>'на сайт'!$A$52:$A$63</c:f>
              <c:strCache>
                <c:ptCount val="12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Обслуживание государственного (муниципального) долга</c:v>
                </c:pt>
                <c:pt idx="11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сайт'!$D$50:$D$63</c15:sqref>
                  </c15:fullRef>
                </c:ext>
              </c:extLst>
              <c:f>'на сайт'!$D$52:$D$63</c:f>
              <c:numCache>
                <c:formatCode>"₽"###\ ##0.00</c:formatCode>
                <c:ptCount val="12"/>
                <c:pt idx="0" formatCode="#\ ##0.0">
                  <c:v>192.5</c:v>
                </c:pt>
                <c:pt idx="1" formatCode="#\ ##0.0">
                  <c:v>3.4</c:v>
                </c:pt>
                <c:pt idx="2" formatCode="#\ ##0.0">
                  <c:v>19.5</c:v>
                </c:pt>
                <c:pt idx="3" formatCode="#\ ##0.0">
                  <c:v>47.3</c:v>
                </c:pt>
                <c:pt idx="4" formatCode="#\ ##0.0">
                  <c:v>144.69999999999999</c:v>
                </c:pt>
                <c:pt idx="5" formatCode="#\ ##0.0">
                  <c:v>1347.9</c:v>
                </c:pt>
                <c:pt idx="6" formatCode="#\ ##0.0">
                  <c:v>110.7</c:v>
                </c:pt>
                <c:pt idx="7" formatCode="#\ ##0.0">
                  <c:v>23.2</c:v>
                </c:pt>
                <c:pt idx="8" formatCode="#\ ##0.0">
                  <c:v>138.30000000000001</c:v>
                </c:pt>
                <c:pt idx="9" formatCode="#\ ##0.0">
                  <c:v>66.3</c:v>
                </c:pt>
                <c:pt idx="10" formatCode="#\ ##0.0">
                  <c:v>0.2</c:v>
                </c:pt>
                <c:pt idx="11" formatCode="#\ ##0.0">
                  <c:v>17.899999999999999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2-144D-4D0E-8D00-0E29E7DB169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сайт'!$B$49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январь-июнь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9-66B5-4D3B-B091-66ED4B0EDA9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B-66B5-4D3B-B091-66ED4B0EDA9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D-66B5-4D3B-B091-66ED4B0EDA9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F-66B5-4D3B-B091-66ED4B0EDA9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1-66B5-4D3B-B091-66ED4B0EDA9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3-66B5-4D3B-B091-66ED4B0EDA9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5-66B5-4D3B-B091-66ED4B0EDA9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7-66B5-4D3B-B091-66ED4B0EDA9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9-66B5-4D3B-B091-66ED4B0EDA92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B-66B5-4D3B-B091-66ED4B0EDA92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D-66B5-4D3B-B091-66ED4B0EDA92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F-66B5-4D3B-B091-66ED4B0EDA9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сайт'!$A$50:$A$63</c15:sqref>
                        </c15:fullRef>
                        <c15:formulaRef>
                          <c15:sqref>'на сайт'!$A$52:$A$63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сайт'!$B$50:$B$63</c15:sqref>
                        </c15:fullRef>
                        <c15:formulaRef>
                          <c15:sqref>'на сайт'!$B$52:$B$63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154.80000000000001</c:v>
                      </c:pt>
                      <c:pt idx="1" formatCode="#\ ##0.0">
                        <c:v>2.5</c:v>
                      </c:pt>
                      <c:pt idx="2" formatCode="#\ ##0.0">
                        <c:v>19.100000000000001</c:v>
                      </c:pt>
                      <c:pt idx="3" formatCode="#\ ##0.0">
                        <c:v>47.8</c:v>
                      </c:pt>
                      <c:pt idx="4" formatCode="#\ ##0.0">
                        <c:v>205.7</c:v>
                      </c:pt>
                      <c:pt idx="5" formatCode="#\ ##0.0">
                        <c:v>1142.5</c:v>
                      </c:pt>
                      <c:pt idx="6" formatCode="#\ ##0.0">
                        <c:v>101.5</c:v>
                      </c:pt>
                      <c:pt idx="7" formatCode="#\ ##0.0">
                        <c:v>13.1</c:v>
                      </c:pt>
                      <c:pt idx="8" formatCode="#\ ##0.0">
                        <c:v>111.9</c:v>
                      </c:pt>
                      <c:pt idx="9" formatCode="#\ ##0.0">
                        <c:v>62.1</c:v>
                      </c:pt>
                      <c:pt idx="10" formatCode="#\ ##0.0">
                        <c:v>0.6</c:v>
                      </c:pt>
                      <c:pt idx="11" formatCode="#\ ##0.0">
                        <c:v>17.100000000000001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0-144D-4D0E-8D00-0E29E7DB1694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сайт'!$C$49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66B5-4D3B-B091-66ED4B0EDA9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66B5-4D3B-B091-66ED4B0EDA9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66B5-4D3B-B091-66ED4B0EDA9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66B5-4D3B-B091-66ED4B0EDA9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66B5-4D3B-B091-66ED4B0EDA9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66B5-4D3B-B091-66ED4B0EDA9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66B5-4D3B-B091-66ED4B0EDA9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66B5-4D3B-B091-66ED4B0EDA9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66B5-4D3B-B091-66ED4B0EDA92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66B5-4D3B-B091-66ED4B0EDA92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45-66B5-4D3B-B091-66ED4B0EDA92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47-66B5-4D3B-B091-66ED4B0EDA9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сайт'!$A$50:$A$63</c15:sqref>
                        </c15:fullRef>
                        <c15:formulaRef>
                          <c15:sqref>'на сайт'!$A$52:$A$63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сайт'!$C$50:$C$63</c15:sqref>
                        </c15:fullRef>
                        <c15:formulaRef>
                          <c15:sqref>'на сайт'!$C$52:$C$63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461.8</c:v>
                      </c:pt>
                      <c:pt idx="1" formatCode="#\ ##0.0">
                        <c:v>9.1</c:v>
                      </c:pt>
                      <c:pt idx="2" formatCode="#\ ##0.0">
                        <c:v>50.6</c:v>
                      </c:pt>
                      <c:pt idx="3" formatCode="#\ ##0.0">
                        <c:v>230.3</c:v>
                      </c:pt>
                      <c:pt idx="4" formatCode="#\ ##0.0">
                        <c:v>425.5</c:v>
                      </c:pt>
                      <c:pt idx="5" formatCode="#\ ##0.0">
                        <c:v>2497.4</c:v>
                      </c:pt>
                      <c:pt idx="6" formatCode="#\ ##0.0">
                        <c:v>280.7</c:v>
                      </c:pt>
                      <c:pt idx="7" formatCode="#\ ##0.0">
                        <c:v>84.5</c:v>
                      </c:pt>
                      <c:pt idx="8" formatCode="#\ ##0.0">
                        <c:v>286.7</c:v>
                      </c:pt>
                      <c:pt idx="9" formatCode="#\ ##0.0">
                        <c:v>354.5</c:v>
                      </c:pt>
                      <c:pt idx="10" formatCode="#\ ##0.0">
                        <c:v>0.4</c:v>
                      </c:pt>
                      <c:pt idx="11" formatCode="#\ ##0.0">
                        <c:v>19.600000000000001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1-144D-4D0E-8D00-0E29E7DB1694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сайт'!$E$49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66B5-4D3B-B091-66ED4B0EDA9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66B5-4D3B-B091-66ED4B0EDA9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66B5-4D3B-B091-66ED4B0EDA9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66B5-4D3B-B091-66ED4B0EDA9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66B5-4D3B-B091-66ED4B0EDA9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66B5-4D3B-B091-66ED4B0EDA9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66B5-4D3B-B091-66ED4B0EDA9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66B5-4D3B-B091-66ED4B0EDA9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66B5-4D3B-B091-66ED4B0EDA92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66B5-4D3B-B091-66ED4B0EDA92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5D-66B5-4D3B-B091-66ED4B0EDA92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5F-66B5-4D3B-B091-66ED4B0EDA9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сайт'!$A$50:$A$63</c15:sqref>
                        </c15:fullRef>
                        <c15:formulaRef>
                          <c15:sqref>'на сайт'!$A$52:$A$63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сайт'!$E$50:$E$63</c15:sqref>
                        </c15:fullRef>
                        <c15:formulaRef>
                          <c15:sqref>'на сайт'!$E$52:$E$63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41.684711996535299</c:v>
                      </c:pt>
                      <c:pt idx="1" formatCode="#\ ##0.0">
                        <c:v>37.362637362637365</c:v>
                      </c:pt>
                      <c:pt idx="2" formatCode="#\ ##0.0">
                        <c:v>38.537549407114625</c:v>
                      </c:pt>
                      <c:pt idx="3" formatCode="#\ ##0.0">
                        <c:v>20.538428137212332</c:v>
                      </c:pt>
                      <c:pt idx="4" formatCode="#\ ##0.0">
                        <c:v>34.007050528789655</c:v>
                      </c:pt>
                      <c:pt idx="5" formatCode="#\ ##0.0">
                        <c:v>53.972131016256903</c:v>
                      </c:pt>
                      <c:pt idx="6" formatCode="#\ ##0.0">
                        <c:v>39.437121482009267</c:v>
                      </c:pt>
                      <c:pt idx="7" formatCode="#\ ##0.0">
                        <c:v>27.45562130177515</c:v>
                      </c:pt>
                      <c:pt idx="8" formatCode="#\ ##0.0">
                        <c:v>48.238576909661674</c:v>
                      </c:pt>
                      <c:pt idx="9" formatCode="#\ ##0.0">
                        <c:v>18.702397743300423</c:v>
                      </c:pt>
                      <c:pt idx="10" formatCode="#\ ##0.0">
                        <c:v>50</c:v>
                      </c:pt>
                      <c:pt idx="11" formatCode="#\ ##0.0">
                        <c:v>91.326530612244881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3-144D-4D0E-8D00-0E29E7DB1694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сайт'!$F$49</c15:sqref>
                        </c15:formulaRef>
                      </c:ext>
                    </c:extLst>
                    <c:strCache>
                      <c:ptCount val="1"/>
                      <c:pt idx="0">
                        <c:v>Динамика, %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66B5-4D3B-B091-66ED4B0EDA9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66B5-4D3B-B091-66ED4B0EDA9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66B5-4D3B-B091-66ED4B0EDA9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7-66B5-4D3B-B091-66ED4B0EDA9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9-66B5-4D3B-B091-66ED4B0EDA9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B-66B5-4D3B-B091-66ED4B0EDA9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D-66B5-4D3B-B091-66ED4B0EDA9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66B5-4D3B-B091-66ED4B0EDA9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66B5-4D3B-B091-66ED4B0EDA92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66B5-4D3B-B091-66ED4B0EDA92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75-66B5-4D3B-B091-66ED4B0EDA92}"/>
                    </c:ext>
                  </c:extLst>
                </c:dPt>
                <c:dPt>
                  <c:idx val="11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77-66B5-4D3B-B091-66ED4B0EDA9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сайт'!$A$50:$A$63</c15:sqref>
                        </c15:fullRef>
                        <c15:formulaRef>
                          <c15:sqref>'на сайт'!$A$52:$A$63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сайт'!$F$50:$F$63</c15:sqref>
                        </c15:fullRef>
                        <c15:formulaRef>
                          <c15:sqref>'на сайт'!$F$52:$F$63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124.35400516795865</c:v>
                      </c:pt>
                      <c:pt idx="1" formatCode="#\ ##0.0">
                        <c:v>136</c:v>
                      </c:pt>
                      <c:pt idx="2" formatCode="#\ ##0.0">
                        <c:v>102.09424083769633</c:v>
                      </c:pt>
                      <c:pt idx="3" formatCode="#\ ##0.0">
                        <c:v>98.953974895397494</c:v>
                      </c:pt>
                      <c:pt idx="4" formatCode="#\ ##0.0">
                        <c:v>70.345162858531836</c:v>
                      </c:pt>
                      <c:pt idx="5" formatCode="#\ ##0.0">
                        <c:v>117.97811816192561</c:v>
                      </c:pt>
                      <c:pt idx="6" formatCode="#\ ##0.0">
                        <c:v>109.06403940886699</c:v>
                      </c:pt>
                      <c:pt idx="7" formatCode="#\ ##0.0">
                        <c:v>177.09923664122138</c:v>
                      </c:pt>
                      <c:pt idx="8" formatCode="#\ ##0.0">
                        <c:v>123.59249329758714</c:v>
                      </c:pt>
                      <c:pt idx="9" formatCode="#\ ##0.0">
                        <c:v>106.76328502415458</c:v>
                      </c:pt>
                      <c:pt idx="10" formatCode="#\ ##0.0">
                        <c:v>33.333333333333336</c:v>
                      </c:pt>
                      <c:pt idx="11" formatCode="#\ ##0.0">
                        <c:v>104.67836257309939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4-144D-4D0E-8D00-0E29E7DB1694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803700505902345"/>
          <c:y val="0.13772129548286038"/>
          <c:w val="0.41352926013456565"/>
          <c:h val="0.80976212630801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 b="1">
                <a:solidFill>
                  <a:schemeClr val="bg1"/>
                </a:solidFill>
              </a:rPr>
              <a:t>ИСПОЛНЕНИЕ РАСХОДНОЙ ЧАСТИ КОНСОЛИДИРОВАННОГО</a:t>
            </a:r>
            <a:r>
              <a:rPr lang="ru-RU" sz="1400" b="1" baseline="0">
                <a:solidFill>
                  <a:schemeClr val="bg1"/>
                </a:solidFill>
              </a:rPr>
              <a:t> БЮДЖЕТА НОВОКУБАНСКОГО РАЙОНА, МЛН,РУБЛЕЙ</a:t>
            </a:r>
            <a:endParaRPr lang="ru-RU" sz="1400" b="1">
              <a:solidFill>
                <a:schemeClr val="bg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45832159138002493"/>
          <c:y val="0.16096457976243964"/>
          <c:w val="0.52238016300594003"/>
          <c:h val="0.81432056184933466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'на сайт'!$C$49</c:f>
              <c:strCache>
                <c:ptCount val="1"/>
                <c:pt idx="0">
                  <c:v>План на 2025 год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сайт'!$A$50:$A$63</c15:sqref>
                  </c15:fullRef>
                </c:ext>
              </c:extLst>
              <c:f>'на сайт'!$A$52:$A$63</c:f>
              <c:strCache>
                <c:ptCount val="12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Обслуживание государственного (муниципального) долга</c:v>
                </c:pt>
                <c:pt idx="11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сайт'!$C$50:$C$63</c15:sqref>
                  </c15:fullRef>
                </c:ext>
              </c:extLst>
              <c:f>'на сайт'!$C$52:$C$63</c:f>
              <c:numCache>
                <c:formatCode>"₽"###\ ##0.00</c:formatCode>
                <c:ptCount val="12"/>
                <c:pt idx="0" formatCode="#\ ##0.0">
                  <c:v>461.8</c:v>
                </c:pt>
                <c:pt idx="1" formatCode="#\ ##0.0">
                  <c:v>9.1</c:v>
                </c:pt>
                <c:pt idx="2" formatCode="#\ ##0.0">
                  <c:v>50.6</c:v>
                </c:pt>
                <c:pt idx="3" formatCode="#\ ##0.0">
                  <c:v>230.3</c:v>
                </c:pt>
                <c:pt idx="4" formatCode="#\ ##0.0">
                  <c:v>425.5</c:v>
                </c:pt>
                <c:pt idx="5" formatCode="#\ ##0.0">
                  <c:v>2497.4</c:v>
                </c:pt>
                <c:pt idx="6" formatCode="#\ ##0.0">
                  <c:v>280.7</c:v>
                </c:pt>
                <c:pt idx="7" formatCode="#\ ##0.0">
                  <c:v>84.5</c:v>
                </c:pt>
                <c:pt idx="8" formatCode="#\ ##0.0">
                  <c:v>286.7</c:v>
                </c:pt>
                <c:pt idx="9" formatCode="#\ ##0.0">
                  <c:v>354.5</c:v>
                </c:pt>
                <c:pt idx="10" formatCode="#\ ##0.0">
                  <c:v>0.4</c:v>
                </c:pt>
                <c:pt idx="11" formatCode="#\ ##0.0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59-4F24-9D23-91FA0451A3D8}"/>
            </c:ext>
          </c:extLst>
        </c:ser>
        <c:ser>
          <c:idx val="2"/>
          <c:order val="2"/>
          <c:tx>
            <c:strRef>
              <c:f>'на сайт'!$D$49</c:f>
              <c:strCache>
                <c:ptCount val="1"/>
                <c:pt idx="0">
                  <c:v>факт за январь-июнь 2025 года</c:v>
                </c:pt>
              </c:strCache>
            </c:strRef>
          </c:tx>
          <c:spPr>
            <a:solidFill>
              <a:srgbClr val="FF9999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9999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сайт'!$A$50:$A$63</c15:sqref>
                  </c15:fullRef>
                </c:ext>
              </c:extLst>
              <c:f>'на сайт'!$A$52:$A$63</c:f>
              <c:strCache>
                <c:ptCount val="12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Обслуживание государственного (муниципального) долга</c:v>
                </c:pt>
                <c:pt idx="11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сайт'!$D$50:$D$63</c15:sqref>
                  </c15:fullRef>
                </c:ext>
              </c:extLst>
              <c:f>'на сайт'!$D$52:$D$63</c:f>
              <c:numCache>
                <c:formatCode>"₽"###\ ##0.00</c:formatCode>
                <c:ptCount val="12"/>
                <c:pt idx="0" formatCode="#\ ##0.0">
                  <c:v>192.5</c:v>
                </c:pt>
                <c:pt idx="1" formatCode="#\ ##0.0">
                  <c:v>3.4</c:v>
                </c:pt>
                <c:pt idx="2" formatCode="#\ ##0.0">
                  <c:v>19.5</c:v>
                </c:pt>
                <c:pt idx="3" formatCode="#\ ##0.0">
                  <c:v>47.3</c:v>
                </c:pt>
                <c:pt idx="4" formatCode="#\ ##0.0">
                  <c:v>144.69999999999999</c:v>
                </c:pt>
                <c:pt idx="5" formatCode="#\ ##0.0">
                  <c:v>1347.9</c:v>
                </c:pt>
                <c:pt idx="6" formatCode="#\ ##0.0">
                  <c:v>110.7</c:v>
                </c:pt>
                <c:pt idx="7" formatCode="#\ ##0.0">
                  <c:v>23.2</c:v>
                </c:pt>
                <c:pt idx="8" formatCode="#\ ##0.0">
                  <c:v>138.30000000000001</c:v>
                </c:pt>
                <c:pt idx="9" formatCode="#\ ##0.0">
                  <c:v>66.3</c:v>
                </c:pt>
                <c:pt idx="10" formatCode="#\ ##0.0">
                  <c:v>0.2</c:v>
                </c:pt>
                <c:pt idx="11" formatCode="#\ ##0.0">
                  <c:v>17.899999999999999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59-4F24-9D23-91FA0451A3D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71634640"/>
        <c:axId val="7716354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сайт'!$B$49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январь-июнь 2024 года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4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сайт'!$A$50:$A$63</c15:sqref>
                        </c15:fullRef>
                        <c15:formulaRef>
                          <c15:sqref>'на сайт'!$A$52:$A$63</c15:sqref>
                        </c15:formulaRef>
                      </c:ext>
                    </c:extLst>
                    <c:strCache>
                      <c:ptCount val="12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Обслуживание государственного (муниципального) долга</c:v>
                      </c:pt>
                      <c:pt idx="11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сайт'!$B$50:$B$63</c15:sqref>
                        </c15:fullRef>
                        <c15:formulaRef>
                          <c15:sqref>'на сайт'!$B$52:$B$63</c15:sqref>
                        </c15:formulaRef>
                      </c:ext>
                    </c:extLst>
                    <c:numCache>
                      <c:formatCode>"₽"###\ ##0.00</c:formatCode>
                      <c:ptCount val="12"/>
                      <c:pt idx="0" formatCode="#\ ##0.0">
                        <c:v>154.80000000000001</c:v>
                      </c:pt>
                      <c:pt idx="1" formatCode="#\ ##0.0">
                        <c:v>2.5</c:v>
                      </c:pt>
                      <c:pt idx="2" formatCode="#\ ##0.0">
                        <c:v>19.100000000000001</c:v>
                      </c:pt>
                      <c:pt idx="3" formatCode="#\ ##0.0">
                        <c:v>47.8</c:v>
                      </c:pt>
                      <c:pt idx="4" formatCode="#\ ##0.0">
                        <c:v>205.7</c:v>
                      </c:pt>
                      <c:pt idx="5" formatCode="#\ ##0.0">
                        <c:v>1142.5</c:v>
                      </c:pt>
                      <c:pt idx="6" formatCode="#\ ##0.0">
                        <c:v>101.5</c:v>
                      </c:pt>
                      <c:pt idx="7" formatCode="#\ ##0.0">
                        <c:v>13.1</c:v>
                      </c:pt>
                      <c:pt idx="8" formatCode="#\ ##0.0">
                        <c:v>111.9</c:v>
                      </c:pt>
                      <c:pt idx="9" formatCode="#\ ##0.0">
                        <c:v>62.1</c:v>
                      </c:pt>
                      <c:pt idx="10" formatCode="#\ ##0.0">
                        <c:v>0.6</c:v>
                      </c:pt>
                      <c:pt idx="11" formatCode="#\ ##0.0">
                        <c:v>17.100000000000001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F59-4F24-9D23-91FA0451A3D8}"/>
                  </c:ext>
                </c:extLst>
              </c15:ser>
            </c15:filteredBarSeries>
          </c:ext>
        </c:extLst>
      </c:barChart>
      <c:catAx>
        <c:axId val="771634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1635472"/>
        <c:crosses val="autoZero"/>
        <c:auto val="1"/>
        <c:lblAlgn val="ctr"/>
        <c:lblOffset val="100"/>
        <c:noMultiLvlLbl val="0"/>
      </c:catAx>
      <c:valAx>
        <c:axId val="771635472"/>
        <c:scaling>
          <c:orientation val="minMax"/>
        </c:scaling>
        <c:delete val="1"/>
        <c:axPos val="t"/>
        <c:numFmt formatCode="#\ ##0.0" sourceLinked="1"/>
        <c:majorTickMark val="none"/>
        <c:minorTickMark val="none"/>
        <c:tickLblPos val="nextTo"/>
        <c:crossAx val="77163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35281432396191"/>
          <c:y val="9.4123456790123461E-2"/>
          <c:w val="0.65294359102756971"/>
          <c:h val="3.7726710087165029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</a:t>
            </a:r>
            <a:r>
              <a:rPr lang="ru-RU" sz="1400" baseline="0">
                <a:solidFill>
                  <a:schemeClr val="bg1"/>
                </a:solidFill>
              </a:rPr>
              <a:t> ДОРОЖНОГО ФОНДА, МЛН.РУБЛЕЙ</a:t>
            </a:r>
            <a:endParaRPr lang="ru-RU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0616960175506732"/>
          <c:y val="1.2390666987151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1.6793893129770993E-2"/>
          <c:y val="0.11882541475934576"/>
          <c:w val="0.96641221374045805"/>
          <c:h val="0.52677426081580503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'на сайт'!$A$112</c:f>
              <c:strCache>
                <c:ptCount val="1"/>
                <c:pt idx="0">
                  <c:v>бюджет района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сайт'!$B$109:$F$109</c15:sqref>
                  </c15:fullRef>
                </c:ext>
              </c:extLst>
              <c:f>'на сайт'!$B$109:$D$109</c:f>
              <c:strCache>
                <c:ptCount val="3"/>
                <c:pt idx="0">
                  <c:v>факт за январь-июнь 2024 года</c:v>
                </c:pt>
                <c:pt idx="1">
                  <c:v>План на 2025 год</c:v>
                </c:pt>
                <c:pt idx="2">
                  <c:v>факт за январь-июнь 2025 года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сайт'!$B$112:$F$112</c15:sqref>
                  </c15:fullRef>
                </c:ext>
              </c:extLst>
              <c:f>'на сайт'!$B$112:$D$112</c:f>
              <c:numCache>
                <c:formatCode>#\ ##0.0</c:formatCode>
                <c:ptCount val="3"/>
                <c:pt idx="0">
                  <c:v>9.1</c:v>
                </c:pt>
                <c:pt idx="1">
                  <c:v>11.8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7C-4246-8541-A35B7FC72CC0}"/>
            </c:ext>
          </c:extLst>
        </c:ser>
        <c:ser>
          <c:idx val="3"/>
          <c:order val="3"/>
          <c:tx>
            <c:strRef>
              <c:f>'на сайт'!$A$113</c:f>
              <c:strCache>
                <c:ptCount val="1"/>
                <c:pt idx="0">
                  <c:v>бюджеты поселений района</c:v>
                </c:pt>
              </c:strCache>
            </c:strRef>
          </c:tx>
          <c:spPr>
            <a:solidFill>
              <a:srgbClr val="FF9999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5118790239642349E-3"/>
                  <c:y val="-4.97777638417459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11-4A8C-9286-7D134C66DE4B}"/>
                </c:ext>
              </c:extLst>
            </c:dLbl>
            <c:dLbl>
              <c:idx val="2"/>
              <c:layout>
                <c:manualLayout>
                  <c:x val="0"/>
                  <c:y val="-4.97777638417459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11-4A8C-9286-7D134C66DE4B}"/>
                </c:ext>
              </c:extLst>
            </c:dLbl>
            <c:spPr>
              <a:solidFill>
                <a:srgbClr val="FF9999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сайт'!$B$109:$F$109</c15:sqref>
                  </c15:fullRef>
                </c:ext>
              </c:extLst>
              <c:f>'на сайт'!$B$109:$D$109</c:f>
              <c:strCache>
                <c:ptCount val="3"/>
                <c:pt idx="0">
                  <c:v>факт за январь-июнь 2024 года</c:v>
                </c:pt>
                <c:pt idx="1">
                  <c:v>План на 2025 год</c:v>
                </c:pt>
                <c:pt idx="2">
                  <c:v>факт за январь-июнь 2025 года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сайт'!$B$113:$F$113</c15:sqref>
                  </c15:fullRef>
                </c:ext>
              </c:extLst>
              <c:f>'на сайт'!$B$113:$D$113</c:f>
              <c:numCache>
                <c:formatCode>#\ ##0.0</c:formatCode>
                <c:ptCount val="3"/>
                <c:pt idx="0">
                  <c:v>33</c:v>
                </c:pt>
                <c:pt idx="1">
                  <c:v>176.8</c:v>
                </c:pt>
                <c:pt idx="2">
                  <c:v>39.6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7C-4246-8541-A35B7FC72C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4280160"/>
        <c:axId val="4842830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сайт'!$A$110</c15:sqref>
                        </c15:formulaRef>
                      </c:ext>
                    </c:extLst>
                    <c:strCache>
                      <c:ptCount val="1"/>
                      <c:pt idx="0">
                        <c:v>Расходы всего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сайт'!$B$109:$F$109</c15:sqref>
                        </c15:fullRef>
                        <c15:formulaRef>
                          <c15:sqref>'на сайт'!$B$109:$D$109</c15:sqref>
                        </c15:formulaRef>
                      </c:ext>
                    </c:extLst>
                    <c:strCache>
                      <c:ptCount val="3"/>
                      <c:pt idx="0">
                        <c:v>факт за январь-июнь 2024 года</c:v>
                      </c:pt>
                      <c:pt idx="1">
                        <c:v>План на 2025 год</c:v>
                      </c:pt>
                      <c:pt idx="2">
                        <c:v>факт за январь-июнь 2025 года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сайт'!$B$110:$F$110</c15:sqref>
                        </c15:fullRef>
                        <c15:formulaRef>
                          <c15:sqref>'на сайт'!$B$110:$D$110</c15:sqref>
                        </c15:formulaRef>
                      </c:ext>
                    </c:extLst>
                    <c:numCache>
                      <c:formatCode>#\ ##0.0</c:formatCode>
                      <c:ptCount val="3"/>
                      <c:pt idx="0">
                        <c:v>42.1</c:v>
                      </c:pt>
                      <c:pt idx="1">
                        <c:v>188.60000000000002</c:v>
                      </c:pt>
                      <c:pt idx="2">
                        <c:v>41.6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67C-4246-8541-A35B7FC72CC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сайт'!$A$111</c15:sqref>
                        </c15:formulaRef>
                      </c:ext>
                    </c:extLst>
                    <c:strCache>
                      <c:ptCount val="1"/>
                      <c:pt idx="0">
                        <c:v>в том числе: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сайт'!$B$109:$F$109</c15:sqref>
                        </c15:fullRef>
                        <c15:formulaRef>
                          <c15:sqref>'на сайт'!$B$109:$D$109</c15:sqref>
                        </c15:formulaRef>
                      </c:ext>
                    </c:extLst>
                    <c:strCache>
                      <c:ptCount val="3"/>
                      <c:pt idx="0">
                        <c:v>факт за январь-июнь 2024 года</c:v>
                      </c:pt>
                      <c:pt idx="1">
                        <c:v>План на 2025 год</c:v>
                      </c:pt>
                      <c:pt idx="2">
                        <c:v>факт за январь-июнь 2025 года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сайт'!$B$111:$F$111</c15:sqref>
                        </c15:fullRef>
                        <c15:formulaRef>
                          <c15:sqref>'на сайт'!$B$111:$D$111</c15:sqref>
                        </c15:formulaRef>
                      </c:ext>
                    </c:extLst>
                    <c:numCache>
                      <c:formatCode>"₽"###\ ##0.00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67C-4246-8541-A35B7FC72CC0}"/>
                  </c:ext>
                </c:extLst>
              </c15:ser>
            </c15:filteredBarSeries>
          </c:ext>
        </c:extLst>
      </c:barChart>
      <c:catAx>
        <c:axId val="48428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4283072"/>
        <c:crosses val="autoZero"/>
        <c:auto val="1"/>
        <c:lblAlgn val="ctr"/>
        <c:lblOffset val="100"/>
        <c:noMultiLvlLbl val="0"/>
      </c:catAx>
      <c:valAx>
        <c:axId val="484283072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48428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СТРУКТУРА РАСХОДОВ РАЙОННОГО БЮДЖЕТА  ЗА ОТЧЕТНЫЙ ПЕРИОД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2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908457588266179E-2"/>
          <c:y val="0.10828482647191005"/>
          <c:w val="0.54586671817572552"/>
          <c:h val="0.70098417309567951"/>
        </c:manualLayout>
      </c:layout>
      <c:pie3DChart>
        <c:varyColors val="1"/>
        <c:ser>
          <c:idx val="2"/>
          <c:order val="2"/>
          <c:tx>
            <c:strRef>
              <c:f>'на сайт'!$D$172</c:f>
              <c:strCache>
                <c:ptCount val="1"/>
                <c:pt idx="0">
                  <c:v>факт за январь-июнь 2025 года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C821-4C6D-BEC4-DAD048CC75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821-4C6D-BEC4-DAD048CC75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C821-4C6D-BEC4-DAD048CC75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821-4C6D-BEC4-DAD048CC758B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C821-4C6D-BEC4-DAD048CC758B}"/>
              </c:ext>
            </c:extLst>
          </c:dPt>
          <c:dPt>
            <c:idx val="5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C821-4C6D-BEC4-DAD048CC758B}"/>
              </c:ext>
            </c:extLst>
          </c:dPt>
          <c:dPt>
            <c:idx val="6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C821-4C6D-BEC4-DAD048CC758B}"/>
              </c:ext>
            </c:extLst>
          </c:dPt>
          <c:dPt>
            <c:idx val="7"/>
            <c:bubble3D val="0"/>
            <c:spPr>
              <a:solidFill>
                <a:srgbClr val="FFCC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C821-4C6D-BEC4-DAD048CC758B}"/>
              </c:ext>
            </c:extLst>
          </c:dPt>
          <c:dPt>
            <c:idx val="8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C821-4C6D-BEC4-DAD048CC758B}"/>
              </c:ext>
            </c:extLst>
          </c:dPt>
          <c:dPt>
            <c:idx val="9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A-C821-4C6D-BEC4-DAD048CC758B}"/>
              </c:ext>
            </c:extLst>
          </c:dPt>
          <c:dPt>
            <c:idx val="10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821-4C6D-BEC4-DAD048CC758B}"/>
              </c:ext>
            </c:extLst>
          </c:dPt>
          <c:dLbls>
            <c:dLbl>
              <c:idx val="0"/>
              <c:numFmt formatCode="0.00%" sourceLinked="0"/>
              <c:spPr>
                <a:solidFill>
                  <a:schemeClr val="accent1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C821-4C6D-BEC4-DAD048CC758B}"/>
                </c:ext>
              </c:extLst>
            </c:dLbl>
            <c:dLbl>
              <c:idx val="1"/>
              <c:numFmt formatCode="0.00%" sourceLinked="0"/>
              <c:spPr>
                <a:solidFill>
                  <a:srgbClr val="CC66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C821-4C6D-BEC4-DAD048CC758B}"/>
                </c:ext>
              </c:extLst>
            </c:dLbl>
            <c:dLbl>
              <c:idx val="2"/>
              <c:numFmt formatCode="0.00%" sourceLinked="0"/>
              <c:spPr>
                <a:solidFill>
                  <a:schemeClr val="bg1">
                    <a:lumMod val="75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C821-4C6D-BEC4-DAD048CC758B}"/>
                </c:ext>
              </c:extLst>
            </c:dLbl>
            <c:dLbl>
              <c:idx val="3"/>
              <c:numFmt formatCode="0.00%" sourceLinked="0"/>
              <c:spPr>
                <a:solidFill>
                  <a:schemeClr val="accent4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C821-4C6D-BEC4-DAD048CC758B}"/>
                </c:ext>
              </c:extLst>
            </c:dLbl>
            <c:dLbl>
              <c:idx val="4"/>
              <c:numFmt formatCode="0.00%" sourceLinked="0"/>
              <c:spPr>
                <a:solidFill>
                  <a:srgbClr val="92D05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C821-4C6D-BEC4-DAD048CC758B}"/>
                </c:ext>
              </c:extLst>
            </c:dLbl>
            <c:dLbl>
              <c:idx val="5"/>
              <c:numFmt formatCode="0.00%" sourceLinked="0"/>
              <c:spPr>
                <a:solidFill>
                  <a:srgbClr val="FF9999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C821-4C6D-BEC4-DAD048CC758B}"/>
                </c:ext>
              </c:extLst>
            </c:dLbl>
            <c:dLbl>
              <c:idx val="6"/>
              <c:numFmt formatCode="0.00%" sourceLinked="0"/>
              <c:spPr>
                <a:solidFill>
                  <a:srgbClr val="00B0F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C821-4C6D-BEC4-DAD048CC758B}"/>
                </c:ext>
              </c:extLst>
            </c:dLbl>
            <c:dLbl>
              <c:idx val="7"/>
              <c:numFmt formatCode="0.00%" sourceLinked="0"/>
              <c:spPr>
                <a:solidFill>
                  <a:srgbClr val="FFCC99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C821-4C6D-BEC4-DAD048CC758B}"/>
                </c:ext>
              </c:extLst>
            </c:dLbl>
            <c:dLbl>
              <c:idx val="8"/>
              <c:numFmt formatCode="0.00%" sourceLinked="0"/>
              <c:spPr>
                <a:solidFill>
                  <a:schemeClr val="accent6">
                    <a:lumMod val="60000"/>
                    <a:lumOff val="4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C821-4C6D-BEC4-DAD048CC758B}"/>
                </c:ext>
              </c:extLst>
            </c:dLbl>
            <c:dLbl>
              <c:idx val="9"/>
              <c:numFmt formatCode="0.00%" sourceLinked="0"/>
              <c:spPr>
                <a:solidFill>
                  <a:schemeClr val="accent2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C821-4C6D-BEC4-DAD048CC758B}"/>
                </c:ext>
              </c:extLst>
            </c:dLbl>
            <c:dLbl>
              <c:idx val="10"/>
              <c:numFmt formatCode="0.00%" sourceLinked="0"/>
              <c:spPr>
                <a:solidFill>
                  <a:srgbClr val="CCECFF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C821-4C6D-BEC4-DAD048CC758B}"/>
                </c:ext>
              </c:extLst>
            </c:dLbl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сайт'!$A$173:$A$185</c15:sqref>
                  </c15:fullRef>
                </c:ext>
              </c:extLst>
              <c:f>'на сайт'!$A$175:$A$185</c:f>
              <c:strCache>
                <c:ptCount val="11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сайт'!$D$173:$D$185</c15:sqref>
                  </c15:fullRef>
                </c:ext>
              </c:extLst>
              <c:f>'на сайт'!$D$175:$D$185</c:f>
              <c:numCache>
                <c:formatCode>"₽"###\ ##0.00</c:formatCode>
                <c:ptCount val="11"/>
                <c:pt idx="0" formatCode="#\ ##0.0">
                  <c:v>116</c:v>
                </c:pt>
                <c:pt idx="1" formatCode="#\ ##0.0">
                  <c:v>0</c:v>
                </c:pt>
                <c:pt idx="2" formatCode="#\ ##0.0">
                  <c:v>14.7</c:v>
                </c:pt>
                <c:pt idx="3" formatCode="#\ ##0.0">
                  <c:v>6.7</c:v>
                </c:pt>
                <c:pt idx="4" formatCode="#\ ##0.0">
                  <c:v>16.2</c:v>
                </c:pt>
                <c:pt idx="5" formatCode="#\ ##0.0">
                  <c:v>1347.5</c:v>
                </c:pt>
                <c:pt idx="6" formatCode="#\ ##0.0">
                  <c:v>15.4</c:v>
                </c:pt>
                <c:pt idx="7" formatCode="#\ ##0.0">
                  <c:v>23.2</c:v>
                </c:pt>
                <c:pt idx="8" formatCode="#\ ##0.0">
                  <c:v>126.2</c:v>
                </c:pt>
                <c:pt idx="9" formatCode="#\ ##0.0">
                  <c:v>62.2</c:v>
                </c:pt>
                <c:pt idx="10" formatCode="#\ ##0.0">
                  <c:v>17.899999999999999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2-C821-4C6D-BEC4-DAD048CC758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сайт'!$B$172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январь-июнь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7-528F-4772-8BAA-B3A84583C2D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9-528F-4772-8BAA-B3A84583C2D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B-528F-4772-8BAA-B3A84583C2D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D-528F-4772-8BAA-B3A84583C2D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1F-528F-4772-8BAA-B3A84583C2D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1-528F-4772-8BAA-B3A84583C2D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3-528F-4772-8BAA-B3A84583C2D4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5-528F-4772-8BAA-B3A84583C2D4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7-528F-4772-8BAA-B3A84583C2D4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9-528F-4772-8BAA-B3A84583C2D4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2B-528F-4772-8BAA-B3A84583C2D4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сайт'!$A$173:$A$185</c15:sqref>
                        </c15:fullRef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сайт'!$B$173:$B$185</c15:sqref>
                        </c15:fullRef>
                        <c15:formulaRef>
                          <c15:sqref>'на сайт'!$B$175:$B$185</c15:sqref>
                        </c15:formulaRef>
                      </c:ext>
                    </c:extLst>
                    <c:numCache>
                      <c:formatCode>"₽"###\ ##0.00</c:formatCode>
                      <c:ptCount val="11"/>
                      <c:pt idx="0" formatCode="#\ ##0.0">
                        <c:v>93.6</c:v>
                      </c:pt>
                      <c:pt idx="1" formatCode="#\ ##0.0">
                        <c:v>0</c:v>
                      </c:pt>
                      <c:pt idx="2" formatCode="#\ ##0.0">
                        <c:v>12.8</c:v>
                      </c:pt>
                      <c:pt idx="3" formatCode="#\ ##0.0">
                        <c:v>13.7</c:v>
                      </c:pt>
                      <c:pt idx="4" formatCode="#\ ##0.0">
                        <c:v>90</c:v>
                      </c:pt>
                      <c:pt idx="5" formatCode="#\ ##0.0">
                        <c:v>1142.2</c:v>
                      </c:pt>
                      <c:pt idx="6" formatCode="#\ ##0.0">
                        <c:v>14.7</c:v>
                      </c:pt>
                      <c:pt idx="7" formatCode="#\ ##0.0">
                        <c:v>13.1</c:v>
                      </c:pt>
                      <c:pt idx="8" formatCode="#\ ##0.0">
                        <c:v>96</c:v>
                      </c:pt>
                      <c:pt idx="9" formatCode="#\ ##0.0">
                        <c:v>61.9</c:v>
                      </c:pt>
                      <c:pt idx="10" formatCode="#\ ##0.0">
                        <c:v>17.100000000000001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0-C821-4C6D-BEC4-DAD048CC758B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сайт'!$C$172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528F-4772-8BAA-B3A84583C2D4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528F-4772-8BAA-B3A84583C2D4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528F-4772-8BAA-B3A84583C2D4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528F-4772-8BAA-B3A84583C2D4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528F-4772-8BAA-B3A84583C2D4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528F-4772-8BAA-B3A84583C2D4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528F-4772-8BAA-B3A84583C2D4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528F-4772-8BAA-B3A84583C2D4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28F-4772-8BAA-B3A84583C2D4}"/>
                    </c:ext>
                  </c:extLst>
                </c:dPt>
                <c:dPt>
                  <c:idx val="9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3F-528F-4772-8BAA-B3A84583C2D4}"/>
                    </c:ext>
                  </c:extLst>
                </c:dPt>
                <c:dPt>
                  <c:idx val="1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  <a:sp3d/>
                  </c:spPr>
                  <c:extLst>
                    <c:ext xmlns:c16="http://schemas.microsoft.com/office/drawing/2014/chart" uri="{C3380CC4-5D6E-409C-BE32-E72D297353CC}">
                      <c16:uniqueId val="{00000041-528F-4772-8BAA-B3A84583C2D4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сайт'!$A$173:$A$185</c15:sqref>
                        </c15:fullRef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сайт'!$C$173:$C$185</c15:sqref>
                        </c15:fullRef>
                        <c15:formulaRef>
                          <c15:sqref>'на сайт'!$C$175:$C$185</c15:sqref>
                        </c15:formulaRef>
                      </c:ext>
                    </c:extLst>
                    <c:numCache>
                      <c:formatCode>"₽"###\ ##0.00</c:formatCode>
                      <c:ptCount val="11"/>
                      <c:pt idx="0" formatCode="#\ ##0.0">
                        <c:v>286.3</c:v>
                      </c:pt>
                      <c:pt idx="1" formatCode="#\ ##0.0">
                        <c:v>0.4</c:v>
                      </c:pt>
                      <c:pt idx="2" formatCode="#\ ##0.0">
                        <c:v>38.4</c:v>
                      </c:pt>
                      <c:pt idx="3" formatCode="#\ ##0.0">
                        <c:v>49.1</c:v>
                      </c:pt>
                      <c:pt idx="4" formatCode="#\ ##0.0">
                        <c:v>51.3</c:v>
                      </c:pt>
                      <c:pt idx="5" formatCode="#\ ##0.0">
                        <c:v>2495.9</c:v>
                      </c:pt>
                      <c:pt idx="6" formatCode="#\ ##0.0">
                        <c:v>32</c:v>
                      </c:pt>
                      <c:pt idx="7" formatCode="#\ ##0.0">
                        <c:v>84.5</c:v>
                      </c:pt>
                      <c:pt idx="8" formatCode="#\ ##0.0">
                        <c:v>270.10000000000002</c:v>
                      </c:pt>
                      <c:pt idx="9" formatCode="#\ ##0.0">
                        <c:v>334.8</c:v>
                      </c:pt>
                      <c:pt idx="10" formatCode="#\ ##0.0">
                        <c:v>19.600000000000001</c:v>
                      </c:pt>
                    </c:numCache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1-C821-4C6D-BEC4-DAD048CC758B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7669894520261408"/>
          <c:y val="0.12499780394405979"/>
          <c:w val="0.50440114315961115"/>
          <c:h val="0.79444211746155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РАСХОДЫ РАЙОННОГО БЮДЖЕТА,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8.3839465847180394E-3"/>
          <c:y val="0.41765944985847187"/>
          <c:w val="0.98323210683056395"/>
          <c:h val="0.353085980399860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сайт'!$B$172</c:f>
              <c:strCache>
                <c:ptCount val="1"/>
                <c:pt idx="0">
                  <c:v>факт за январь-июнь 2024 года</c:v>
                </c:pt>
              </c:strCache>
            </c:strRef>
          </c:tx>
          <c:spPr>
            <a:solidFill>
              <a:srgbClr val="FFC1C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1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сайт'!$A$173:$A$185</c15:sqref>
                  </c15:fullRef>
                </c:ext>
              </c:extLst>
              <c:f>'на сайт'!$A$175:$A$185</c:f>
              <c:strCache>
                <c:ptCount val="11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сайт'!$B$173:$B$185</c15:sqref>
                  </c15:fullRef>
                </c:ext>
              </c:extLst>
              <c:f>'на сайт'!$B$175:$B$185</c:f>
              <c:numCache>
                <c:formatCode>"₽"###\ ##0.00</c:formatCode>
                <c:ptCount val="11"/>
                <c:pt idx="0" formatCode="#\ ##0.0">
                  <c:v>93.6</c:v>
                </c:pt>
                <c:pt idx="1" formatCode="#\ ##0.0">
                  <c:v>0</c:v>
                </c:pt>
                <c:pt idx="2" formatCode="#\ ##0.0">
                  <c:v>12.8</c:v>
                </c:pt>
                <c:pt idx="3" formatCode="#\ ##0.0">
                  <c:v>13.7</c:v>
                </c:pt>
                <c:pt idx="4" formatCode="#\ ##0.0">
                  <c:v>90</c:v>
                </c:pt>
                <c:pt idx="5" formatCode="#\ ##0.0">
                  <c:v>1142.2</c:v>
                </c:pt>
                <c:pt idx="6" formatCode="#\ ##0.0">
                  <c:v>14.7</c:v>
                </c:pt>
                <c:pt idx="7" formatCode="#\ ##0.0">
                  <c:v>13.1</c:v>
                </c:pt>
                <c:pt idx="8" formatCode="#\ ##0.0">
                  <c:v>96</c:v>
                </c:pt>
                <c:pt idx="9" formatCode="#\ ##0.0">
                  <c:v>61.9</c:v>
                </c:pt>
                <c:pt idx="10" formatCode="#\ ##0.0">
                  <c:v>17.100000000000001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9C-4CDE-91C6-C7D33D944331}"/>
            </c:ext>
          </c:extLst>
        </c:ser>
        <c:ser>
          <c:idx val="2"/>
          <c:order val="2"/>
          <c:tx>
            <c:strRef>
              <c:f>'на сайт'!$D$172</c:f>
              <c:strCache>
                <c:ptCount val="1"/>
                <c:pt idx="0">
                  <c:v>факт за январь-июнь 2025 года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сайт'!$A$173:$A$185</c15:sqref>
                  </c15:fullRef>
                </c:ext>
              </c:extLst>
              <c:f>'на сайт'!$A$175:$A$185</c:f>
              <c:strCache>
                <c:ptCount val="11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Образование</c:v>
                </c:pt>
                <c:pt idx="6">
                  <c:v>Культура, кинематография</c:v>
                </c:pt>
                <c:pt idx="7">
                  <c:v>Здравоохранение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сайт'!$D$173:$D$185</c15:sqref>
                  </c15:fullRef>
                </c:ext>
              </c:extLst>
              <c:f>'на сайт'!$D$175:$D$185</c:f>
              <c:numCache>
                <c:formatCode>"₽"###\ ##0.00</c:formatCode>
                <c:ptCount val="11"/>
                <c:pt idx="0" formatCode="#\ ##0.0">
                  <c:v>116</c:v>
                </c:pt>
                <c:pt idx="1" formatCode="#\ ##0.0">
                  <c:v>0</c:v>
                </c:pt>
                <c:pt idx="2" formatCode="#\ ##0.0">
                  <c:v>14.7</c:v>
                </c:pt>
                <c:pt idx="3" formatCode="#\ ##0.0">
                  <c:v>6.7</c:v>
                </c:pt>
                <c:pt idx="4" formatCode="#\ ##0.0">
                  <c:v>16.2</c:v>
                </c:pt>
                <c:pt idx="5" formatCode="#\ ##0.0">
                  <c:v>1347.5</c:v>
                </c:pt>
                <c:pt idx="6" formatCode="#\ ##0.0">
                  <c:v>15.4</c:v>
                </c:pt>
                <c:pt idx="7" formatCode="#\ ##0.0">
                  <c:v>23.2</c:v>
                </c:pt>
                <c:pt idx="8" formatCode="#\ ##0.0">
                  <c:v>126.2</c:v>
                </c:pt>
                <c:pt idx="9" formatCode="#\ ##0.0">
                  <c:v>62.2</c:v>
                </c:pt>
                <c:pt idx="10" formatCode="#\ ##0.0">
                  <c:v>17.899999999999999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9C-4CDE-91C6-C7D33D94433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20483951"/>
        <c:axId val="192049227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'на сайт'!$C$172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сайт'!$A$173:$A$185</c15:sqref>
                        </c15:fullRef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сайт'!$C$173:$C$185</c15:sqref>
                        </c15:fullRef>
                        <c15:formulaRef>
                          <c15:sqref>'на сайт'!$C$175:$C$185</c15:sqref>
                        </c15:formulaRef>
                      </c:ext>
                    </c:extLst>
                    <c:numCache>
                      <c:formatCode>"₽"###\ ##0.00</c:formatCode>
                      <c:ptCount val="11"/>
                      <c:pt idx="0" formatCode="#\ ##0.0">
                        <c:v>286.3</c:v>
                      </c:pt>
                      <c:pt idx="1" formatCode="#\ ##0.0">
                        <c:v>0.4</c:v>
                      </c:pt>
                      <c:pt idx="2" formatCode="#\ ##0.0">
                        <c:v>38.4</c:v>
                      </c:pt>
                      <c:pt idx="3" formatCode="#\ ##0.0">
                        <c:v>49.1</c:v>
                      </c:pt>
                      <c:pt idx="4" formatCode="#\ ##0.0">
                        <c:v>51.3</c:v>
                      </c:pt>
                      <c:pt idx="5" formatCode="#\ ##0.0">
                        <c:v>2495.9</c:v>
                      </c:pt>
                      <c:pt idx="6" formatCode="#\ ##0.0">
                        <c:v>32</c:v>
                      </c:pt>
                      <c:pt idx="7" formatCode="#\ ##0.0">
                        <c:v>84.5</c:v>
                      </c:pt>
                      <c:pt idx="8" formatCode="#\ ##0.0">
                        <c:v>270.10000000000002</c:v>
                      </c:pt>
                      <c:pt idx="9" formatCode="#\ ##0.0">
                        <c:v>334.8</c:v>
                      </c:pt>
                      <c:pt idx="10" formatCode="#\ ##0.0">
                        <c:v>19.600000000000001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69C-4CDE-91C6-C7D33D94433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сайт'!$E$172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сайт'!$A$173:$A$185</c15:sqref>
                        </c15:fullRef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сайт'!$E$173:$E$185</c15:sqref>
                        </c15:fullRef>
                        <c15:formulaRef>
                          <c15:sqref>'на сайт'!$E$175:$E$185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40.516940272441495</c:v>
                      </c:pt>
                      <c:pt idx="1">
                        <c:v>0</c:v>
                      </c:pt>
                      <c:pt idx="2">
                        <c:v>38.28125</c:v>
                      </c:pt>
                      <c:pt idx="3">
                        <c:v>13.645621181262729</c:v>
                      </c:pt>
                      <c:pt idx="4">
                        <c:v>31.578947368421055</c:v>
                      </c:pt>
                      <c:pt idx="5">
                        <c:v>53.988541207580433</c:v>
                      </c:pt>
                      <c:pt idx="6">
                        <c:v>48.125</c:v>
                      </c:pt>
                      <c:pt idx="7">
                        <c:v>27.45562130177515</c:v>
                      </c:pt>
                      <c:pt idx="8">
                        <c:v>46.723435764531651</c:v>
                      </c:pt>
                      <c:pt idx="9">
                        <c:v>18.578255675029869</c:v>
                      </c:pt>
                      <c:pt idx="10">
                        <c:v>91.326530612244881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69C-4CDE-91C6-C7D33D94433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'на сайт'!$F$172</c15:sqref>
                        </c15:formulaRef>
                      </c:ext>
                    </c:extLst>
                    <c:strCache>
                      <c:ptCount val="1"/>
                      <c:pt idx="0">
                        <c:v>Динамика, %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'на сайт'!$A$173:$A$185</c15:sqref>
                        </c15:fullRef>
                        <c15:formulaRef>
                          <c15:sqref>'на сайт'!$A$175:$A$185</c15:sqref>
                        </c15:formulaRef>
                      </c:ext>
                    </c:extLst>
                    <c:strCache>
                      <c:ptCount val="11"/>
                      <c:pt idx="0">
                        <c:v>Общегосударственные вопросы</c:v>
                      </c:pt>
                      <c:pt idx="1">
                        <c:v>Национальная оборона</c:v>
                      </c:pt>
                      <c:pt idx="2">
                        <c:v>Национальная безопасность и правоохранительная деятельность</c:v>
                      </c:pt>
                      <c:pt idx="3">
                        <c:v>Национальная экономика</c:v>
                      </c:pt>
                      <c:pt idx="4">
                        <c:v>Жилищно-коммунальное хозяйство</c:v>
                      </c:pt>
                      <c:pt idx="5">
                        <c:v>Образование</c:v>
                      </c:pt>
                      <c:pt idx="6">
                        <c:v>Культура, кинематография</c:v>
                      </c:pt>
                      <c:pt idx="7">
                        <c:v>Здравоохранение</c:v>
                      </c:pt>
                      <c:pt idx="8">
                        <c:v>Социальная политика</c:v>
                      </c:pt>
                      <c:pt idx="9">
                        <c:v>Физическая культура и спорт</c:v>
                      </c:pt>
                      <c:pt idx="10">
                        <c:v>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'на сайт'!$F$173:$F$185</c15:sqref>
                        </c15:fullRef>
                        <c15:formulaRef>
                          <c15:sqref>'на сайт'!$F$175:$F$185</c15:sqref>
                        </c15:formulaRef>
                      </c:ext>
                    </c:extLst>
                    <c:numCache>
                      <c:formatCode>#\ ##0.0</c:formatCode>
                      <c:ptCount val="11"/>
                      <c:pt idx="0">
                        <c:v>123.93162393162395</c:v>
                      </c:pt>
                      <c:pt idx="1">
                        <c:v>0</c:v>
                      </c:pt>
                      <c:pt idx="2">
                        <c:v>114.84375</c:v>
                      </c:pt>
                      <c:pt idx="3">
                        <c:v>48.9051094890511</c:v>
                      </c:pt>
                      <c:pt idx="4">
                        <c:v>18</c:v>
                      </c:pt>
                      <c:pt idx="5">
                        <c:v>117.97408509893188</c:v>
                      </c:pt>
                      <c:pt idx="6">
                        <c:v>104.76190476190477</c:v>
                      </c:pt>
                      <c:pt idx="7">
                        <c:v>177.09923664122138</c:v>
                      </c:pt>
                      <c:pt idx="8">
                        <c:v>131.45833333333334</c:v>
                      </c:pt>
                      <c:pt idx="9">
                        <c:v>100.48465266558966</c:v>
                      </c:pt>
                      <c:pt idx="10">
                        <c:v>104.67836257309939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69C-4CDE-91C6-C7D33D944331}"/>
                  </c:ext>
                </c:extLst>
              </c15:ser>
            </c15:filteredBarSeries>
          </c:ext>
        </c:extLst>
      </c:barChart>
      <c:catAx>
        <c:axId val="1920483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20492271"/>
        <c:crosses val="autoZero"/>
        <c:auto val="1"/>
        <c:lblAlgn val="ctr"/>
        <c:lblOffset val="100"/>
        <c:noMultiLvlLbl val="0"/>
      </c:catAx>
      <c:valAx>
        <c:axId val="1920492271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1920483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5307747498469768"/>
          <c:w val="1"/>
          <c:h val="0.35607967889242148"/>
        </c:manualLayout>
      </c:layout>
      <c:lineChart>
        <c:grouping val="stacked"/>
        <c:varyColors val="0"/>
        <c:ser>
          <c:idx val="4"/>
          <c:order val="4"/>
          <c:tx>
            <c:strRef>
              <c:f>'по доходам'!$F$61</c:f>
              <c:strCache>
                <c:ptCount val="1"/>
                <c:pt idx="0">
                  <c:v>Динамика, %</c:v>
                </c:pt>
              </c:strCache>
            </c:strRef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доходам'!$A$62:$A$68</c:f>
              <c:strCache>
                <c:ptCount val="7"/>
                <c:pt idx="0">
                  <c:v>Налог на прибыль</c:v>
                </c:pt>
                <c:pt idx="1">
                  <c:v>Налог на доходы физических лиц</c:v>
                </c:pt>
                <c:pt idx="2">
                  <c:v>Налоги на совокупный доход</c:v>
                </c:pt>
                <c:pt idx="3">
                  <c:v>Иные налоги</c:v>
                </c:pt>
                <c:pt idx="4">
                  <c:v>Доходы от использования имущества</c:v>
                </c:pt>
                <c:pt idx="5">
                  <c:v>Доходы от продажи материальных активов</c:v>
                </c:pt>
                <c:pt idx="6">
                  <c:v>Иные неналоговые доходы</c:v>
                </c:pt>
              </c:strCache>
            </c:strRef>
          </c:cat>
          <c:val>
            <c:numRef>
              <c:f>'по доходам'!$F$62:$F$68</c:f>
              <c:numCache>
                <c:formatCode>#\ ##0.0</c:formatCode>
                <c:ptCount val="7"/>
                <c:pt idx="0">
                  <c:v>33.653846153846153</c:v>
                </c:pt>
                <c:pt idx="1">
                  <c:v>103.33479596314173</c:v>
                </c:pt>
                <c:pt idx="2">
                  <c:v>103.7940379403794</c:v>
                </c:pt>
                <c:pt idx="3">
                  <c:v>224.03846153846158</c:v>
                </c:pt>
                <c:pt idx="4">
                  <c:v>55.963302752293579</c:v>
                </c:pt>
                <c:pt idx="5">
                  <c:v>100.65359477124183</c:v>
                </c:pt>
                <c:pt idx="6">
                  <c:v>34.375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2-4954-BDED-8FD282D3DC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90498303"/>
        <c:axId val="2090502463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доходам'!$B$61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январь-июнь 2024 года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доходам'!$B$62:$B$68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10.4</c:v>
                      </c:pt>
                      <c:pt idx="1">
                        <c:v>227.9</c:v>
                      </c:pt>
                      <c:pt idx="2">
                        <c:v>110.7</c:v>
                      </c:pt>
                      <c:pt idx="3">
                        <c:v>10.399999999999999</c:v>
                      </c:pt>
                      <c:pt idx="4">
                        <c:v>21.8</c:v>
                      </c:pt>
                      <c:pt idx="5">
                        <c:v>15.3</c:v>
                      </c:pt>
                      <c:pt idx="6">
                        <c:v>9.6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2822-4954-BDED-8FD282D3DCE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доходам'!$C$61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доходам'!$C$62:$C$68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25</c:v>
                      </c:pt>
                      <c:pt idx="1">
                        <c:v>630.6</c:v>
                      </c:pt>
                      <c:pt idx="2">
                        <c:v>143.5</c:v>
                      </c:pt>
                      <c:pt idx="3">
                        <c:v>38.1</c:v>
                      </c:pt>
                      <c:pt idx="4">
                        <c:v>43.9</c:v>
                      </c:pt>
                      <c:pt idx="5">
                        <c:v>8</c:v>
                      </c:pt>
                      <c:pt idx="6">
                        <c:v>2.4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822-4954-BDED-8FD282D3DCE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доходам'!$D$61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январь-июнь 2025 года</c:v>
                      </c:pt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доходам'!$D$62:$D$68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3.5</c:v>
                      </c:pt>
                      <c:pt idx="1">
                        <c:v>235.5</c:v>
                      </c:pt>
                      <c:pt idx="2">
                        <c:v>114.9</c:v>
                      </c:pt>
                      <c:pt idx="3">
                        <c:v>23.3</c:v>
                      </c:pt>
                      <c:pt idx="4">
                        <c:v>12.2</c:v>
                      </c:pt>
                      <c:pt idx="5">
                        <c:v>15.4</c:v>
                      </c:pt>
                      <c:pt idx="6">
                        <c:v>3.3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822-4954-BDED-8FD282D3DCE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доходам'!$E$61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ln w="317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доходам'!$E$62:$E$68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14</c:v>
                      </c:pt>
                      <c:pt idx="1">
                        <c:v>37.345385347288293</c:v>
                      </c:pt>
                      <c:pt idx="2">
                        <c:v>80.069686411149831</c:v>
                      </c:pt>
                      <c:pt idx="3">
                        <c:v>61.15485564304462</c:v>
                      </c:pt>
                      <c:pt idx="4">
                        <c:v>27.790432801822323</c:v>
                      </c:pt>
                      <c:pt idx="5">
                        <c:v>192.5</c:v>
                      </c:pt>
                      <c:pt idx="6">
                        <c:v>137.5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822-4954-BDED-8FD282D3DCE8}"/>
                  </c:ext>
                </c:extLst>
              </c15:ser>
            </c15:filteredLineSeries>
          </c:ext>
        </c:extLst>
      </c:lineChart>
      <c:catAx>
        <c:axId val="20904983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0502463"/>
        <c:crosses val="autoZero"/>
        <c:auto val="1"/>
        <c:lblAlgn val="ctr"/>
        <c:lblOffset val="100"/>
        <c:noMultiLvlLbl val="0"/>
      </c:catAx>
      <c:valAx>
        <c:axId val="2090502463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2090498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141741801750568"/>
          <c:y val="0.90208407079549158"/>
          <c:w val="8.9133694843779795E-2"/>
          <c:h val="6.2364561572660564E-2"/>
        </c:manualLayout>
      </c:layout>
      <c:overlay val="0"/>
      <c:spPr>
        <a:solidFill>
          <a:schemeClr val="accent5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СТРУКТУРА ДОХОДОВ БЮДЖЕТА ЗА ОТЧЕТНЫЙ ПЕРИОД</a:t>
            </a:r>
          </a:p>
        </c:rich>
      </c:tx>
      <c:layout>
        <c:manualLayout>
          <c:xMode val="edge"/>
          <c:yMode val="edge"/>
          <c:x val="0.14194582965037608"/>
          <c:y val="4.22593447115858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'на сайт'!$D$8</c:f>
              <c:strCache>
                <c:ptCount val="1"/>
                <c:pt idx="0">
                  <c:v>факт за январь-июнь 2025 года</c:v>
                </c:pt>
              </c:strCache>
            </c:strRef>
          </c:tx>
          <c:dPt>
            <c:idx val="0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A53-47D1-B5D1-0D2C9EF28FF5}"/>
              </c:ext>
            </c:extLst>
          </c:dPt>
          <c:dPt>
            <c:idx val="1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A53-47D1-B5D1-0D2C9EF28FF5}"/>
              </c:ext>
            </c:extLst>
          </c:dPt>
          <c:dLbls>
            <c:dLbl>
              <c:idx val="0"/>
              <c:layout>
                <c:manualLayout>
                  <c:x val="0.21892453060396816"/>
                  <c:y val="-6.8714877790735526E-2"/>
                </c:manualLayout>
              </c:layout>
              <c:spPr>
                <a:noFill/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298017845501021"/>
                      <c:h val="0.273908074393531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EA53-47D1-B5D1-0D2C9EF28FF5}"/>
                </c:ext>
              </c:extLst>
            </c:dLbl>
            <c:dLbl>
              <c:idx val="1"/>
              <c:layout>
                <c:manualLayout>
                  <c:x val="5.2513793485257317E-2"/>
                  <c:y val="-6.8714877790735623E-2"/>
                </c:manualLayout>
              </c:layout>
              <c:spPr>
                <a:noFill/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099524894892011"/>
                      <c:h val="0.273908074393531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A53-47D1-B5D1-0D2C9EF28FF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сайт'!$A$9:$A$11</c15:sqref>
                  </c15:fullRef>
                </c:ext>
              </c:extLst>
              <c:f>'на сайт'!$A$10:$A$11</c:f>
              <c:strCache>
                <c:ptCount val="2"/>
                <c:pt idx="0">
                  <c:v>Налоговые и неналоговые доходы</c:v>
                </c:pt>
                <c:pt idx="1">
                  <c:v>Безвозмездные поступления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сайт'!$D$9:$D$11</c15:sqref>
                  </c15:fullRef>
                </c:ext>
              </c:extLst>
              <c:f>'на сайт'!$D$10:$D$11</c:f>
              <c:numCache>
                <c:formatCode>#\ ##0.0</c:formatCode>
                <c:ptCount val="2"/>
                <c:pt idx="0">
                  <c:v>594.6</c:v>
                </c:pt>
                <c:pt idx="1">
                  <c:v>1468.1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1-EA53-47D1-B5D1-0D2C9EF28FF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сайт'!$C$8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1AE8-48A6-9592-9AC1DB3F9D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1AE8-48A6-9592-9AC1DB3F9D4E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сайт'!$A$9:$A$11</c15:sqref>
                        </c15:fullRef>
                        <c15:formulaRef>
                          <c15:sqref>'на сайт'!$A$10:$A$11</c15:sqref>
                        </c15:formulaRef>
                      </c:ext>
                    </c:extLst>
                    <c:strCache>
                      <c:ptCount val="2"/>
                      <c:pt idx="0">
                        <c:v>Налоговые и неналоговые доходы</c:v>
                      </c:pt>
                      <c:pt idx="1">
                        <c:v>Безвозмездные поступления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сайт'!$C$9:$C$11</c15:sqref>
                        </c15:fullRef>
                        <c15:formulaRef>
                          <c15:sqref>'на сайт'!$C$10:$C$11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1389.4</c:v>
                      </c:pt>
                      <c:pt idx="1">
                        <c:v>2989.5</c:v>
                      </c:pt>
                    </c:numCache>
                  </c:numRef>
                </c:val>
                <c:extLst>
                  <c:ext uri="{02D57815-91ED-43cb-92C2-25804820EDAC}">
                    <c15:categoryFilterExceptions/>
                  </c:ext>
                  <c:ext xmlns:c16="http://schemas.microsoft.com/office/drawing/2014/chart" uri="{C3380CC4-5D6E-409C-BE32-E72D297353CC}">
                    <c16:uniqueId val="{00000000-EA53-47D1-B5D1-0D2C9EF28FF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791662221084154E-2"/>
          <c:y val="0.23869424796476713"/>
          <c:w val="0.96875277495265388"/>
          <c:h val="0.490429467503002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'по доходам'!$B$61</c:f>
              <c:strCache>
                <c:ptCount val="1"/>
                <c:pt idx="0">
                  <c:v>факт за январь-июнь 2024 года</c:v>
                </c:pt>
              </c:strCache>
            </c:strRef>
          </c:tx>
          <c:spPr>
            <a:solidFill>
              <a:srgbClr val="CCECFF">
                <a:alpha val="85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доходам'!$A$62:$A$68</c:f>
              <c:strCache>
                <c:ptCount val="7"/>
                <c:pt idx="0">
                  <c:v>Налог на прибыль</c:v>
                </c:pt>
                <c:pt idx="1">
                  <c:v>Налог на доходы физических лиц</c:v>
                </c:pt>
                <c:pt idx="2">
                  <c:v>Налоги на совокупный доход</c:v>
                </c:pt>
                <c:pt idx="3">
                  <c:v>Иные налоги</c:v>
                </c:pt>
                <c:pt idx="4">
                  <c:v>Доходы от использования имущества</c:v>
                </c:pt>
                <c:pt idx="5">
                  <c:v>Доходы от продажи материальных активов</c:v>
                </c:pt>
                <c:pt idx="6">
                  <c:v>Иные неналоговые доходы</c:v>
                </c:pt>
              </c:strCache>
            </c:strRef>
          </c:cat>
          <c:val>
            <c:numRef>
              <c:f>'по доходам'!$B$62:$B$68</c:f>
              <c:numCache>
                <c:formatCode>#\ ##0.0</c:formatCode>
                <c:ptCount val="7"/>
                <c:pt idx="0">
                  <c:v>10.4</c:v>
                </c:pt>
                <c:pt idx="1">
                  <c:v>227.9</c:v>
                </c:pt>
                <c:pt idx="2">
                  <c:v>110.7</c:v>
                </c:pt>
                <c:pt idx="3">
                  <c:v>10.399999999999999</c:v>
                </c:pt>
                <c:pt idx="4">
                  <c:v>21.8</c:v>
                </c:pt>
                <c:pt idx="5">
                  <c:v>15.3</c:v>
                </c:pt>
                <c:pt idx="6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3-45E0-8CC6-418B49A6156F}"/>
            </c:ext>
          </c:extLst>
        </c:ser>
        <c:ser>
          <c:idx val="2"/>
          <c:order val="2"/>
          <c:tx>
            <c:strRef>
              <c:f>'по доходам'!$D$61</c:f>
              <c:strCache>
                <c:ptCount val="1"/>
                <c:pt idx="0">
                  <c:v>факт за январь-июнь 2025 года</c:v>
                </c:pt>
              </c:strCache>
            </c:strRef>
          </c:tx>
          <c:spPr>
            <a:solidFill>
              <a:srgbClr val="FFCCCC">
                <a:alpha val="85000"/>
              </a:srgbClr>
            </a:soli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доходам'!$A$62:$A$68</c:f>
              <c:strCache>
                <c:ptCount val="7"/>
                <c:pt idx="0">
                  <c:v>Налог на прибыль</c:v>
                </c:pt>
                <c:pt idx="1">
                  <c:v>Налог на доходы физических лиц</c:v>
                </c:pt>
                <c:pt idx="2">
                  <c:v>Налоги на совокупный доход</c:v>
                </c:pt>
                <c:pt idx="3">
                  <c:v>Иные налоги</c:v>
                </c:pt>
                <c:pt idx="4">
                  <c:v>Доходы от использования имущества</c:v>
                </c:pt>
                <c:pt idx="5">
                  <c:v>Доходы от продажи материальных активов</c:v>
                </c:pt>
                <c:pt idx="6">
                  <c:v>Иные неналоговые доходы</c:v>
                </c:pt>
              </c:strCache>
            </c:strRef>
          </c:cat>
          <c:val>
            <c:numRef>
              <c:f>'по доходам'!$D$62:$D$68</c:f>
              <c:numCache>
                <c:formatCode>#\ ##0.0</c:formatCode>
                <c:ptCount val="7"/>
                <c:pt idx="0">
                  <c:v>3.5</c:v>
                </c:pt>
                <c:pt idx="1">
                  <c:v>235.5</c:v>
                </c:pt>
                <c:pt idx="2">
                  <c:v>114.9</c:v>
                </c:pt>
                <c:pt idx="3">
                  <c:v>23.3</c:v>
                </c:pt>
                <c:pt idx="4">
                  <c:v>12.2</c:v>
                </c:pt>
                <c:pt idx="5">
                  <c:v>15.4</c:v>
                </c:pt>
                <c:pt idx="6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F3-45E0-8CC6-418B49A6156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7389872"/>
        <c:axId val="32738696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'по доходам'!$C$61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доходам'!$C$62:$C$68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25</c:v>
                      </c:pt>
                      <c:pt idx="1">
                        <c:v>630.6</c:v>
                      </c:pt>
                      <c:pt idx="2">
                        <c:v>143.5</c:v>
                      </c:pt>
                      <c:pt idx="3">
                        <c:v>38.1</c:v>
                      </c:pt>
                      <c:pt idx="4">
                        <c:v>43.9</c:v>
                      </c:pt>
                      <c:pt idx="5">
                        <c:v>8</c:v>
                      </c:pt>
                      <c:pt idx="6">
                        <c:v>2.4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5F3-45E0-8CC6-418B49A6156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доходам'!$E$61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solidFill>
                    <a:schemeClr val="accent4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доходам'!$E$62:$E$68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14</c:v>
                      </c:pt>
                      <c:pt idx="1">
                        <c:v>37.345385347288293</c:v>
                      </c:pt>
                      <c:pt idx="2">
                        <c:v>80.069686411149831</c:v>
                      </c:pt>
                      <c:pt idx="3">
                        <c:v>61.15485564304462</c:v>
                      </c:pt>
                      <c:pt idx="4">
                        <c:v>27.790432801822323</c:v>
                      </c:pt>
                      <c:pt idx="5">
                        <c:v>192.5</c:v>
                      </c:pt>
                      <c:pt idx="6">
                        <c:v>137.5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5F3-45E0-8CC6-418B49A6156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доходам'!$F$61</c15:sqref>
                        </c15:formulaRef>
                      </c:ext>
                    </c:extLst>
                    <c:strCache>
                      <c:ptCount val="1"/>
                      <c:pt idx="0">
                        <c:v>Динамика, %</c:v>
                      </c:pt>
                    </c:strCache>
                  </c:strRef>
                </c:tx>
                <c:spPr>
                  <a:solidFill>
                    <a:schemeClr val="accent5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доходам'!$A$62:$A$68</c15:sqref>
                        </c15:formulaRef>
                      </c:ext>
                    </c:extLst>
                    <c:strCache>
                      <c:ptCount val="7"/>
                      <c:pt idx="0">
                        <c:v>Налог на прибыль</c:v>
                      </c:pt>
                      <c:pt idx="1">
                        <c:v>Налог на доходы физических лиц</c:v>
                      </c:pt>
                      <c:pt idx="2">
                        <c:v>Налоги на совокупный доход</c:v>
                      </c:pt>
                      <c:pt idx="3">
                        <c:v>Иные налоги</c:v>
                      </c:pt>
                      <c:pt idx="4">
                        <c:v>Доходы от использования имущества</c:v>
                      </c:pt>
                      <c:pt idx="5">
                        <c:v>Доходы от продажи материальных активов</c:v>
                      </c:pt>
                      <c:pt idx="6">
                        <c:v>Иные 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доходам'!$F$62:$F$68</c15:sqref>
                        </c15:formulaRef>
                      </c:ext>
                    </c:extLst>
                    <c:numCache>
                      <c:formatCode>#\ ##0.0</c:formatCode>
                      <c:ptCount val="7"/>
                      <c:pt idx="0">
                        <c:v>33.653846153846153</c:v>
                      </c:pt>
                      <c:pt idx="1">
                        <c:v>103.33479596314173</c:v>
                      </c:pt>
                      <c:pt idx="2">
                        <c:v>103.7940379403794</c:v>
                      </c:pt>
                      <c:pt idx="3">
                        <c:v>224.03846153846158</c:v>
                      </c:pt>
                      <c:pt idx="4">
                        <c:v>55.963302752293579</c:v>
                      </c:pt>
                      <c:pt idx="5">
                        <c:v>100.65359477124183</c:v>
                      </c:pt>
                      <c:pt idx="6">
                        <c:v>34.375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5F3-45E0-8CC6-418B49A6156F}"/>
                  </c:ext>
                </c:extLst>
              </c15:ser>
            </c15:filteredBarSeries>
          </c:ext>
        </c:extLst>
      </c:barChart>
      <c:catAx>
        <c:axId val="32738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7386960"/>
        <c:crosses val="autoZero"/>
        <c:auto val="1"/>
        <c:lblAlgn val="ctr"/>
        <c:lblOffset val="100"/>
        <c:noMultiLvlLbl val="0"/>
      </c:catAx>
      <c:valAx>
        <c:axId val="327386960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32738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accent5">
            <a:lumMod val="50000"/>
            <a:alpha val="9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</a:t>
            </a:r>
            <a:r>
              <a:rPr lang="ru-RU" sz="1400" baseline="0">
                <a:solidFill>
                  <a:schemeClr val="bg1"/>
                </a:solidFill>
              </a:rPr>
              <a:t> ПЛАНОВЫХ НАЗНАЧЕНИЙ НА ОТЧЕТНУЮ ДАТУ, МЛН.РУБЛЕЙ</a:t>
            </a:r>
            <a:endParaRPr lang="ru-RU" sz="14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1193541119860017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'на сайт'!$C$8</c:f>
              <c:strCache>
                <c:ptCount val="1"/>
                <c:pt idx="0">
                  <c:v>План на 2025 год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сайт'!$A$9:$A$13</c15:sqref>
                  </c15:fullRef>
                </c:ext>
              </c:extLst>
              <c:f>('на сайт'!$A$9,'на сайт'!$A$12)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сайт'!$C$9:$C$13</c15:sqref>
                  </c15:fullRef>
                </c:ext>
              </c:extLst>
              <c:f>('на сайт'!$C$9,'на сайт'!$C$12)</c:f>
              <c:numCache>
                <c:formatCode>#\ ##0.0</c:formatCode>
                <c:ptCount val="2"/>
                <c:pt idx="0">
                  <c:v>4378.8999999999996</c:v>
                </c:pt>
                <c:pt idx="1">
                  <c:v>4701.0999999999995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A-4263-8164-6A83DC052736}"/>
            </c:ext>
          </c:extLst>
        </c:ser>
        <c:ser>
          <c:idx val="2"/>
          <c:order val="2"/>
          <c:tx>
            <c:strRef>
              <c:f>'на сайт'!$D$8</c:f>
              <c:strCache>
                <c:ptCount val="1"/>
                <c:pt idx="0">
                  <c:v>факт за январь-июнь 2025 года</c:v>
                </c:pt>
              </c:strCache>
            </c:strRef>
          </c:tx>
          <c:spPr>
            <a:solidFill>
              <a:srgbClr val="FFC1C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1C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сайт'!$A$9:$A$13</c15:sqref>
                  </c15:fullRef>
                </c:ext>
              </c:extLst>
              <c:f>('на сайт'!$A$9,'на сайт'!$A$12)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сайт'!$D$9:$D$13</c15:sqref>
                  </c15:fullRef>
                </c:ext>
              </c:extLst>
              <c:f>('на сайт'!$D$9,'на сайт'!$D$12)</c:f>
              <c:numCache>
                <c:formatCode>#\ ##0.0</c:formatCode>
                <c:ptCount val="2"/>
                <c:pt idx="0">
                  <c:v>2062.6999999999998</c:v>
                </c:pt>
                <c:pt idx="1">
                  <c:v>2111.9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BA-4263-8164-6A83DC05273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76476752"/>
        <c:axId val="15764688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сайт'!$B$8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январь-июнь 2024 года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сайт'!$A$9:$A$13</c15:sqref>
                        </c15:fullRef>
                        <c15:formulaRef>
                          <c15:sqref>('на сайт'!$A$9,'на сайт'!$A$12)</c15:sqref>
                        </c15:formulaRef>
                      </c:ext>
                    </c:extLst>
                    <c:strCache>
                      <c:ptCount val="2"/>
                      <c:pt idx="0">
                        <c:v>Доходы бюджета - всего</c:v>
                      </c:pt>
                      <c:pt idx="1">
                        <c:v>Расходы всего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сайт'!$B$9:$B$13</c15:sqref>
                        </c15:fullRef>
                        <c15:formulaRef>
                          <c15:sqref>('на сайт'!$B$9,'на сайт'!$B$12)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1968.3</c:v>
                      </c:pt>
                      <c:pt idx="1">
                        <c:v>1878.6999999999998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BA-4263-8164-6A83DC052736}"/>
                  </c:ext>
                </c:extLst>
              </c15:ser>
            </c15:filteredBarSeries>
          </c:ext>
        </c:extLst>
      </c:barChart>
      <c:catAx>
        <c:axId val="157647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76468848"/>
        <c:crosses val="autoZero"/>
        <c:auto val="1"/>
        <c:lblAlgn val="ctr"/>
        <c:lblOffset val="100"/>
        <c:noMultiLvlLbl val="0"/>
      </c:catAx>
      <c:valAx>
        <c:axId val="1576468848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157647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2"/>
          <c:order val="0"/>
          <c:tx>
            <c:strRef>
              <c:f>'по расходам'!$B$31</c:f>
              <c:strCache>
                <c:ptCount val="1"/>
                <c:pt idx="0">
                  <c:v>факт за январь-июнь 2024 года</c:v>
                </c:pt>
              </c:strCache>
            </c:strRef>
          </c:tx>
          <c:dPt>
            <c:idx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7E3C-4D9D-9C92-2DAA3120D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E3C-4D9D-9C92-2DAA3120D4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7E3C-4D9D-9C92-2DAA3120D4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7E3C-4D9D-9C92-2DAA3120D4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698-4430-A2CE-923980F6579B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расходам'!$B$32:$B$37</c15:sqref>
                  </c15:fullRef>
                </c:ext>
              </c:extLst>
              <c:f>'по расходам'!$B$33:$B$37</c:f>
              <c:numCache>
                <c:formatCode>#\ ##0.0</c:formatCode>
                <c:ptCount val="5"/>
                <c:pt idx="0">
                  <c:v>1142.5</c:v>
                </c:pt>
                <c:pt idx="1">
                  <c:v>101.5</c:v>
                </c:pt>
                <c:pt idx="2">
                  <c:v>13.1</c:v>
                </c:pt>
                <c:pt idx="3">
                  <c:v>111.9</c:v>
                </c:pt>
                <c:pt idx="4">
                  <c:v>62.1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3-7E3C-4D9D-9C92-2DAA3120D465}"/>
            </c:ext>
          </c:extLst>
        </c:ser>
        <c:ser>
          <c:idx val="3"/>
          <c:order val="1"/>
          <c:tx>
            <c:strRef>
              <c:f>'по расходам'!$C$31</c:f>
              <c:strCache>
                <c:ptCount val="1"/>
                <c:pt idx="0">
                  <c:v>факт за январь-июнь 2025 года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7E3C-4D9D-9C92-2DAA3120D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7E3C-4D9D-9C92-2DAA3120D4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7E3C-4D9D-9C92-2DAA3120D4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7E3C-4D9D-9C92-2DAA3120D4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A698-4430-A2CE-923980F6579B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расходам'!$C$32:$C$37</c15:sqref>
                  </c15:fullRef>
                </c:ext>
              </c:extLst>
              <c:f>'по расходам'!$C$33:$C$37</c:f>
              <c:numCache>
                <c:formatCode>#\ ##0.0</c:formatCode>
                <c:ptCount val="5"/>
                <c:pt idx="0">
                  <c:v>1347.9</c:v>
                </c:pt>
                <c:pt idx="1">
                  <c:v>110.7</c:v>
                </c:pt>
                <c:pt idx="2">
                  <c:v>23.2</c:v>
                </c:pt>
                <c:pt idx="3">
                  <c:v>138.30000000000001</c:v>
                </c:pt>
                <c:pt idx="4">
                  <c:v>66.3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8-7E3C-4D9D-9C92-2DAA3120D465}"/>
            </c:ext>
          </c:extLst>
        </c:ser>
        <c:ser>
          <c:idx val="0"/>
          <c:order val="2"/>
          <c:tx>
            <c:strRef>
              <c:f>'по расходам'!$B$31</c:f>
              <c:strCache>
                <c:ptCount val="1"/>
                <c:pt idx="0">
                  <c:v>факт за январь-июнь 2024 года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E3C-4D9D-9C92-2DAA3120D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E3C-4D9D-9C92-2DAA3120D4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E3C-4D9D-9C92-2DAA3120D4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E3C-4D9D-9C92-2DAA3120D4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E3C-4D9D-9C92-2DAA3120D46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расходам'!$B$32:$B$37</c15:sqref>
                  </c15:fullRef>
                </c:ext>
              </c:extLst>
              <c:f>'по расходам'!$B$33:$B$37</c:f>
              <c:numCache>
                <c:formatCode>#\ ##0.0</c:formatCode>
                <c:ptCount val="5"/>
                <c:pt idx="0">
                  <c:v>1142.5</c:v>
                </c:pt>
                <c:pt idx="1">
                  <c:v>101.5</c:v>
                </c:pt>
                <c:pt idx="2">
                  <c:v>13.1</c:v>
                </c:pt>
                <c:pt idx="3">
                  <c:v>111.9</c:v>
                </c:pt>
                <c:pt idx="4">
                  <c:v>62.1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'по расходам'!$B$32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4-7E3C-4D9D-9C92-2DAA3120D465}"/>
            </c:ext>
          </c:extLst>
        </c:ser>
        <c:ser>
          <c:idx val="1"/>
          <c:order val="3"/>
          <c:tx>
            <c:strRef>
              <c:f>'по расходам'!$C$31</c:f>
              <c:strCache>
                <c:ptCount val="1"/>
                <c:pt idx="0">
                  <c:v>факт за январь-июнь 2025 года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E3C-4D9D-9C92-2DAA3120D4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E3C-4D9D-9C92-2DAA3120D4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E3C-4D9D-9C92-2DAA3120D4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E3C-4D9D-9C92-2DAA3120D4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E3C-4D9D-9C92-2DAA3120D46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расходам'!$C$32:$C$37</c15:sqref>
                  </c15:fullRef>
                </c:ext>
              </c:extLst>
              <c:f>'по расходам'!$C$33:$C$37</c:f>
              <c:numCache>
                <c:formatCode>#\ ##0.0</c:formatCode>
                <c:ptCount val="5"/>
                <c:pt idx="0">
                  <c:v>1347.9</c:v>
                </c:pt>
                <c:pt idx="1">
                  <c:v>110.7</c:v>
                </c:pt>
                <c:pt idx="2">
                  <c:v>23.2</c:v>
                </c:pt>
                <c:pt idx="3">
                  <c:v>138.30000000000001</c:v>
                </c:pt>
                <c:pt idx="4">
                  <c:v>66.3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'по расходам'!$C$32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2-7E3C-4D9D-9C92-2DAA3120D46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'по расходам'!$C$31</c:f>
              <c:strCache>
                <c:ptCount val="1"/>
                <c:pt idx="0">
                  <c:v>факт за январь-июнь 2025 года</c:v>
                </c:pt>
              </c:strCache>
            </c:strRef>
          </c:tx>
          <c:dPt>
            <c:idx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CDCF-4E7E-83D5-AF6A643E1A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CDCF-4E7E-83D5-AF6A643E1A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CDCF-4E7E-83D5-AF6A643E1A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CDCF-4E7E-83D5-AF6A643E1A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CDCF-4E7E-83D5-AF6A643E1A9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'по расходам'!$A$32:$A$37</c15:sqref>
                  </c15:fullRef>
                </c:ext>
              </c:extLst>
              <c:f>'по расходам'!$A$33:$A$37</c:f>
              <c:strCache>
                <c:ptCount val="5"/>
                <c:pt idx="0">
                  <c:v>Образование</c:v>
                </c:pt>
                <c:pt idx="1">
                  <c:v>Культура, кинематография</c:v>
                </c:pt>
                <c:pt idx="2">
                  <c:v>Здравоохранение</c:v>
                </c:pt>
                <c:pt idx="3">
                  <c:v>Социальная политика</c:v>
                </c:pt>
                <c:pt idx="4">
                  <c:v>Физическая культура и спорт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'по расходам'!$C$32:$C$37</c15:sqref>
                  </c15:fullRef>
                </c:ext>
              </c:extLst>
              <c:f>'по расходам'!$C$33:$C$37</c:f>
              <c:numCache>
                <c:formatCode>#\ ##0.0</c:formatCode>
                <c:ptCount val="5"/>
                <c:pt idx="0">
                  <c:v>1347.9</c:v>
                </c:pt>
                <c:pt idx="1">
                  <c:v>110.7</c:v>
                </c:pt>
                <c:pt idx="2">
                  <c:v>23.2</c:v>
                </c:pt>
                <c:pt idx="3">
                  <c:v>138.30000000000001</c:v>
                </c:pt>
                <c:pt idx="4">
                  <c:v>66.3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'по расходам'!$C$32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9-CDCF-4E7E-83D5-AF6A643E1A9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расходам'!$B$31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январь-июнь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CDCF-4E7E-83D5-AF6A643E1A95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CDCF-4E7E-83D5-AF6A643E1A95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CDCF-4E7E-83D5-AF6A643E1A95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CDCF-4E7E-83D5-AF6A643E1A95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CDCF-4E7E-83D5-AF6A643E1A95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'по расходам'!$A$32:$A$37</c15:sqref>
                        </c15:fullRef>
                        <c15:formulaRef>
                          <c15:sqref>'по расходам'!$A$33:$A$37</c15:sqref>
                        </c15:formulaRef>
                      </c:ext>
                    </c:extLst>
                    <c:strCache>
                      <c:ptCount val="5"/>
                      <c:pt idx="0">
                        <c:v>Образование</c:v>
                      </c:pt>
                      <c:pt idx="1">
                        <c:v>Культура, кинематография</c:v>
                      </c:pt>
                      <c:pt idx="2">
                        <c:v>Здравоохранение</c:v>
                      </c:pt>
                      <c:pt idx="3">
                        <c:v>Социальная политика</c:v>
                      </c:pt>
                      <c:pt idx="4">
                        <c:v>Физическая культура и спорт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'по расходам'!$B$32:$B$37</c15:sqref>
                        </c15:fullRef>
                        <c15:formulaRef>
                          <c15:sqref>'по расходам'!$B$33:$B$37</c15:sqref>
                        </c15:formulaRef>
                      </c:ext>
                    </c:extLst>
                    <c:numCache>
                      <c:formatCode>#\ ##0.0</c:formatCode>
                      <c:ptCount val="5"/>
                      <c:pt idx="0">
                        <c:v>1142.5</c:v>
                      </c:pt>
                      <c:pt idx="1">
                        <c:v>101.5</c:v>
                      </c:pt>
                      <c:pt idx="2">
                        <c:v>13.1</c:v>
                      </c:pt>
                      <c:pt idx="3">
                        <c:v>111.9</c:v>
                      </c:pt>
                      <c:pt idx="4">
                        <c:v>62.1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'по расходам'!$B$32</c15:sqref>
                        <c15:spPr xmlns:c15="http://schemas.microsoft.com/office/drawing/2012/chart">
                          <a:solidFill>
                            <a:schemeClr val="accent1"/>
                          </a:solidFill>
                          <a:ln>
                            <a:noFill/>
                          </a:ln>
                          <a:effectLst>
                            <a:outerShdw blurRad="254000" sx="102000" sy="102000" algn="ctr" rotWithShape="0">
                              <a:prstClr val="black">
                                <a:alpha val="20000"/>
                              </a:prstClr>
                            </a:outerShdw>
                          </a:effectLst>
                        </c15:spPr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0C-CDCF-4E7E-83D5-AF6A643E1A95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2"/>
          <c:order val="2"/>
          <c:tx>
            <c:strRef>
              <c:f>'по доходам'!$D$29</c:f>
              <c:strCache>
                <c:ptCount val="1"/>
                <c:pt idx="0">
                  <c:v>факт за январь-июнь 2025 года</c:v>
                </c:pt>
              </c:strCache>
            </c:strRef>
          </c:tx>
          <c:dPt>
            <c:idx val="0"/>
            <c:bubble3D val="0"/>
            <c:spPr>
              <a:solidFill>
                <a:srgbClr val="FFCCCC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706-4C3C-9C09-73F2AF8642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706-4C3C-9C09-73F2AF8642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706-4C3C-9C09-73F2AF8642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706-4C3C-9C09-73F2AF8642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706-4C3C-9C09-73F2AF86428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706-4C3C-9C09-73F2AF864281}"/>
              </c:ext>
            </c:extLst>
          </c:dPt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доходам'!$D$30:$D$35</c:f>
              <c:numCache>
                <c:formatCode>#\ ##0.0</c:formatCode>
                <c:ptCount val="6"/>
                <c:pt idx="0">
                  <c:v>320.5</c:v>
                </c:pt>
                <c:pt idx="1">
                  <c:v>31.7</c:v>
                </c:pt>
                <c:pt idx="2">
                  <c:v>136.9</c:v>
                </c:pt>
                <c:pt idx="3">
                  <c:v>38.5</c:v>
                </c:pt>
                <c:pt idx="4">
                  <c:v>21</c:v>
                </c:pt>
                <c:pt idx="5">
                  <c:v>46.1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06-4C3C-9C09-73F2AF86428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январь-июнь 2024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E-B706-4C3C-9C09-73F2AF86428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B706-4C3C-9C09-73F2AF86428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B706-4C3C-9C09-73F2AF86428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B706-4C3C-9C09-73F2AF86428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B706-4C3C-9C09-73F2AF86428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B706-4C3C-9C09-73F2AF864281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доходам'!$B$30:$B$35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309.8</c:v>
                      </c:pt>
                      <c:pt idx="1">
                        <c:v>33.200000000000003</c:v>
                      </c:pt>
                      <c:pt idx="2">
                        <c:v>129.6</c:v>
                      </c:pt>
                      <c:pt idx="3">
                        <c:v>33.6</c:v>
                      </c:pt>
                      <c:pt idx="4">
                        <c:v>15.2</c:v>
                      </c:pt>
                      <c:pt idx="5">
                        <c:v>83.600000000000009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9-B706-4C3C-9C09-73F2AF864281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B706-4C3C-9C09-73F2AF86428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B706-4C3C-9C09-73F2AF86428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B706-4C3C-9C09-73F2AF86428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B706-4C3C-9C09-73F2AF86428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B706-4C3C-9C09-73F2AF864281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B706-4C3C-9C09-73F2AF864281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854</c:v>
                      </c:pt>
                      <c:pt idx="1">
                        <c:v>78.099999999999994</c:v>
                      </c:pt>
                      <c:pt idx="2">
                        <c:v>166.3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94.399999999999991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B706-4C3C-9C09-73F2AF864281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'на сайт'!$A$134</c:f>
              <c:strCache>
                <c:ptCount val="1"/>
                <c:pt idx="0">
                  <c:v>Налоговые и неналоговые доходы - ВСЕГО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CCECFF"/>
              </a:solidFill>
              <a:ln>
                <a:solidFill>
                  <a:srgbClr val="CCECFF"/>
                </a:solidFill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B7A-4D5C-9968-011072A5B98B}"/>
              </c:ext>
            </c:extLst>
          </c:dPt>
          <c:dPt>
            <c:idx val="1"/>
            <c:invertIfNegative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7A-4D5C-9968-011072A5B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сайт'!$B$133:$D$133</c15:sqref>
                  </c15:fullRef>
                </c:ext>
              </c:extLst>
              <c:f>('на сайт'!$B$133,'на сайт'!$D$133)</c:f>
              <c:strCache>
                <c:ptCount val="2"/>
                <c:pt idx="0">
                  <c:v>факт за январь-июнь 2024 года</c:v>
                </c:pt>
                <c:pt idx="1">
                  <c:v>факт за январь-июнь 2025 года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сайт'!$B$134:$D$134</c15:sqref>
                  </c15:fullRef>
                </c:ext>
              </c:extLst>
              <c:f>('на сайт'!$B$134,'на сайт'!$D$134)</c:f>
              <c:numCache>
                <c:formatCode>#\ ##0.0</c:formatCode>
                <c:ptCount val="2"/>
                <c:pt idx="0">
                  <c:v>405.9</c:v>
                </c:pt>
                <c:pt idx="1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A-4D5C-9968-011072A5B98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3056447"/>
        <c:axId val="173062687"/>
      </c:barChart>
      <c:catAx>
        <c:axId val="173056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062687"/>
        <c:crosses val="autoZero"/>
        <c:auto val="1"/>
        <c:lblAlgn val="ctr"/>
        <c:lblOffset val="100"/>
        <c:noMultiLvlLbl val="0"/>
      </c:catAx>
      <c:valAx>
        <c:axId val="173062687"/>
        <c:scaling>
          <c:orientation val="minMax"/>
          <c:max val="400"/>
          <c:min val="50"/>
        </c:scaling>
        <c:delete val="1"/>
        <c:axPos val="l"/>
        <c:numFmt formatCode="#\ ##0.0" sourceLinked="1"/>
        <c:majorTickMark val="none"/>
        <c:minorTickMark val="none"/>
        <c:tickLblPos val="nextTo"/>
        <c:crossAx val="173056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НАЛОГОВЫЕ И НЕНАЛОГОВЫЕ ДОХОДЫ,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'по доходам'!$B$29</c:f>
              <c:strCache>
                <c:ptCount val="1"/>
                <c:pt idx="0">
                  <c:v>факт за январь-июнь 2024 года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доходам'!$B$30:$B$35</c:f>
              <c:numCache>
                <c:formatCode>#\ ##0.0</c:formatCode>
                <c:ptCount val="6"/>
                <c:pt idx="0">
                  <c:v>309.8</c:v>
                </c:pt>
                <c:pt idx="1">
                  <c:v>33.200000000000003</c:v>
                </c:pt>
                <c:pt idx="2">
                  <c:v>129.6</c:v>
                </c:pt>
                <c:pt idx="3">
                  <c:v>33.6</c:v>
                </c:pt>
                <c:pt idx="4">
                  <c:v>15.2</c:v>
                </c:pt>
                <c:pt idx="5">
                  <c:v>83.600000000000009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E-4CBD-9B09-394479694829}"/>
            </c:ext>
          </c:extLst>
        </c:ser>
        <c:ser>
          <c:idx val="2"/>
          <c:order val="2"/>
          <c:tx>
            <c:strRef>
              <c:f>'по доходам'!$D$29</c:f>
              <c:strCache>
                <c:ptCount val="1"/>
                <c:pt idx="0">
                  <c:v>факт за январь-июнь 2025 года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доходам'!$D$30:$D$35</c:f>
              <c:numCache>
                <c:formatCode>#\ ##0.0</c:formatCode>
                <c:ptCount val="6"/>
                <c:pt idx="0">
                  <c:v>320.5</c:v>
                </c:pt>
                <c:pt idx="1">
                  <c:v>31.7</c:v>
                </c:pt>
                <c:pt idx="2">
                  <c:v>136.9</c:v>
                </c:pt>
                <c:pt idx="3">
                  <c:v>38.5</c:v>
                </c:pt>
                <c:pt idx="4">
                  <c:v>21</c:v>
                </c:pt>
                <c:pt idx="5">
                  <c:v>46.1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9E-4CBD-9B09-394479694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8023968"/>
        <c:axId val="182803020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854</c:v>
                      </c:pt>
                      <c:pt idx="1">
                        <c:v>78.099999999999994</c:v>
                      </c:pt>
                      <c:pt idx="2">
                        <c:v>166.3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94.399999999999991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D9E-4CBD-9B09-39447969482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доходам'!$E$29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доходам'!$E$30:$E$35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37.529274004683842</c:v>
                      </c:pt>
                      <c:pt idx="1">
                        <c:v>40.588988476312423</c:v>
                      </c:pt>
                      <c:pt idx="2">
                        <c:v>82.321106434155141</c:v>
                      </c:pt>
                      <c:pt idx="3">
                        <c:v>26.315789473684209</c:v>
                      </c:pt>
                      <c:pt idx="4">
                        <c:v>41.501976284584977</c:v>
                      </c:pt>
                      <c:pt idx="5">
                        <c:v>48.834745762711869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D9E-4CBD-9B09-39447969482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доходам'!$F$29</c15:sqref>
                        </c15:formulaRef>
                      </c:ext>
                    </c:extLst>
                    <c:strCache>
                      <c:ptCount val="1"/>
                      <c:pt idx="0">
                        <c:v>Динамика, %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доходам'!$F$30:$F$35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103.45384118786313</c:v>
                      </c:pt>
                      <c:pt idx="1">
                        <c:v>95.481927710843365</c:v>
                      </c:pt>
                      <c:pt idx="2">
                        <c:v>105.63271604938272</c:v>
                      </c:pt>
                      <c:pt idx="3">
                        <c:v>114.58333333333333</c:v>
                      </c:pt>
                      <c:pt idx="4">
                        <c:v>138.15789473684211</c:v>
                      </c:pt>
                      <c:pt idx="5">
                        <c:v>55.143540669856456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D9E-4CBD-9B09-394479694829}"/>
                  </c:ext>
                </c:extLst>
              </c15:ser>
            </c15:filteredBarSeries>
          </c:ext>
        </c:extLst>
      </c:barChart>
      <c:catAx>
        <c:axId val="182802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8030208"/>
        <c:crosses val="autoZero"/>
        <c:auto val="1"/>
        <c:lblAlgn val="ctr"/>
        <c:lblOffset val="100"/>
        <c:noMultiLvlLbl val="0"/>
      </c:catAx>
      <c:valAx>
        <c:axId val="182803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802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4"/>
          <c:order val="4"/>
          <c:tx>
            <c:strRef>
              <c:f>'по доходам'!$F$29</c:f>
              <c:strCache>
                <c:ptCount val="1"/>
                <c:pt idx="0">
                  <c:v>Динамика, %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доходам'!$A$30:$A$35</c:f>
              <c:strCache>
                <c:ptCount val="6"/>
                <c:pt idx="0">
                  <c:v>Налог на доходы физических лиц</c:v>
                </c:pt>
                <c:pt idx="1">
                  <c:v>Акцизы на нефтепродукты</c:v>
                </c:pt>
                <c:pt idx="2">
                  <c:v>Налоги на совокупный доход</c:v>
                </c:pt>
                <c:pt idx="3">
                  <c:v>Налоги на имущество</c:v>
                </c:pt>
                <c:pt idx="4">
                  <c:v>Иные налоги</c:v>
                </c:pt>
                <c:pt idx="5">
                  <c:v>Неналоговые доходы</c:v>
                </c:pt>
              </c:strCache>
            </c:strRef>
          </c:cat>
          <c:val>
            <c:numRef>
              <c:f>'по доходам'!$F$30:$F$35</c:f>
              <c:numCache>
                <c:formatCode>#\ ##0.0</c:formatCode>
                <c:ptCount val="6"/>
                <c:pt idx="0">
                  <c:v>103.45384118786313</c:v>
                </c:pt>
                <c:pt idx="1">
                  <c:v>95.481927710843365</c:v>
                </c:pt>
                <c:pt idx="2">
                  <c:v>105.63271604938272</c:v>
                </c:pt>
                <c:pt idx="3">
                  <c:v>114.58333333333333</c:v>
                </c:pt>
                <c:pt idx="4">
                  <c:v>138.15789473684211</c:v>
                </c:pt>
                <c:pt idx="5">
                  <c:v>55.143540669856456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A9-4BFB-9FE5-7DFE7E4951E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44394928"/>
        <c:axId val="204439160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доходам'!$B$29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январь-июнь 2024 года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доходам'!$B$30:$B$35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309.8</c:v>
                      </c:pt>
                      <c:pt idx="1">
                        <c:v>33.200000000000003</c:v>
                      </c:pt>
                      <c:pt idx="2">
                        <c:v>129.6</c:v>
                      </c:pt>
                      <c:pt idx="3">
                        <c:v>33.6</c:v>
                      </c:pt>
                      <c:pt idx="4">
                        <c:v>15.2</c:v>
                      </c:pt>
                      <c:pt idx="5">
                        <c:v>83.600000000000009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0A9-4BFB-9FE5-7DFE7E4951E7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доходам'!$C$29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доходам'!$C$30:$C$35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854</c:v>
                      </c:pt>
                      <c:pt idx="1">
                        <c:v>78.099999999999994</c:v>
                      </c:pt>
                      <c:pt idx="2">
                        <c:v>166.3</c:v>
                      </c:pt>
                      <c:pt idx="3">
                        <c:v>146.30000000000001</c:v>
                      </c:pt>
                      <c:pt idx="4">
                        <c:v>50.6</c:v>
                      </c:pt>
                      <c:pt idx="5">
                        <c:v>94.399999999999991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0A9-4BFB-9FE5-7DFE7E4951E7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доходам'!$D$29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январь-июнь 2025 года</c:v>
                      </c:pt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доходам'!$D$30:$D$35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320.5</c:v>
                      </c:pt>
                      <c:pt idx="1">
                        <c:v>31.7</c:v>
                      </c:pt>
                      <c:pt idx="2">
                        <c:v>136.9</c:v>
                      </c:pt>
                      <c:pt idx="3">
                        <c:v>38.5</c:v>
                      </c:pt>
                      <c:pt idx="4">
                        <c:v>21</c:v>
                      </c:pt>
                      <c:pt idx="5">
                        <c:v>46.1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0A9-4BFB-9FE5-7DFE7E4951E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доходам'!$E$29</c15:sqref>
                        </c15:formulaRef>
                      </c:ext>
                    </c:extLst>
                    <c:strCache>
                      <c:ptCount val="1"/>
                      <c:pt idx="0">
                        <c:v>% исполнения плана</c:v>
                      </c:pt>
                    </c:strCache>
                  </c:strRef>
                </c:tx>
                <c:spPr>
                  <a:ln w="317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доходам'!$A$30:$A$35</c15:sqref>
                        </c15:formulaRef>
                      </c:ext>
                    </c:extLst>
                    <c:strCache>
                      <c:ptCount val="6"/>
                      <c:pt idx="0">
                        <c:v>Налог на доходы физических лиц</c:v>
                      </c:pt>
                      <c:pt idx="1">
                        <c:v>Акцизы на нефтепродукты</c:v>
                      </c:pt>
                      <c:pt idx="2">
                        <c:v>Налоги на совокупный доход</c:v>
                      </c:pt>
                      <c:pt idx="3">
                        <c:v>Налоги на имущество</c:v>
                      </c:pt>
                      <c:pt idx="4">
                        <c:v>Иные налоги</c:v>
                      </c:pt>
                      <c:pt idx="5">
                        <c:v>Неналоговые доходы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доходам'!$E$30:$E$35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37.529274004683842</c:v>
                      </c:pt>
                      <c:pt idx="1">
                        <c:v>40.588988476312423</c:v>
                      </c:pt>
                      <c:pt idx="2">
                        <c:v>82.321106434155141</c:v>
                      </c:pt>
                      <c:pt idx="3">
                        <c:v>26.315789473684209</c:v>
                      </c:pt>
                      <c:pt idx="4">
                        <c:v>41.501976284584977</c:v>
                      </c:pt>
                      <c:pt idx="5">
                        <c:v>48.834745762711869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0A9-4BFB-9FE5-7DFE7E4951E7}"/>
                  </c:ext>
                </c:extLst>
              </c15:ser>
            </c15:filteredLineSeries>
          </c:ext>
        </c:extLst>
      </c:lineChart>
      <c:catAx>
        <c:axId val="204439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4391600"/>
        <c:crosses val="autoZero"/>
        <c:auto val="1"/>
        <c:lblAlgn val="ctr"/>
        <c:lblOffset val="100"/>
        <c:noMultiLvlLbl val="0"/>
      </c:catAx>
      <c:valAx>
        <c:axId val="2044391600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2044394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100">
                <a:solidFill>
                  <a:sysClr val="windowText" lastClr="000000"/>
                </a:solidFill>
              </a:rPr>
              <a:t>Расходная часть консолидированного бюджета Новокубанского района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ДИНАМИРА</a:t>
            </a:r>
            <a:r>
              <a:rPr lang="ru-RU" baseline="0"/>
              <a:t> РОСТА РАСХООДОВ НА СОЦИАЛЬНУЮ СФЕРУ </a:t>
            </a:r>
            <a:r>
              <a:rPr lang="ru-RU"/>
              <a:t>, %</a:t>
            </a:r>
          </a:p>
        </c:rich>
      </c:tx>
      <c:layout>
        <c:manualLayout>
          <c:xMode val="edge"/>
          <c:yMode val="edge"/>
          <c:x val="0.17758760418105635"/>
          <c:y val="3.6827779745228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20"/>
      <c:depthPercent val="11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"/>
          <c:w val="0.99164732697886449"/>
          <c:h val="0.65840168160862"/>
        </c:manualLayout>
      </c:layout>
      <c:line3DChart>
        <c:grouping val="standard"/>
        <c:varyColors val="0"/>
        <c:ser>
          <c:idx val="2"/>
          <c:order val="2"/>
          <c:tx>
            <c:strRef>
              <c:f>'по расходам'!$D$31</c:f>
              <c:strCache>
                <c:ptCount val="1"/>
                <c:pt idx="0">
                  <c:v>Динамика, %</c:v>
                </c:pt>
              </c:strCache>
            </c:strRef>
          </c:tx>
          <c:spPr>
            <a:solidFill>
              <a:srgbClr val="00B050"/>
            </a:soli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'по расходам'!$A$32:$A$37</c:f>
              <c:strCache>
                <c:ptCount val="6"/>
                <c:pt idx="0">
                  <c:v>всего</c:v>
                </c:pt>
                <c:pt idx="1">
                  <c:v>Образование</c:v>
                </c:pt>
                <c:pt idx="2">
                  <c:v>Культура, кинематография</c:v>
                </c:pt>
                <c:pt idx="3">
                  <c:v>Здравоохранение</c:v>
                </c:pt>
                <c:pt idx="4">
                  <c:v>Социальная политика</c:v>
                </c:pt>
                <c:pt idx="5">
                  <c:v>Физическая культура и спорт</c:v>
                </c:pt>
              </c:strCache>
            </c:strRef>
          </c:cat>
          <c:val>
            <c:numRef>
              <c:f>'по расходам'!$D$32:$D$37</c:f>
              <c:numCache>
                <c:formatCode>#\ ##0.0</c:formatCode>
                <c:ptCount val="6"/>
                <c:pt idx="0">
                  <c:v>117.83942421913216</c:v>
                </c:pt>
                <c:pt idx="1">
                  <c:v>17.978118161925607</c:v>
                </c:pt>
                <c:pt idx="2">
                  <c:v>9.0640394088670035</c:v>
                </c:pt>
                <c:pt idx="3">
                  <c:v>77.099236641221381</c:v>
                </c:pt>
                <c:pt idx="4">
                  <c:v>23.592493297587126</c:v>
                </c:pt>
                <c:pt idx="5">
                  <c:v>6.7632850241545697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0-4A9C-88A6-0C10C95AEC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902560624"/>
        <c:axId val="902552304"/>
        <c:axId val="8992254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расходам'!$B$31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январь-июнь 2024 года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shade val="95000"/>
                      </a:schemeClr>
                    </a:contourClr>
                  </a:sp3d>
                </c:spP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расходам'!$A$32:$A$37</c15:sqref>
                        </c15:formulaRef>
                      </c:ext>
                    </c:extLst>
                    <c:strCache>
                      <c:ptCount val="6"/>
                      <c:pt idx="0">
                        <c:v>всего</c:v>
                      </c:pt>
                      <c:pt idx="1">
                        <c:v>Образование</c:v>
                      </c:pt>
                      <c:pt idx="2">
                        <c:v>Культура, кинематография</c:v>
                      </c:pt>
                      <c:pt idx="3">
                        <c:v>Здравоохранение</c:v>
                      </c:pt>
                      <c:pt idx="4">
                        <c:v>Социальная политика</c:v>
                      </c:pt>
                      <c:pt idx="5">
                        <c:v>Физическая культура и спорт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расходам'!$B$32:$B$37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1431.1</c:v>
                      </c:pt>
                      <c:pt idx="1">
                        <c:v>1142.5</c:v>
                      </c:pt>
                      <c:pt idx="2">
                        <c:v>101.5</c:v>
                      </c:pt>
                      <c:pt idx="3">
                        <c:v>13.1</c:v>
                      </c:pt>
                      <c:pt idx="4">
                        <c:v>111.9</c:v>
                      </c:pt>
                      <c:pt idx="5">
                        <c:v>62.1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370-4A9C-88A6-0C10C95AEC79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расходам'!$C$31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январь-июнь 2025 года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2">
                        <a:shade val="95000"/>
                      </a:schemeClr>
                    </a:contourClr>
                  </a:sp3d>
                </c:spP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расходам'!$A$32:$A$37</c15:sqref>
                        </c15:formulaRef>
                      </c:ext>
                    </c:extLst>
                    <c:strCache>
                      <c:ptCount val="6"/>
                      <c:pt idx="0">
                        <c:v>всего</c:v>
                      </c:pt>
                      <c:pt idx="1">
                        <c:v>Образование</c:v>
                      </c:pt>
                      <c:pt idx="2">
                        <c:v>Культура, кинематография</c:v>
                      </c:pt>
                      <c:pt idx="3">
                        <c:v>Здравоохранение</c:v>
                      </c:pt>
                      <c:pt idx="4">
                        <c:v>Социальная политика</c:v>
                      </c:pt>
                      <c:pt idx="5">
                        <c:v>Физическая культура и спорт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'по расходам'!$C$32:$C$37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1686.4</c:v>
                      </c:pt>
                      <c:pt idx="1">
                        <c:v>1347.9</c:v>
                      </c:pt>
                      <c:pt idx="2">
                        <c:v>110.7</c:v>
                      </c:pt>
                      <c:pt idx="3">
                        <c:v>23.2</c:v>
                      </c:pt>
                      <c:pt idx="4">
                        <c:v>138.30000000000001</c:v>
                      </c:pt>
                      <c:pt idx="5">
                        <c:v>66.3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370-4A9C-88A6-0C10C95AEC79}"/>
                  </c:ext>
                </c:extLst>
              </c15:ser>
            </c15:filteredLineSeries>
          </c:ext>
        </c:extLst>
      </c:line3DChart>
      <c:dateAx>
        <c:axId val="90256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700" cap="small" spc="0" baseline="-250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02552304"/>
        <c:crosses val="autoZero"/>
        <c:auto val="0"/>
        <c:lblOffset val="100"/>
        <c:baseTimeUnit val="days"/>
      </c:dateAx>
      <c:valAx>
        <c:axId val="9025523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crossAx val="902560624"/>
        <c:crossesAt val="1"/>
        <c:crossBetween val="between"/>
      </c:valAx>
      <c:serAx>
        <c:axId val="899225456"/>
        <c:scaling>
          <c:orientation val="minMax"/>
        </c:scaling>
        <c:delete val="1"/>
        <c:axPos val="b"/>
        <c:majorTickMark val="out"/>
        <c:minorTickMark val="none"/>
        <c:tickLblPos val="nextTo"/>
        <c:crossAx val="902552304"/>
        <c:crosses val="autoZero"/>
      </c:ser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/>
              <a:t>БЕЗВОЗМЕЗДНЫЕ</a:t>
            </a:r>
            <a:r>
              <a:rPr lang="ru-RU" sz="1200" baseline="0"/>
              <a:t> ПОСТУПЛЕНИЯ ИЗ ДРУГИХ БЮДЖЕТОВ, </a:t>
            </a:r>
            <a:r>
              <a:rPr lang="ru-RU" sz="900" baseline="0"/>
              <a:t>МЛН.РУБЛЕЙ</a:t>
            </a:r>
            <a:endParaRPr lang="ru-RU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34772134673707433"/>
          <c:y val="0.2144701688408352"/>
          <c:w val="0.33420197425070808"/>
          <c:h val="0.73055274807067039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'на сайт'!$D$18</c:f>
              <c:strCache>
                <c:ptCount val="1"/>
                <c:pt idx="0">
                  <c:v>факт за январь-июнь 2025 года</c:v>
                </c:pt>
              </c:strCache>
            </c:strRef>
          </c:tx>
          <c:spPr>
            <a:solidFill>
              <a:srgbClr val="FFCCCC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сайт'!$A$19:$A$23</c15:sqref>
                  </c15:fullRef>
                </c:ext>
              </c:extLst>
              <c:f>'на сайт'!$A$20:$A$23</c:f>
              <c:strCache>
                <c:ptCount val="4"/>
                <c:pt idx="0">
                  <c:v>Дотации </c:v>
                </c:pt>
                <c:pt idx="1">
                  <c:v>Субсидии </c:v>
                </c:pt>
                <c:pt idx="2">
                  <c:v>Субвенции</c:v>
                </c:pt>
                <c:pt idx="3">
                  <c:v>Иные 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сайт'!$D$19:$D$23</c15:sqref>
                  </c15:fullRef>
                </c:ext>
              </c:extLst>
              <c:f>'на сайт'!$D$20:$D$23</c:f>
              <c:numCache>
                <c:formatCode>#\ ##0.0</c:formatCode>
                <c:ptCount val="4"/>
                <c:pt idx="0">
                  <c:v>220.5</c:v>
                </c:pt>
                <c:pt idx="1">
                  <c:v>123.8</c:v>
                </c:pt>
                <c:pt idx="2">
                  <c:v>1100.0999999999999</c:v>
                </c:pt>
                <c:pt idx="3">
                  <c:v>18.100000000000001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24-4BBE-807E-2999FB7372E2}"/>
            </c:ext>
          </c:extLst>
        </c:ser>
        <c:ser>
          <c:idx val="2"/>
          <c:order val="2"/>
          <c:tx>
            <c:strRef>
              <c:f>'на сайт'!$B$18</c:f>
              <c:strCache>
                <c:ptCount val="1"/>
                <c:pt idx="0">
                  <c:v>факт за январь-июнь 2024 года</c:v>
                </c:pt>
              </c:strCache>
            </c:strRef>
          </c:tx>
          <c:spPr>
            <a:solidFill>
              <a:srgbClr val="CCECFF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сайт'!$A$19:$A$23</c15:sqref>
                  </c15:fullRef>
                </c:ext>
              </c:extLst>
              <c:f>'на сайт'!$A$20:$A$23</c:f>
              <c:strCache>
                <c:ptCount val="4"/>
                <c:pt idx="0">
                  <c:v>Дотации </c:v>
                </c:pt>
                <c:pt idx="1">
                  <c:v>Субсидии </c:v>
                </c:pt>
                <c:pt idx="2">
                  <c:v>Субвенции</c:v>
                </c:pt>
                <c:pt idx="3">
                  <c:v>Иные межбюджетные трансферты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сайт'!$B$19:$B$23</c15:sqref>
                  </c15:fullRef>
                </c:ext>
              </c:extLst>
              <c:f>'на сайт'!$B$20:$B$23</c:f>
              <c:numCache>
                <c:formatCode>#\ ##0.0</c:formatCode>
                <c:ptCount val="4"/>
                <c:pt idx="0">
                  <c:v>183.1</c:v>
                </c:pt>
                <c:pt idx="1">
                  <c:v>315</c:v>
                </c:pt>
                <c:pt idx="2">
                  <c:v>842.6</c:v>
                </c:pt>
                <c:pt idx="3">
                  <c:v>22.2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24-4BBE-807E-2999FB7372E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872118079"/>
        <c:axId val="8721118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'на сайт'!$C$18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bg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сайт'!$A$19:$A$23</c15:sqref>
                        </c15:fullRef>
                        <c15:formulaRef>
                          <c15:sqref>'на сайт'!$A$20:$A$23</c15:sqref>
                        </c15:formulaRef>
                      </c:ext>
                    </c:extLst>
                    <c:strCache>
                      <c:ptCount val="4"/>
                      <c:pt idx="0">
                        <c:v>Дотации </c:v>
                      </c:pt>
                      <c:pt idx="1">
                        <c:v>Субсидии </c:v>
                      </c:pt>
                      <c:pt idx="2">
                        <c:v>Субвенции</c:v>
                      </c:pt>
                      <c:pt idx="3">
                        <c:v>Иные межбюджетные трансферты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сайт'!$C$19:$C$23</c15:sqref>
                        </c15:fullRef>
                        <c15:formulaRef>
                          <c15:sqref>'на сайт'!$C$20:$C$23</c15:sqref>
                        </c15:formulaRef>
                      </c:ext>
                    </c:extLst>
                    <c:numCache>
                      <c:formatCode>#\ ##0.0</c:formatCode>
                      <c:ptCount val="4"/>
                      <c:pt idx="0">
                        <c:v>373.3</c:v>
                      </c:pt>
                      <c:pt idx="1">
                        <c:v>595.29999999999995</c:v>
                      </c:pt>
                      <c:pt idx="2">
                        <c:v>1958.5</c:v>
                      </c:pt>
                      <c:pt idx="3">
                        <c:v>62.6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4D24-4BBE-807E-2999FB7372E2}"/>
                  </c:ext>
                </c:extLst>
              </c15:ser>
            </c15:filteredBarSeries>
          </c:ext>
        </c:extLst>
      </c:barChart>
      <c:catAx>
        <c:axId val="87211807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72111839"/>
        <c:crosses val="autoZero"/>
        <c:auto val="1"/>
        <c:lblAlgn val="ctr"/>
        <c:lblOffset val="100"/>
        <c:noMultiLvlLbl val="0"/>
      </c:catAx>
      <c:valAx>
        <c:axId val="872111839"/>
        <c:scaling>
          <c:orientation val="minMax"/>
          <c:max val="2000"/>
        </c:scaling>
        <c:delete val="1"/>
        <c:axPos val="t"/>
        <c:numFmt formatCode="#\ ##0.0" sourceLinked="1"/>
        <c:majorTickMark val="none"/>
        <c:minorTickMark val="none"/>
        <c:tickLblPos val="nextTo"/>
        <c:crossAx val="872118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142459514665328"/>
          <c:y val="0.33854111986001745"/>
          <c:w val="0.32869172591722939"/>
          <c:h val="0.448495917177019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100">
                <a:solidFill>
                  <a:sysClr val="windowText" lastClr="000000"/>
                </a:solidFill>
              </a:rPr>
              <a:t>Расходная часть консолидированного бюджета Новокубанского района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ОБЩИЙ ОБЪЕМ,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ДОХОДЫ!$B$45</c:f>
              <c:strCache>
                <c:ptCount val="1"/>
                <c:pt idx="0">
                  <c:v>Налоговые и неналоговые доходы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ДОХОДЫ!$C$44:$E$44</c15:sqref>
                  </c15:fullRef>
                </c:ext>
              </c:extLst>
              <c:f>(ДОХОДЫ!$C$44,ДОХОДЫ!$E$44)</c:f>
              <c:strCache>
                <c:ptCount val="2"/>
                <c:pt idx="0">
                  <c:v>Исполнение за соответствующий период 2024 года</c:v>
                </c:pt>
                <c:pt idx="1">
                  <c:v>Исполнение за отчетный период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ДОХОДЫ!$C$45:$E$45</c15:sqref>
                  </c15:fullRef>
                </c:ext>
              </c:extLst>
              <c:f>(ДОХОДЫ!$C$45,ДОХОДЫ!$E$45)</c:f>
              <c:numCache>
                <c:formatCode>#\ ##0.0</c:formatCode>
                <c:ptCount val="2"/>
                <c:pt idx="0">
                  <c:v>604.95629999999994</c:v>
                </c:pt>
                <c:pt idx="1">
                  <c:v>594.62294065000003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DC-43A2-8BC7-4DE48648FB14}"/>
            </c:ext>
          </c:extLst>
        </c:ser>
        <c:ser>
          <c:idx val="1"/>
          <c:order val="1"/>
          <c:tx>
            <c:strRef>
              <c:f>ДОХОДЫ!$B$46</c:f>
              <c:strCache>
                <c:ptCount val="1"/>
                <c:pt idx="0">
                  <c:v>Безвозмездные поступления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ДОХОДЫ!$C$44:$E$44</c15:sqref>
                  </c15:fullRef>
                </c:ext>
              </c:extLst>
              <c:f>(ДОХОДЫ!$C$44,ДОХОДЫ!$E$44)</c:f>
              <c:strCache>
                <c:ptCount val="2"/>
                <c:pt idx="0">
                  <c:v>Исполнение за соответствующий период 2024 года</c:v>
                </c:pt>
                <c:pt idx="1">
                  <c:v>Исполнение за отчетный период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ДОХОДЫ!$C$46:$E$46</c15:sqref>
                  </c15:fullRef>
                </c:ext>
              </c:extLst>
              <c:f>(ДОХОДЫ!$C$46,ДОХОДЫ!$E$46)</c:f>
              <c:numCache>
                <c:formatCode>#\ ##0.0</c:formatCode>
                <c:ptCount val="2"/>
                <c:pt idx="0">
                  <c:v>1363.3264999999997</c:v>
                </c:pt>
                <c:pt idx="1">
                  <c:v>1468.0875183099997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DC-43A2-8BC7-4DE48648FB1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05564016"/>
        <c:axId val="405562768"/>
      </c:barChart>
      <c:catAx>
        <c:axId val="40556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5562768"/>
        <c:crosses val="autoZero"/>
        <c:auto val="1"/>
        <c:lblAlgn val="ctr"/>
        <c:lblOffset val="100"/>
        <c:noMultiLvlLbl val="0"/>
      </c:catAx>
      <c:valAx>
        <c:axId val="405562768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40556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 БЮДЖЕТА,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9817064086722582E-2"/>
          <c:y val="0.23752850425867064"/>
          <c:w val="0.92797440944881893"/>
          <c:h val="0.56703886504343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сайт'!$B$8</c:f>
              <c:strCache>
                <c:ptCount val="1"/>
                <c:pt idx="0">
                  <c:v>факт за январь-июнь 2024 года</c:v>
                </c:pt>
              </c:strCache>
            </c:strRef>
          </c:tx>
          <c:spPr>
            <a:solidFill>
              <a:srgbClr val="CCECFF"/>
            </a:solidFill>
            <a:ln>
              <a:solidFill>
                <a:srgbClr val="CCECFF"/>
              </a:solidFill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сайт'!$A$9:$A$13</c15:sqref>
                  </c15:fullRef>
                </c:ext>
              </c:extLst>
              <c:f>('на сайт'!$A$9,'на сайт'!$A$12)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сайт'!$B$9:$B$13</c15:sqref>
                  </c15:fullRef>
                </c:ext>
              </c:extLst>
              <c:f>('на сайт'!$B$9,'на сайт'!$B$12)</c:f>
              <c:numCache>
                <c:formatCode>#\ ##0.0</c:formatCode>
                <c:ptCount val="2"/>
                <c:pt idx="0">
                  <c:v>1968.3</c:v>
                </c:pt>
                <c:pt idx="1">
                  <c:v>1878.6999999999998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7-4D6D-9134-133E2A84FFA6}"/>
            </c:ext>
          </c:extLst>
        </c:ser>
        <c:ser>
          <c:idx val="2"/>
          <c:order val="2"/>
          <c:tx>
            <c:strRef>
              <c:f>'на сайт'!$D$8</c:f>
              <c:strCache>
                <c:ptCount val="1"/>
                <c:pt idx="0">
                  <c:v>факт за январь-июнь 2025 года</c:v>
                </c:pt>
              </c:strCache>
            </c:strRef>
          </c:tx>
          <c:spPr>
            <a:solidFill>
              <a:srgbClr val="FFCCCC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сайт'!$A$9:$A$13</c15:sqref>
                  </c15:fullRef>
                </c:ext>
              </c:extLst>
              <c:f>('на сайт'!$A$9,'на сайт'!$A$12)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сайт'!$D$9:$D$13</c15:sqref>
                  </c15:fullRef>
                </c:ext>
              </c:extLst>
              <c:f>('на сайт'!$D$9,'на сайт'!$D$12)</c:f>
              <c:numCache>
                <c:formatCode>#\ ##0.0</c:formatCode>
                <c:ptCount val="2"/>
                <c:pt idx="0">
                  <c:v>2062.6999999999998</c:v>
                </c:pt>
                <c:pt idx="1">
                  <c:v>2111.9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A7-4D6D-9134-133E2A84FFA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64306623"/>
        <c:axId val="86431036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'на сайт'!$C$8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сайт'!$A$9:$A$13</c15:sqref>
                        </c15:fullRef>
                        <c15:formulaRef>
                          <c15:sqref>('на сайт'!$A$9,'на сайт'!$A$12)</c15:sqref>
                        </c15:formulaRef>
                      </c:ext>
                    </c:extLst>
                    <c:strCache>
                      <c:ptCount val="2"/>
                      <c:pt idx="0">
                        <c:v>Доходы бюджета - всего</c:v>
                      </c:pt>
                      <c:pt idx="1">
                        <c:v>Расходы всего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сайт'!$C$9:$C$13</c15:sqref>
                        </c15:fullRef>
                        <c15:formulaRef>
                          <c15:sqref>('на сайт'!$C$9,'на сайт'!$C$12)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4378.8999999999996</c:v>
                      </c:pt>
                      <c:pt idx="1">
                        <c:v>4701.0999999999995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CA7-4D6D-9134-133E2A84FFA6}"/>
                  </c:ext>
                </c:extLst>
              </c15:ser>
            </c15:filteredBarSeries>
          </c:ext>
        </c:extLst>
      </c:barChart>
      <c:catAx>
        <c:axId val="864306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4310367"/>
        <c:crosses val="autoZero"/>
        <c:auto val="1"/>
        <c:lblAlgn val="ctr"/>
        <c:lblOffset val="100"/>
        <c:noMultiLvlLbl val="0"/>
      </c:catAx>
      <c:valAx>
        <c:axId val="864310367"/>
        <c:scaling>
          <c:orientation val="minMax"/>
          <c:max val="5500"/>
        </c:scaling>
        <c:delete val="1"/>
        <c:axPos val="l"/>
        <c:numFmt formatCode="#\ ##0.0" sourceLinked="1"/>
        <c:majorTickMark val="none"/>
        <c:minorTickMark val="none"/>
        <c:tickLblPos val="nextTo"/>
        <c:crossAx val="864306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192072487616566E-2"/>
          <c:y val="0.87681532805158635"/>
          <c:w val="0.96368370762517219"/>
          <c:h val="7.8894024162815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ru-RU" sz="12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НАЛОГОВЫЕ И НЕНАЛОГОВЫЕ ДОХОДЫ,</a:t>
            </a:r>
            <a:r>
              <a:rPr lang="ru-RU" sz="12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МЛН.РУБЛЕЙ</a:t>
            </a:r>
            <a:endParaRPr lang="ru-RU" sz="12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'на сайт'!$A$28</c:f>
              <c:strCache>
                <c:ptCount val="1"/>
                <c:pt idx="0">
                  <c:v>Налоговые и неналоговые доходы - ВСЕГО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CCECFF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DA8D-4CB9-82B4-39497AC248EA}"/>
              </c:ext>
            </c:extLst>
          </c:dPt>
          <c:dPt>
            <c:idx val="1"/>
            <c:invertIfNegative val="0"/>
            <c:bubble3D val="0"/>
            <c:spPr>
              <a:solidFill>
                <a:srgbClr val="FFCCCC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A8D-4CB9-82B4-39497AC24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сайт'!$B$27:$D$27</c15:sqref>
                  </c15:fullRef>
                </c:ext>
              </c:extLst>
              <c:f>('на сайт'!$B$27,'на сайт'!$D$27)</c:f>
              <c:strCache>
                <c:ptCount val="2"/>
                <c:pt idx="0">
                  <c:v>факт за январь-июнь 2024 года</c:v>
                </c:pt>
                <c:pt idx="1">
                  <c:v>факт за январь-июнь 2025 года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сайт'!$B$28:$D$28</c15:sqref>
                  </c15:fullRef>
                </c:ext>
              </c:extLst>
              <c:f>('на сайт'!$B$28,'на сайт'!$D$28)</c:f>
              <c:numCache>
                <c:formatCode>#\ ##0.0</c:formatCode>
                <c:ptCount val="2"/>
                <c:pt idx="0">
                  <c:v>605</c:v>
                </c:pt>
                <c:pt idx="1">
                  <c:v>594.6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D-4CB9-82B4-39497AC248E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57968160"/>
        <c:axId val="957968992"/>
      </c:barChart>
      <c:catAx>
        <c:axId val="95796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defRPr>
            </a:pPr>
            <a:endParaRPr lang="ru-RU"/>
          </a:p>
        </c:txPr>
        <c:crossAx val="957968992"/>
        <c:crosses val="autoZero"/>
        <c:auto val="1"/>
        <c:lblAlgn val="ctr"/>
        <c:lblOffset val="100"/>
        <c:noMultiLvlLbl val="0"/>
      </c:catAx>
      <c:valAx>
        <c:axId val="957968992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95796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КРЕДИТЫ, ПРЕДОСТАВЛЕННЫЕ ИЗ БЮДЖЕТА МУНИЦИПАЛЬНОГО ОБРАЗОВАНИЯ НОВОКУБАНСКИЙ РАЙОН БЮДЖЕТАМ ПОСЕЛЕНИЙ РАЙОНА , млн.рублей</a:t>
            </a:r>
          </a:p>
        </c:rich>
      </c:tx>
      <c:layout>
        <c:manualLayout>
          <c:xMode val="edge"/>
          <c:yMode val="edge"/>
          <c:x val="0.12690258601779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5545151551973639E-2"/>
          <c:y val="0.22159162792861725"/>
          <c:w val="0.93888888888888888"/>
          <c:h val="0.48172776108786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сайт'!$B$213</c:f>
              <c:strCache>
                <c:ptCount val="1"/>
                <c:pt idx="0">
                  <c:v>факт за январь-июнь 2024 года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сайт'!$B$214:$B$220</c:f>
            </c:numRef>
          </c:val>
          <c:extLst>
            <c:ext xmlns:c16="http://schemas.microsoft.com/office/drawing/2014/chart" uri="{C3380CC4-5D6E-409C-BE32-E72D297353CC}">
              <c16:uniqueId val="{00000000-E63D-40F1-A0D2-72F09915BA3B}"/>
            </c:ext>
          </c:extLst>
        </c:ser>
        <c:ser>
          <c:idx val="1"/>
          <c:order val="1"/>
          <c:tx>
            <c:strRef>
              <c:f>'на сайт'!$C$213</c:f>
              <c:strCache>
                <c:ptCount val="1"/>
                <c:pt idx="0">
                  <c:v>План на 2025 год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сайт'!$C$214:$C$220</c:f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63D-40F1-A0D2-72F09915BA3B}"/>
            </c:ext>
          </c:extLst>
        </c:ser>
        <c:ser>
          <c:idx val="2"/>
          <c:order val="2"/>
          <c:tx>
            <c:strRef>
              <c:f>'на сайт'!$D$213</c:f>
              <c:strCache>
                <c:ptCount val="1"/>
                <c:pt idx="0">
                  <c:v>факт за январь-июнь 2025 года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сайт'!$D$214:$D$220</c:f>
            </c:numRef>
          </c:val>
          <c:extLst>
            <c:ext xmlns:c16="http://schemas.microsoft.com/office/drawing/2014/chart" uri="{C3380CC4-5D6E-409C-BE32-E72D297353CC}">
              <c16:uniqueId val="{00000002-E63D-40F1-A0D2-72F09915BA3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06332767"/>
        <c:axId val="2106329439"/>
        <c:extLst/>
      </c:barChart>
      <c:catAx>
        <c:axId val="21063327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6329439"/>
        <c:crosses val="autoZero"/>
        <c:auto val="1"/>
        <c:lblAlgn val="ctr"/>
        <c:lblOffset val="100"/>
        <c:noMultiLvlLbl val="0"/>
      </c:catAx>
      <c:valAx>
        <c:axId val="2106329439"/>
        <c:scaling>
          <c:orientation val="minMax"/>
          <c:max val="40"/>
        </c:scaling>
        <c:delete val="1"/>
        <c:axPos val="l"/>
        <c:numFmt formatCode="#\ ##0.0" sourceLinked="1"/>
        <c:majorTickMark val="none"/>
        <c:minorTickMark val="none"/>
        <c:tickLblPos val="nextTo"/>
        <c:crossAx val="2106332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solidFill>
                  <a:schemeClr val="bg1"/>
                </a:solidFill>
              </a:rPr>
              <a:t>ПОДДЕРЖКА ПОСЕЛЕНИЙ НОВОКУБАНСКОГО</a:t>
            </a:r>
            <a:r>
              <a:rPr lang="ru-RU" sz="1200" baseline="0">
                <a:solidFill>
                  <a:schemeClr val="bg1"/>
                </a:solidFill>
              </a:rPr>
              <a:t> РАЙОНА ИЗ РАЙОННОГО БЮДЖЕТА, млн.рублей</a:t>
            </a:r>
            <a:endParaRPr lang="ru-RU" sz="12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1199071804766126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9139072847682121E-2"/>
          <c:y val="0.23004484304932732"/>
          <c:w val="0.94172185430463573"/>
          <c:h val="0.47557255429776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сайт'!$B$213</c:f>
              <c:strCache>
                <c:ptCount val="1"/>
                <c:pt idx="0">
                  <c:v>факт за январь-июнь 2024 года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сайт'!$B$214:$B$220</c:f>
            </c:numRef>
          </c:val>
          <c:extLst>
            <c:ext xmlns:c16="http://schemas.microsoft.com/office/drawing/2014/chart" uri="{C3380CC4-5D6E-409C-BE32-E72D297353CC}">
              <c16:uniqueId val="{00000000-E88B-4835-88E4-05033721367B}"/>
            </c:ext>
          </c:extLst>
        </c:ser>
        <c:ser>
          <c:idx val="1"/>
          <c:order val="1"/>
          <c:tx>
            <c:strRef>
              <c:f>'на сайт'!$C$213</c:f>
              <c:strCache>
                <c:ptCount val="1"/>
                <c:pt idx="0">
                  <c:v>План на 2025 год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сайт'!$C$214:$C$220</c:f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88B-4835-88E4-05033721367B}"/>
            </c:ext>
          </c:extLst>
        </c:ser>
        <c:ser>
          <c:idx val="2"/>
          <c:order val="2"/>
          <c:tx>
            <c:strRef>
              <c:f>'на сайт'!$D$213</c:f>
              <c:strCache>
                <c:ptCount val="1"/>
                <c:pt idx="0">
                  <c:v>факт за январь-июнь 2025 года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'на сайт'!$A$214:$A$220</c:f>
            </c:multiLvlStrRef>
          </c:cat>
          <c:val>
            <c:numRef>
              <c:f>'на сайт'!$D$214:$D$220</c:f>
            </c:numRef>
          </c:val>
          <c:extLst>
            <c:ext xmlns:c16="http://schemas.microsoft.com/office/drawing/2014/chart" uri="{C3380CC4-5D6E-409C-BE32-E72D297353CC}">
              <c16:uniqueId val="{00000002-E88B-4835-88E4-05033721367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00928703"/>
        <c:axId val="1900919551"/>
        <c:extLst/>
      </c:barChart>
      <c:catAx>
        <c:axId val="190092870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00919551"/>
        <c:crosses val="autoZero"/>
        <c:auto val="1"/>
        <c:lblAlgn val="ctr"/>
        <c:lblOffset val="100"/>
        <c:noMultiLvlLbl val="0"/>
      </c:catAx>
      <c:valAx>
        <c:axId val="1900919551"/>
        <c:scaling>
          <c:orientation val="minMax"/>
          <c:max val="62"/>
          <c:min val="0"/>
        </c:scaling>
        <c:delete val="1"/>
        <c:axPos val="l"/>
        <c:numFmt formatCode="#\ ##0.0" sourceLinked="1"/>
        <c:majorTickMark val="none"/>
        <c:minorTickMark val="none"/>
        <c:tickLblPos val="nextTo"/>
        <c:crossAx val="1900928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2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153408394044201"/>
          <c:y val="0.21740449110527851"/>
          <c:w val="0.80646454239948984"/>
          <c:h val="0.66745953630796151"/>
        </c:manualLayout>
      </c:layout>
      <c:pie3DChart>
        <c:varyColors val="1"/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'по расходам'!$C$31</c15:sqref>
                        </c15:formulaRef>
                      </c:ext>
                    </c:extLst>
                    <c:strCache>
                      <c:ptCount val="1"/>
                      <c:pt idx="0">
                        <c:v>факт за январь-июнь 2025 года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C-CE89-40C5-9169-B815E159242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E-CE89-40C5-9169-B815E159242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0-CE89-40C5-9169-B815E159242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2-CE89-40C5-9169-B815E159242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4-CE89-40C5-9169-B815E1592428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B-0365-4443-9972-8FAB1FFF675B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bg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'по расходам'!$A$32:$A$37</c15:sqref>
                        </c15:formulaRef>
                      </c:ext>
                    </c:extLst>
                    <c:strCache>
                      <c:ptCount val="6"/>
                      <c:pt idx="0">
                        <c:v>всего</c:v>
                      </c:pt>
                      <c:pt idx="1">
                        <c:v>Образование</c:v>
                      </c:pt>
                      <c:pt idx="2">
                        <c:v>Культура, кинематография</c:v>
                      </c:pt>
                      <c:pt idx="3">
                        <c:v>Здравоохранение</c:v>
                      </c:pt>
                      <c:pt idx="4">
                        <c:v>Социальная политика</c:v>
                      </c:pt>
                      <c:pt idx="5">
                        <c:v>Физическая культура и спорт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'по расходам'!$C$32:$C$37</c15:sqref>
                        </c15:formulaRef>
                      </c:ext>
                    </c:extLst>
                    <c:numCache>
                      <c:formatCode>#\ ##0.0</c:formatCode>
                      <c:ptCount val="6"/>
                      <c:pt idx="0">
                        <c:v>1686.4</c:v>
                      </c:pt>
                      <c:pt idx="1">
                        <c:v>1347.9</c:v>
                      </c:pt>
                      <c:pt idx="2">
                        <c:v>110.7</c:v>
                      </c:pt>
                      <c:pt idx="3">
                        <c:v>23.2</c:v>
                      </c:pt>
                      <c:pt idx="4">
                        <c:v>138.30000000000001</c:v>
                      </c:pt>
                      <c:pt idx="5">
                        <c:v>66.3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CE89-40C5-9169-B815E1592428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ru-RU" sz="1400">
                <a:solidFill>
                  <a:schemeClr val="bg1"/>
                </a:solidFill>
              </a:rPr>
              <a:t>ИСПОЛНЕНИЕ БЮДЖЕТА, млн.рублей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3.1583668914525596E-2"/>
          <c:y val="0.2323474993843532"/>
          <c:w val="0.93683266217094885"/>
          <c:h val="0.563850435091230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'на сайт'!$B$122</c:f>
              <c:strCache>
                <c:ptCount val="1"/>
                <c:pt idx="0">
                  <c:v>факт за январь-июнь 2024 года</c:v>
                </c:pt>
              </c:strCache>
            </c:strRef>
          </c:tx>
          <c:spPr>
            <a:solidFill>
              <a:srgbClr val="CCECFF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CCEC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сайт'!$A$123:$A$127</c15:sqref>
                  </c15:fullRef>
                </c:ext>
              </c:extLst>
              <c:f>('на сайт'!$A$123,'на сайт'!$A$126)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сайт'!$B$123:$B$127</c15:sqref>
                  </c15:fullRef>
                </c:ext>
              </c:extLst>
              <c:f>('на сайт'!$B$123,'на сайт'!$B$126)</c:f>
              <c:numCache>
                <c:formatCode>#\ ##0.0</c:formatCode>
                <c:ptCount val="2"/>
                <c:pt idx="0">
                  <c:v>1632.4</c:v>
                </c:pt>
                <c:pt idx="1">
                  <c:v>1555.1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1-47B0-A32B-0D2353640682}"/>
            </c:ext>
          </c:extLst>
        </c:ser>
        <c:ser>
          <c:idx val="2"/>
          <c:order val="2"/>
          <c:tx>
            <c:strRef>
              <c:f>'на сайт'!$D$122</c:f>
              <c:strCache>
                <c:ptCount val="1"/>
                <c:pt idx="0">
                  <c:v>факт за январь-июнь 2025 года</c:v>
                </c:pt>
              </c:strCache>
            </c:strRef>
          </c:tx>
          <c:spPr>
            <a:solidFill>
              <a:srgbClr val="FFC1C1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solidFill>
                <a:srgbClr val="FFCCCC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'на сайт'!$A$123:$A$127</c15:sqref>
                  </c15:fullRef>
                </c:ext>
              </c:extLst>
              <c:f>('на сайт'!$A$123,'на сайт'!$A$126)</c:f>
              <c:strCache>
                <c:ptCount val="2"/>
                <c:pt idx="0">
                  <c:v>Доходы бюджета - всего</c:v>
                </c:pt>
                <c:pt idx="1">
                  <c:v>Расходы всего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'на сайт'!$D$123:$D$127</c15:sqref>
                  </c15:fullRef>
                </c:ext>
              </c:extLst>
              <c:f>('на сайт'!$D$123,'на сайт'!$D$126)</c:f>
              <c:numCache>
                <c:formatCode>#\ ##0.0</c:formatCode>
                <c:ptCount val="2"/>
                <c:pt idx="0">
                  <c:v>1712</c:v>
                </c:pt>
                <c:pt idx="1">
                  <c:v>1746.0000000000002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11-47B0-A32B-0D235364068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0847264"/>
        <c:axId val="32085184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'на сайт'!$C$122</c15:sqref>
                        </c15:formulaRef>
                      </c:ext>
                    </c:extLst>
                    <c:strCache>
                      <c:ptCount val="1"/>
                      <c:pt idx="0">
                        <c:v>План на 2025 год</c:v>
                      </c:pt>
                    </c:strCache>
                  </c:strRef>
                </c:tx>
                <c:spPr>
                  <a:solidFill>
                    <a:schemeClr val="accent2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ru-RU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'на сайт'!$A$123:$A$127</c15:sqref>
                        </c15:fullRef>
                        <c15:formulaRef>
                          <c15:sqref>('на сайт'!$A$123,'на сайт'!$A$126)</c15:sqref>
                        </c15:formulaRef>
                      </c:ext>
                    </c:extLst>
                    <c:strCache>
                      <c:ptCount val="2"/>
                      <c:pt idx="0">
                        <c:v>Доходы бюджета - всего</c:v>
                      </c:pt>
                      <c:pt idx="1">
                        <c:v>Расходы всего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'на сайт'!$C$123:$C$127</c15:sqref>
                        </c15:fullRef>
                        <c15:formulaRef>
                          <c15:sqref>('на сайт'!$C$123,'на сайт'!$C$126)</c15:sqref>
                        </c15:formulaRef>
                      </c:ext>
                    </c:extLst>
                    <c:numCache>
                      <c:formatCode>#\ ##0.0</c:formatCode>
                      <c:ptCount val="2"/>
                      <c:pt idx="0">
                        <c:v>3420.8</c:v>
                      </c:pt>
                      <c:pt idx="1">
                        <c:v>3662.4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E11-47B0-A32B-0D2353640682}"/>
                  </c:ext>
                </c:extLst>
              </c15:ser>
            </c15:filteredBarSeries>
          </c:ext>
        </c:extLst>
      </c:barChart>
      <c:catAx>
        <c:axId val="32084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0851840"/>
        <c:crosses val="autoZero"/>
        <c:auto val="1"/>
        <c:lblAlgn val="ctr"/>
        <c:lblOffset val="100"/>
        <c:noMultiLvlLbl val="0"/>
      </c:catAx>
      <c:valAx>
        <c:axId val="320851840"/>
        <c:scaling>
          <c:orientation val="minMax"/>
          <c:max val="3610"/>
          <c:min val="0"/>
        </c:scaling>
        <c:delete val="1"/>
        <c:axPos val="l"/>
        <c:numFmt formatCode="#\ ##0.0" sourceLinked="1"/>
        <c:majorTickMark val="none"/>
        <c:minorTickMark val="none"/>
        <c:tickLblPos val="nextTo"/>
        <c:crossAx val="32084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591690189669687E-2"/>
          <c:y val="0.86076082596329062"/>
          <c:w val="0.96475352845045292"/>
          <c:h val="0.119219686575074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3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17858</xdr:colOff>
      <xdr:row>186</xdr:row>
      <xdr:rowOff>15478</xdr:rowOff>
    </xdr:from>
    <xdr:to>
      <xdr:col>16</xdr:col>
      <xdr:colOff>511968</xdr:colOff>
      <xdr:row>198</xdr:row>
      <xdr:rowOff>91678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F78E7B2C-31AE-41A9-9D12-299632018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59531</xdr:colOff>
      <xdr:row>15</xdr:row>
      <xdr:rowOff>107156</xdr:rowOff>
    </xdr:from>
    <xdr:to>
      <xdr:col>17</xdr:col>
      <xdr:colOff>250031</xdr:colOff>
      <xdr:row>24</xdr:row>
      <xdr:rowOff>18183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7D4A27C1-FF66-44DA-9A63-5A8FF53A9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766763</xdr:colOff>
      <xdr:row>15</xdr:row>
      <xdr:rowOff>107157</xdr:rowOff>
    </xdr:from>
    <xdr:to>
      <xdr:col>12</xdr:col>
      <xdr:colOff>35719</xdr:colOff>
      <xdr:row>24</xdr:row>
      <xdr:rowOff>52388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85A27A4F-81D4-421D-839E-9A9494175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153458</xdr:colOff>
      <xdr:row>5</xdr:row>
      <xdr:rowOff>71438</xdr:rowOff>
    </xdr:from>
    <xdr:to>
      <xdr:col>17</xdr:col>
      <xdr:colOff>227541</xdr:colOff>
      <xdr:row>15</xdr:row>
      <xdr:rowOff>7938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6BFDD6DC-3BA0-4F07-91EE-384F2010B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539751</xdr:colOff>
      <xdr:row>25</xdr:row>
      <xdr:rowOff>131234</xdr:rowOff>
    </xdr:from>
    <xdr:to>
      <xdr:col>18</xdr:col>
      <xdr:colOff>1</xdr:colOff>
      <xdr:row>34</xdr:row>
      <xdr:rowOff>218017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606165D-ECB9-4313-9B73-7F6D33561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201083</xdr:colOff>
      <xdr:row>210</xdr:row>
      <xdr:rowOff>116419</xdr:rowOff>
    </xdr:from>
    <xdr:to>
      <xdr:col>19</xdr:col>
      <xdr:colOff>444499</xdr:colOff>
      <xdr:row>220</xdr:row>
      <xdr:rowOff>95251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FFB0DECC-2A29-4660-9343-D4FA6245F1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772583</xdr:colOff>
      <xdr:row>210</xdr:row>
      <xdr:rowOff>99484</xdr:rowOff>
    </xdr:from>
    <xdr:to>
      <xdr:col>13</xdr:col>
      <xdr:colOff>169333</xdr:colOff>
      <xdr:row>220</xdr:row>
      <xdr:rowOff>127000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368775C8-0845-4802-A7B9-32C9A5CE2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716280</xdr:colOff>
      <xdr:row>178</xdr:row>
      <xdr:rowOff>76200</xdr:rowOff>
    </xdr:from>
    <xdr:to>
      <xdr:col>11</xdr:col>
      <xdr:colOff>168487</xdr:colOff>
      <xdr:row>185</xdr:row>
      <xdr:rowOff>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70FC792C-56FD-4580-968D-7621E073F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116</xdr:row>
      <xdr:rowOff>23812</xdr:rowOff>
    </xdr:from>
    <xdr:to>
      <xdr:col>17</xdr:col>
      <xdr:colOff>381000</xdr:colOff>
      <xdr:row>116</xdr:row>
      <xdr:rowOff>35718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:a16="http://schemas.microsoft.com/office/drawing/2014/main" id="{781A1D17-1DA7-409F-ACC0-4B5137BB2294}"/>
            </a:ext>
          </a:extLst>
        </xdr:cNvPr>
        <xdr:cNvCxnSpPr/>
      </xdr:nvCxnSpPr>
      <xdr:spPr>
        <a:xfrm>
          <a:off x="0" y="12760098"/>
          <a:ext cx="17512393" cy="11906"/>
        </a:xfrm>
        <a:prstGeom prst="line">
          <a:avLst/>
        </a:prstGeom>
        <a:ln w="571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130969</xdr:colOff>
      <xdr:row>119</xdr:row>
      <xdr:rowOff>217714</xdr:rowOff>
    </xdr:from>
    <xdr:to>
      <xdr:col>18</xdr:col>
      <xdr:colOff>107156</xdr:colOff>
      <xdr:row>129</xdr:row>
      <xdr:rowOff>27215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8BB79EFC-AC74-49E8-BD3E-901CD1066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789214</xdr:colOff>
      <xdr:row>26</xdr:row>
      <xdr:rowOff>-1</xdr:rowOff>
    </xdr:from>
    <xdr:to>
      <xdr:col>12</xdr:col>
      <xdr:colOff>202405</xdr:colOff>
      <xdr:row>35</xdr:row>
      <xdr:rowOff>40821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633AD2C-1302-4F9C-B242-4A36A0D73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702467</xdr:colOff>
      <xdr:row>34</xdr:row>
      <xdr:rowOff>297656</xdr:rowOff>
    </xdr:from>
    <xdr:to>
      <xdr:col>18</xdr:col>
      <xdr:colOff>35717</xdr:colOff>
      <xdr:row>45</xdr:row>
      <xdr:rowOff>119062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BC0BF585-F2DB-4F91-BD86-7DDFA8497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845342</xdr:colOff>
      <xdr:row>37</xdr:row>
      <xdr:rowOff>11906</xdr:rowOff>
    </xdr:from>
    <xdr:to>
      <xdr:col>18</xdr:col>
      <xdr:colOff>166686</xdr:colOff>
      <xdr:row>45</xdr:row>
      <xdr:rowOff>154781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37C3906A-B1C7-441A-9E10-E1CDCC17B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437980</xdr:colOff>
      <xdr:row>119</xdr:row>
      <xdr:rowOff>226786</xdr:rowOff>
    </xdr:from>
    <xdr:to>
      <xdr:col>12</xdr:col>
      <xdr:colOff>372496</xdr:colOff>
      <xdr:row>128</xdr:row>
      <xdr:rowOff>179161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6C0F2E93-0225-4AF2-B0C8-1318B19D7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381000</xdr:colOff>
      <xdr:row>47</xdr:row>
      <xdr:rowOff>158185</xdr:rowOff>
    </xdr:from>
    <xdr:to>
      <xdr:col>16</xdr:col>
      <xdr:colOff>340179</xdr:colOff>
      <xdr:row>62</xdr:row>
      <xdr:rowOff>108858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D3F44080-8077-49A5-9661-46D048F59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64</xdr:row>
      <xdr:rowOff>35718</xdr:rowOff>
    </xdr:from>
    <xdr:to>
      <xdr:col>7</xdr:col>
      <xdr:colOff>31750</xdr:colOff>
      <xdr:row>104</xdr:row>
      <xdr:rowOff>130968</xdr:rowOff>
    </xdr:to>
    <xdr:graphicFrame macro="">
      <xdr:nvGraphicFramePr>
        <xdr:cNvPr id="18" name="Диаграмма 17">
          <a:extLst>
            <a:ext uri="{FF2B5EF4-FFF2-40B4-BE49-F238E27FC236}">
              <a16:creationId xmlns:a16="http://schemas.microsoft.com/office/drawing/2014/main" id="{8E238F49-54FE-4A7F-A21A-3098746B3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476250</xdr:colOff>
      <xdr:row>106</xdr:row>
      <xdr:rowOff>47625</xdr:rowOff>
    </xdr:from>
    <xdr:to>
      <xdr:col>16</xdr:col>
      <xdr:colOff>793750</xdr:colOff>
      <xdr:row>114</xdr:row>
      <xdr:rowOff>142876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C34CCBF0-8716-4241-A1D9-E96536C89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25212</xdr:colOff>
      <xdr:row>169</xdr:row>
      <xdr:rowOff>123265</xdr:rowOff>
    </xdr:from>
    <xdr:to>
      <xdr:col>17</xdr:col>
      <xdr:colOff>415018</xdr:colOff>
      <xdr:row>184</xdr:row>
      <xdr:rowOff>100854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7D7490B8-4916-4711-8899-3C6EB99B8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47625</xdr:colOff>
      <xdr:row>2</xdr:row>
      <xdr:rowOff>187098</xdr:rowOff>
    </xdr:from>
    <xdr:to>
      <xdr:col>17</xdr:col>
      <xdr:colOff>416719</xdr:colOff>
      <xdr:row>3</xdr:row>
      <xdr:rowOff>23812</xdr:rowOff>
    </xdr:to>
    <xdr:cxnSp macro="">
      <xdr:nvCxnSpPr>
        <xdr:cNvPr id="35" name="Прямая соединительная линия 34">
          <a:extLst>
            <a:ext uri="{FF2B5EF4-FFF2-40B4-BE49-F238E27FC236}">
              <a16:creationId xmlns:a16="http://schemas.microsoft.com/office/drawing/2014/main" id="{03968336-A307-4330-AB9F-1E8325DAC637}"/>
            </a:ext>
          </a:extLst>
        </xdr:cNvPr>
        <xdr:cNvCxnSpPr/>
      </xdr:nvCxnSpPr>
      <xdr:spPr>
        <a:xfrm>
          <a:off x="47625" y="710973"/>
          <a:ext cx="17430750" cy="27214"/>
        </a:xfrm>
        <a:prstGeom prst="line">
          <a:avLst/>
        </a:prstGeom>
        <a:ln w="571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65483</xdr:colOff>
      <xdr:row>187</xdr:row>
      <xdr:rowOff>3572</xdr:rowOff>
    </xdr:from>
    <xdr:to>
      <xdr:col>16</xdr:col>
      <xdr:colOff>809624</xdr:colOff>
      <xdr:row>207</xdr:row>
      <xdr:rowOff>166688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6A6FC9BF-E488-40CD-9171-80287773E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47625</xdr:colOff>
      <xdr:row>146</xdr:row>
      <xdr:rowOff>95250</xdr:rowOff>
    </xdr:from>
    <xdr:to>
      <xdr:col>18</xdr:col>
      <xdr:colOff>253999</xdr:colOff>
      <xdr:row>165</xdr:row>
      <xdr:rowOff>174625</xdr:rowOff>
    </xdr:to>
    <xdr:graphicFrame macro="">
      <xdr:nvGraphicFramePr>
        <xdr:cNvPr id="37" name="Диаграмма 36">
          <a:extLst>
            <a:ext uri="{FF2B5EF4-FFF2-40B4-BE49-F238E27FC236}">
              <a16:creationId xmlns:a16="http://schemas.microsoft.com/office/drawing/2014/main" id="{1998A895-4704-4E6A-8BC5-356340B5A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152</xdr:row>
      <xdr:rowOff>149679</xdr:rowOff>
    </xdr:from>
    <xdr:to>
      <xdr:col>17</xdr:col>
      <xdr:colOff>571500</xdr:colOff>
      <xdr:row>165</xdr:row>
      <xdr:rowOff>95250</xdr:rowOff>
    </xdr:to>
    <xdr:graphicFrame macro="">
      <xdr:nvGraphicFramePr>
        <xdr:cNvPr id="31" name="Диаграмма 30">
          <a:extLst>
            <a:ext uri="{FF2B5EF4-FFF2-40B4-BE49-F238E27FC236}">
              <a16:creationId xmlns:a16="http://schemas.microsoft.com/office/drawing/2014/main" id="{4750455E-C9AB-45B3-83F8-B52A89F11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836838</xdr:colOff>
      <xdr:row>5</xdr:row>
      <xdr:rowOff>136072</xdr:rowOff>
    </xdr:from>
    <xdr:to>
      <xdr:col>12</xdr:col>
      <xdr:colOff>20410</xdr:colOff>
      <xdr:row>14</xdr:row>
      <xdr:rowOff>136072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C47CCD5C-0979-4743-A765-90A369F5F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8</xdr:col>
      <xdr:colOff>108856</xdr:colOff>
      <xdr:row>85</xdr:row>
      <xdr:rowOff>163286</xdr:rowOff>
    </xdr:from>
    <xdr:to>
      <xdr:col>14</xdr:col>
      <xdr:colOff>258536</xdr:colOff>
      <xdr:row>104</xdr:row>
      <xdr:rowOff>176893</xdr:rowOff>
    </xdr:to>
    <xdr:graphicFrame macro="">
      <xdr:nvGraphicFramePr>
        <xdr:cNvPr id="32" name="Диаграмма 31">
          <a:extLst>
            <a:ext uri="{FF2B5EF4-FFF2-40B4-BE49-F238E27FC236}">
              <a16:creationId xmlns:a16="http://schemas.microsoft.com/office/drawing/2014/main" id="{BE0E64F2-F94A-4E28-B42D-A9915B019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217713</xdr:colOff>
      <xdr:row>66</xdr:row>
      <xdr:rowOff>136071</xdr:rowOff>
    </xdr:from>
    <xdr:to>
      <xdr:col>14</xdr:col>
      <xdr:colOff>299357</xdr:colOff>
      <xdr:row>84</xdr:row>
      <xdr:rowOff>149678</xdr:rowOff>
    </xdr:to>
    <xdr:graphicFrame macro="">
      <xdr:nvGraphicFramePr>
        <xdr:cNvPr id="33" name="Диаграмма 32">
          <a:extLst>
            <a:ext uri="{FF2B5EF4-FFF2-40B4-BE49-F238E27FC236}">
              <a16:creationId xmlns:a16="http://schemas.microsoft.com/office/drawing/2014/main" id="{3C46C0B1-E991-4477-91C9-3781144EB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136071</xdr:colOff>
      <xdr:row>65</xdr:row>
      <xdr:rowOff>789215</xdr:rowOff>
    </xdr:from>
    <xdr:to>
      <xdr:col>8</xdr:col>
      <xdr:colOff>217714</xdr:colOff>
      <xdr:row>104</xdr:row>
      <xdr:rowOff>176893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:a16="http://schemas.microsoft.com/office/drawing/2014/main" id="{A4DAEA29-2E54-40DE-A86B-71FFDC2B1E1F}"/>
            </a:ext>
          </a:extLst>
        </xdr:cNvPr>
        <xdr:cNvCxnSpPr/>
      </xdr:nvCxnSpPr>
      <xdr:spPr>
        <a:xfrm flipH="1">
          <a:off x="9239250" y="19294929"/>
          <a:ext cx="81643" cy="7973785"/>
        </a:xfrm>
        <a:prstGeom prst="line">
          <a:avLst/>
        </a:prstGeom>
        <a:ln w="762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132</xdr:row>
      <xdr:rowOff>81643</xdr:rowOff>
    </xdr:from>
    <xdr:to>
      <xdr:col>12</xdr:col>
      <xdr:colOff>830036</xdr:colOff>
      <xdr:row>148</xdr:row>
      <xdr:rowOff>54429</xdr:rowOff>
    </xdr:to>
    <xdr:graphicFrame macro="">
      <xdr:nvGraphicFramePr>
        <xdr:cNvPr id="39" name="Диаграмма 38">
          <a:extLst>
            <a:ext uri="{FF2B5EF4-FFF2-40B4-BE49-F238E27FC236}">
              <a16:creationId xmlns:a16="http://schemas.microsoft.com/office/drawing/2014/main" id="{F073FB34-BC1D-4AF0-B840-CC2F19D1F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598715</xdr:colOff>
      <xdr:row>132</xdr:row>
      <xdr:rowOff>70757</xdr:rowOff>
    </xdr:from>
    <xdr:to>
      <xdr:col>19</xdr:col>
      <xdr:colOff>353787</xdr:colOff>
      <xdr:row>148</xdr:row>
      <xdr:rowOff>54429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6EEE2578-49FD-49A7-AF6B-90CB66162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369094</xdr:colOff>
      <xdr:row>38</xdr:row>
      <xdr:rowOff>170259</xdr:rowOff>
    </xdr:from>
    <xdr:to>
      <xdr:col>15</xdr:col>
      <xdr:colOff>83344</xdr:colOff>
      <xdr:row>48</xdr:row>
      <xdr:rowOff>317896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5D76BBC-DED8-4D73-A4CE-E64AD89BD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488156</xdr:colOff>
      <xdr:row>20</xdr:row>
      <xdr:rowOff>170259</xdr:rowOff>
    </xdr:from>
    <xdr:to>
      <xdr:col>21</xdr:col>
      <xdr:colOff>202406</xdr:colOff>
      <xdr:row>34</xdr:row>
      <xdr:rowOff>20240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EBEF59DC-50B9-40C6-8899-01E1C6364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183968</xdr:colOff>
      <xdr:row>2</xdr:row>
      <xdr:rowOff>30480</xdr:rowOff>
    </xdr:from>
    <xdr:to>
      <xdr:col>13</xdr:col>
      <xdr:colOff>207251</xdr:colOff>
      <xdr:row>15</xdr:row>
      <xdr:rowOff>29574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E0EF836-DBA4-4D88-8A4B-BC9E07385A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247650</xdr:colOff>
      <xdr:row>19</xdr:row>
      <xdr:rowOff>0</xdr:rowOff>
    </xdr:from>
    <xdr:to>
      <xdr:col>26</xdr:col>
      <xdr:colOff>323850</xdr:colOff>
      <xdr:row>30</xdr:row>
      <xdr:rowOff>123824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B3E08343-645E-45F0-A471-3CDE1A881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183968</xdr:colOff>
      <xdr:row>39</xdr:row>
      <xdr:rowOff>30480</xdr:rowOff>
    </xdr:from>
    <xdr:to>
      <xdr:col>13</xdr:col>
      <xdr:colOff>207251</xdr:colOff>
      <xdr:row>52</xdr:row>
      <xdr:rowOff>29574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182DB186-851A-44D6-BA72-D5EB8C072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149687</xdr:colOff>
      <xdr:row>41</xdr:row>
      <xdr:rowOff>57150</xdr:rowOff>
    </xdr:from>
    <xdr:to>
      <xdr:col>10</xdr:col>
      <xdr:colOff>503473</xdr:colOff>
      <xdr:row>55</xdr:row>
      <xdr:rowOff>133350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BAAABD0E-D1A9-431E-9446-008AF902D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40F64-C873-4C61-BFC2-CA9976924CA7}">
  <sheetPr>
    <tabColor rgb="FF00B0F0"/>
  </sheetPr>
  <dimension ref="A1:V224"/>
  <sheetViews>
    <sheetView showGridLines="0" tabSelected="1" zoomScale="85" zoomScaleNormal="85" workbookViewId="0">
      <pane ySplit="3" topLeftCell="A178" activePane="bottomLeft" state="frozen"/>
      <selection activeCell="G4" sqref="G4"/>
      <selection pane="bottomLeft" activeCell="M143" sqref="M143"/>
    </sheetView>
  </sheetViews>
  <sheetFormatPr defaultRowHeight="15" outlineLevelRow="1" x14ac:dyDescent="0.25"/>
  <cols>
    <col min="1" max="1" width="38.42578125" style="171" customWidth="1"/>
    <col min="2" max="2" width="16.85546875" style="171" customWidth="1"/>
    <col min="3" max="3" width="13.42578125" style="171" customWidth="1"/>
    <col min="4" max="4" width="13.85546875" style="171" customWidth="1"/>
    <col min="5" max="17" width="13.42578125" style="171" customWidth="1"/>
    <col min="18" max="20" width="9.140625" style="171"/>
  </cols>
  <sheetData>
    <row r="1" spans="1:20" s="3" customFormat="1" x14ac:dyDescent="0.2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s="3" customFormat="1" ht="26.25" x14ac:dyDescent="0.4">
      <c r="A2" s="399" t="s">
        <v>457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400" t="s">
        <v>1065</v>
      </c>
      <c r="N2" s="270" t="s">
        <v>732</v>
      </c>
      <c r="O2" s="171"/>
      <c r="P2" s="171"/>
      <c r="Q2" s="171"/>
      <c r="R2" s="171"/>
      <c r="S2" s="171"/>
      <c r="T2" s="171"/>
    </row>
    <row r="3" spans="1:20" s="3" customFormat="1" x14ac:dyDescent="0.25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</row>
    <row r="4" spans="1:20" s="3" customFormat="1" x14ac:dyDescent="0.2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</row>
    <row r="5" spans="1:20" ht="49.5" customHeight="1" x14ac:dyDescent="0.25">
      <c r="A5" s="492" t="s">
        <v>456</v>
      </c>
      <c r="B5" s="492"/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  <c r="Q5" s="492"/>
      <c r="R5" s="492"/>
    </row>
    <row r="6" spans="1:20" ht="18.75" x14ac:dyDescent="0.25">
      <c r="A6" s="487" t="s">
        <v>430</v>
      </c>
      <c r="B6" s="487"/>
      <c r="C6" s="487"/>
      <c r="D6" s="487"/>
      <c r="E6" s="487"/>
      <c r="F6" s="487"/>
    </row>
    <row r="7" spans="1:20" s="3" customFormat="1" x14ac:dyDescent="0.25">
      <c r="A7" s="233"/>
      <c r="B7" s="233"/>
      <c r="C7" s="233"/>
      <c r="D7" s="233"/>
      <c r="E7" s="233"/>
      <c r="F7" s="233" t="s">
        <v>431</v>
      </c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</row>
    <row r="8" spans="1:20" ht="38.25" customHeight="1" x14ac:dyDescent="0.25">
      <c r="A8" s="234" t="s">
        <v>425</v>
      </c>
      <c r="B8" s="271" t="s">
        <v>1063</v>
      </c>
      <c r="C8" s="272" t="s">
        <v>927</v>
      </c>
      <c r="D8" s="271" t="s">
        <v>1064</v>
      </c>
      <c r="E8" s="235" t="s">
        <v>426</v>
      </c>
      <c r="F8" s="235" t="s">
        <v>427</v>
      </c>
    </row>
    <row r="9" spans="1:20" x14ac:dyDescent="0.25">
      <c r="A9" s="236" t="s">
        <v>21</v>
      </c>
      <c r="B9" s="236">
        <f ca="1">B10+B11</f>
        <v>1968.3</v>
      </c>
      <c r="C9" s="236">
        <f ca="1">C10+C11</f>
        <v>4378.8999999999996</v>
      </c>
      <c r="D9" s="236">
        <f t="shared" ref="D9" ca="1" si="0">D10+D11</f>
        <v>2062.6999999999998</v>
      </c>
      <c r="E9" s="237">
        <f ca="1">D9*100/C9</f>
        <v>47.105437438626133</v>
      </c>
      <c r="F9" s="237">
        <f ca="1">D9*100/B9</f>
        <v>104.79601686734745</v>
      </c>
    </row>
    <row r="10" spans="1:20" x14ac:dyDescent="0.25">
      <c r="A10" s="238" t="s">
        <v>239</v>
      </c>
      <c r="B10" s="239">
        <f ca="1">ROUND(ДОХОДЫ!M11/1000,1)</f>
        <v>605</v>
      </c>
      <c r="C10" s="238">
        <f ca="1">ROUND(ДОХОДЫ!C11/1000,1)</f>
        <v>1389.4</v>
      </c>
      <c r="D10" s="239">
        <f ca="1">ROUND(ДОХОДЫ!H11/1000,1)</f>
        <v>594.6</v>
      </c>
      <c r="E10" s="239">
        <f t="shared" ref="E10:E12" ca="1" si="1">D10*100/C10</f>
        <v>42.795451273931192</v>
      </c>
      <c r="F10" s="239">
        <f ca="1">D10*100/B10</f>
        <v>98.280991735537185</v>
      </c>
    </row>
    <row r="11" spans="1:20" x14ac:dyDescent="0.25">
      <c r="A11" s="238" t="s">
        <v>247</v>
      </c>
      <c r="B11" s="239">
        <f ca="1">ROUND(ДОХОДЫ!M30/1000,1)</f>
        <v>1363.3</v>
      </c>
      <c r="C11" s="238">
        <f ca="1">ROUND(ДОХОДЫ!C30/1000,1)</f>
        <v>2989.5</v>
      </c>
      <c r="D11" s="239">
        <f ca="1">ROUND(ДОХОДЫ!H30/1000,1)</f>
        <v>1468.1</v>
      </c>
      <c r="E11" s="239">
        <f t="shared" ca="1" si="1"/>
        <v>49.108546579695599</v>
      </c>
      <c r="F11" s="239">
        <f ca="1">D11*100/B11</f>
        <v>107.6872295166141</v>
      </c>
    </row>
    <row r="12" spans="1:20" x14ac:dyDescent="0.25">
      <c r="A12" s="236" t="s">
        <v>428</v>
      </c>
      <c r="B12" s="237">
        <f>B50</f>
        <v>1878.6999999999998</v>
      </c>
      <c r="C12" s="237">
        <f t="shared" ref="C12:D12" si="2">C50</f>
        <v>4701.0999999999995</v>
      </c>
      <c r="D12" s="237">
        <f t="shared" si="2"/>
        <v>2111.9</v>
      </c>
      <c r="E12" s="237">
        <f t="shared" si="1"/>
        <v>44.923528535874588</v>
      </c>
      <c r="F12" s="237">
        <f>D12*100/B12</f>
        <v>112.41283866503434</v>
      </c>
    </row>
    <row r="13" spans="1:20" x14ac:dyDescent="0.25">
      <c r="A13" s="236" t="s">
        <v>429</v>
      </c>
      <c r="B13" s="236">
        <f ca="1">B9-B12</f>
        <v>89.600000000000136</v>
      </c>
      <c r="C13" s="236">
        <f ca="1">C9-C12</f>
        <v>-322.19999999999982</v>
      </c>
      <c r="D13" s="236">
        <f t="shared" ref="D13" ca="1" si="3">D9-D12</f>
        <v>-49.200000000000273</v>
      </c>
      <c r="E13" s="240" t="s">
        <v>433</v>
      </c>
      <c r="F13" s="240" t="s">
        <v>433</v>
      </c>
    </row>
    <row r="15" spans="1:20" x14ac:dyDescent="0.25">
      <c r="A15" s="241"/>
      <c r="B15" s="241"/>
      <c r="C15" s="241"/>
      <c r="D15" s="241"/>
      <c r="E15" s="241"/>
      <c r="F15" s="241"/>
    </row>
    <row r="16" spans="1:20" ht="15" customHeight="1" x14ac:dyDescent="0.25">
      <c r="A16" s="487" t="s">
        <v>159</v>
      </c>
      <c r="B16" s="487"/>
      <c r="C16" s="487"/>
      <c r="D16" s="487"/>
      <c r="E16" s="487"/>
      <c r="F16" s="487"/>
    </row>
    <row r="17" spans="1:20" x14ac:dyDescent="0.25">
      <c r="A17" s="242"/>
      <c r="B17" s="242"/>
      <c r="C17" s="242"/>
      <c r="D17" s="242"/>
      <c r="E17" s="242"/>
      <c r="F17" s="242" t="s">
        <v>431</v>
      </c>
    </row>
    <row r="18" spans="1:20" ht="62.25" customHeight="1" x14ac:dyDescent="0.25">
      <c r="A18" s="234" t="s">
        <v>425</v>
      </c>
      <c r="B18" s="234" t="str">
        <f>B8</f>
        <v>факт за январь-июнь 2024 года</v>
      </c>
      <c r="C18" s="234" t="str">
        <f>C8</f>
        <v>План на 2025 год</v>
      </c>
      <c r="D18" s="234" t="str">
        <f t="shared" ref="D18" si="4">D8</f>
        <v>факт за январь-июнь 2025 года</v>
      </c>
      <c r="E18" s="234" t="s">
        <v>426</v>
      </c>
      <c r="F18" s="234" t="s">
        <v>427</v>
      </c>
    </row>
    <row r="19" spans="1:20" ht="38.25" x14ac:dyDescent="0.25">
      <c r="A19" s="236" t="s">
        <v>432</v>
      </c>
      <c r="B19" s="236">
        <f ca="1">SUM(B20:B23)</f>
        <v>1362.9</v>
      </c>
      <c r="C19" s="236">
        <f ca="1">SUM(C20:C23)</f>
        <v>2989.7</v>
      </c>
      <c r="D19" s="236">
        <f t="shared" ref="D19" ca="1" si="5">SUM(D20:D23)</f>
        <v>1462.4999999999998</v>
      </c>
      <c r="E19" s="243">
        <f ca="1">IFERROR(D19*100/C19,"-")</f>
        <v>48.917951633943197</v>
      </c>
      <c r="F19" s="243">
        <f ca="1">IFERROR(D19*100/B19,"-")</f>
        <v>107.30794629099711</v>
      </c>
    </row>
    <row r="20" spans="1:20" x14ac:dyDescent="0.25">
      <c r="A20" s="238" t="s">
        <v>434</v>
      </c>
      <c r="B20" s="238">
        <f ca="1">ROUND(ДОХОДЫ!M32/1000,1)</f>
        <v>183.1</v>
      </c>
      <c r="C20" s="238">
        <f ca="1">ROUND(ДОХОДЫ!C32/1000,1)</f>
        <v>373.3</v>
      </c>
      <c r="D20" s="238">
        <f ca="1">ROUND(ДОХОДЫ!H32/1000,1)</f>
        <v>220.5</v>
      </c>
      <c r="E20" s="244">
        <f t="shared" ref="E20:E23" ca="1" si="6">IFERROR(D20*100/C20,"-")</f>
        <v>59.067773908384673</v>
      </c>
      <c r="F20" s="244">
        <f ca="1">IFERROR(D20*100/B20,"-")</f>
        <v>120.42599672310213</v>
      </c>
    </row>
    <row r="21" spans="1:20" x14ac:dyDescent="0.25">
      <c r="A21" s="238" t="s">
        <v>435</v>
      </c>
      <c r="B21" s="238">
        <f ca="1">ROUND(ДОХОДЫ!M33/1000,1)</f>
        <v>315</v>
      </c>
      <c r="C21" s="238">
        <f ca="1">ROUND(ДОХОДЫ!C33/1000,1)</f>
        <v>595.29999999999995</v>
      </c>
      <c r="D21" s="238">
        <f ca="1">ROUND(ДОХОДЫ!H33/1000,1)</f>
        <v>123.8</v>
      </c>
      <c r="E21" s="244">
        <f t="shared" ca="1" si="6"/>
        <v>20.796237191332104</v>
      </c>
      <c r="F21" s="244">
        <f ca="1">IFERROR(D21*100/B21,"-")</f>
        <v>39.301587301587304</v>
      </c>
    </row>
    <row r="22" spans="1:20" x14ac:dyDescent="0.25">
      <c r="A22" s="238" t="s">
        <v>436</v>
      </c>
      <c r="B22" s="238">
        <f ca="1">ROUND(ДОХОДЫ!M34/1000,1)</f>
        <v>842.6</v>
      </c>
      <c r="C22" s="238">
        <f ca="1">ROUND(ДОХОДЫ!C34/1000,1)</f>
        <v>1958.5</v>
      </c>
      <c r="D22" s="238">
        <f ca="1">ROUND(ДОХОДЫ!H34/1000,1)</f>
        <v>1100.0999999999999</v>
      </c>
      <c r="E22" s="244">
        <f t="shared" ca="1" si="6"/>
        <v>56.17053867755935</v>
      </c>
      <c r="F22" s="244">
        <f ca="1">IFERROR(D22*100/B22,"-")</f>
        <v>130.56017089959647</v>
      </c>
    </row>
    <row r="23" spans="1:20" x14ac:dyDescent="0.25">
      <c r="A23" s="238" t="s">
        <v>210</v>
      </c>
      <c r="B23" s="238">
        <f ca="1">ROUND(ДОХОДЫ!M35/1000,1)</f>
        <v>22.2</v>
      </c>
      <c r="C23" s="238">
        <f ca="1">ROUND(ДОХОДЫ!C35/1000,1)</f>
        <v>62.6</v>
      </c>
      <c r="D23" s="238">
        <f ca="1">ROUND(ДОХОДЫ!H35/1000,1)</f>
        <v>18.100000000000001</v>
      </c>
      <c r="E23" s="244">
        <f t="shared" ca="1" si="6"/>
        <v>28.913738019169333</v>
      </c>
      <c r="F23" s="244">
        <f ca="1">IFERROR(D23*100/B23,"-")</f>
        <v>81.531531531531542</v>
      </c>
    </row>
    <row r="24" spans="1:20" x14ac:dyDescent="0.25">
      <c r="A24" s="241"/>
      <c r="B24" s="241"/>
      <c r="C24" s="241"/>
      <c r="D24" s="241"/>
      <c r="E24" s="241"/>
      <c r="F24" s="241"/>
    </row>
    <row r="25" spans="1:20" ht="40.5" customHeight="1" x14ac:dyDescent="0.25">
      <c r="A25" s="487" t="s">
        <v>467</v>
      </c>
      <c r="B25" s="487"/>
      <c r="C25" s="487"/>
      <c r="D25" s="487"/>
      <c r="E25" s="487"/>
      <c r="F25" s="487"/>
    </row>
    <row r="26" spans="1:20" x14ac:dyDescent="0.25">
      <c r="A26" s="241"/>
      <c r="B26" s="241"/>
      <c r="C26" s="241"/>
      <c r="D26" s="241"/>
      <c r="E26" s="241"/>
      <c r="F26" s="242" t="s">
        <v>431</v>
      </c>
    </row>
    <row r="27" spans="1:20" ht="54.75" customHeight="1" x14ac:dyDescent="0.25">
      <c r="A27" s="234" t="s">
        <v>425</v>
      </c>
      <c r="B27" s="234" t="str">
        <f>B18</f>
        <v>факт за январь-июнь 2024 года</v>
      </c>
      <c r="C27" s="234" t="str">
        <f t="shared" ref="C27:F27" si="7">C18</f>
        <v>План на 2025 год</v>
      </c>
      <c r="D27" s="234" t="str">
        <f t="shared" si="7"/>
        <v>факт за январь-июнь 2025 года</v>
      </c>
      <c r="E27" s="234" t="str">
        <f t="shared" si="7"/>
        <v>% исполнения плана</v>
      </c>
      <c r="F27" s="234" t="str">
        <f t="shared" si="7"/>
        <v>Динамика, %</v>
      </c>
      <c r="T27" s="171">
        <v>1</v>
      </c>
    </row>
    <row r="28" spans="1:20" x14ac:dyDescent="0.25">
      <c r="A28" s="228" t="s">
        <v>438</v>
      </c>
      <c r="B28" s="236">
        <f ca="1">SUM(B29:B45)</f>
        <v>605</v>
      </c>
      <c r="C28" s="236">
        <f ca="1">SUM(C29:C45)</f>
        <v>1389.4</v>
      </c>
      <c r="D28" s="236">
        <f ca="1">SUM(D29:D45)</f>
        <v>594.6</v>
      </c>
      <c r="E28" s="240">
        <f t="shared" ref="E28:E45" ca="1" si="8">IFERROR(D28*100/C28,"-")</f>
        <v>42.795451273931192</v>
      </c>
      <c r="F28" s="240">
        <f t="shared" ref="F28:F45" ca="1" si="9">IFERROR(D28*100/B28,"-")</f>
        <v>98.280991735537185</v>
      </c>
    </row>
    <row r="29" spans="1:20" x14ac:dyDescent="0.25">
      <c r="A29" s="232" t="s">
        <v>26</v>
      </c>
      <c r="B29" s="239">
        <f ca="1">'по доходам'!B5</f>
        <v>10.4</v>
      </c>
      <c r="C29" s="239">
        <f ca="1">'по доходам'!C5</f>
        <v>25</v>
      </c>
      <c r="D29" s="239">
        <f ca="1">'по доходам'!D5</f>
        <v>3.5</v>
      </c>
      <c r="E29" s="245">
        <f t="shared" ca="1" si="8"/>
        <v>14</v>
      </c>
      <c r="F29" s="245">
        <f t="shared" ca="1" si="9"/>
        <v>33.653846153846153</v>
      </c>
    </row>
    <row r="30" spans="1:20" x14ac:dyDescent="0.25">
      <c r="A30" s="232" t="s">
        <v>29</v>
      </c>
      <c r="B30" s="239">
        <f ca="1">'по доходам'!B6</f>
        <v>309.8</v>
      </c>
      <c r="C30" s="239">
        <f ca="1">'по доходам'!C6</f>
        <v>854</v>
      </c>
      <c r="D30" s="239">
        <f ca="1">'по доходам'!D6</f>
        <v>320.5</v>
      </c>
      <c r="E30" s="245">
        <f t="shared" ca="1" si="8"/>
        <v>37.529274004683842</v>
      </c>
      <c r="F30" s="245">
        <f t="shared" ca="1" si="9"/>
        <v>103.45384118786313</v>
      </c>
    </row>
    <row r="31" spans="1:20" ht="38.25" x14ac:dyDescent="0.25">
      <c r="A31" s="232" t="s">
        <v>240</v>
      </c>
      <c r="B31" s="239">
        <f ca="1">'по доходам'!B7</f>
        <v>33.200000000000003</v>
      </c>
      <c r="C31" s="239">
        <f ca="1">'по доходам'!C7</f>
        <v>78.099999999999994</v>
      </c>
      <c r="D31" s="239">
        <f ca="1">'по доходам'!D7</f>
        <v>31.7</v>
      </c>
      <c r="E31" s="245">
        <f t="shared" ca="1" si="8"/>
        <v>40.588988476312423</v>
      </c>
      <c r="F31" s="245">
        <f t="shared" ca="1" si="9"/>
        <v>95.481927710843365</v>
      </c>
    </row>
    <row r="32" spans="1:20" ht="25.5" x14ac:dyDescent="0.25">
      <c r="A32" s="232" t="s">
        <v>48</v>
      </c>
      <c r="B32" s="239">
        <f ca="1">'по доходам'!B8</f>
        <v>71.400000000000006</v>
      </c>
      <c r="C32" s="239">
        <f ca="1">'по доходам'!C8</f>
        <v>95.9</v>
      </c>
      <c r="D32" s="239">
        <f ca="1">'по доходам'!D8</f>
        <v>66.900000000000006</v>
      </c>
      <c r="E32" s="245">
        <f t="shared" ca="1" si="8"/>
        <v>69.760166840458822</v>
      </c>
      <c r="F32" s="245">
        <f t="shared" ca="1" si="9"/>
        <v>93.69747899159664</v>
      </c>
    </row>
    <row r="33" spans="1:20" ht="25.5" x14ac:dyDescent="0.25">
      <c r="A33" s="232" t="s">
        <v>52</v>
      </c>
      <c r="B33" s="239">
        <f ca="1">'по доходам'!B9</f>
        <v>0.1</v>
      </c>
      <c r="C33" s="239">
        <f ca="1">'по доходам'!C9</f>
        <v>0.1</v>
      </c>
      <c r="D33" s="239">
        <f ca="1">'по доходам'!D9</f>
        <v>0</v>
      </c>
      <c r="E33" s="245">
        <f t="shared" ca="1" si="8"/>
        <v>0</v>
      </c>
      <c r="F33" s="245">
        <f t="shared" ca="1" si="9"/>
        <v>0</v>
      </c>
    </row>
    <row r="34" spans="1:20" x14ac:dyDescent="0.25">
      <c r="A34" s="232" t="s">
        <v>53</v>
      </c>
      <c r="B34" s="239">
        <f ca="1">'по доходам'!B10</f>
        <v>37.9</v>
      </c>
      <c r="C34" s="239">
        <f ca="1">'по доходам'!C10</f>
        <v>46</v>
      </c>
      <c r="D34" s="239">
        <f ca="1">'по доходам'!D10</f>
        <v>44</v>
      </c>
      <c r="E34" s="245">
        <f t="shared" ca="1" si="8"/>
        <v>95.652173913043484</v>
      </c>
      <c r="F34" s="245">
        <f t="shared" ca="1" si="9"/>
        <v>116.09498680738787</v>
      </c>
    </row>
    <row r="35" spans="1:20" ht="25.5" x14ac:dyDescent="0.25">
      <c r="A35" s="232" t="s">
        <v>54</v>
      </c>
      <c r="B35" s="239">
        <f ca="1">'по доходам'!B11</f>
        <v>20.2</v>
      </c>
      <c r="C35" s="239">
        <f ca="1">'по доходам'!C11</f>
        <v>24.3</v>
      </c>
      <c r="D35" s="239">
        <f ca="1">'по доходам'!D11</f>
        <v>26</v>
      </c>
      <c r="E35" s="245">
        <f t="shared" ca="1" si="8"/>
        <v>106.99588477366255</v>
      </c>
      <c r="F35" s="245">
        <f t="shared" ca="1" si="9"/>
        <v>128.71287128712871</v>
      </c>
    </row>
    <row r="36" spans="1:20" x14ac:dyDescent="0.25">
      <c r="A36" s="232" t="s">
        <v>57</v>
      </c>
      <c r="B36" s="239">
        <f ca="1">'по доходам'!B12</f>
        <v>4.0999999999999996</v>
      </c>
      <c r="C36" s="239">
        <f ca="1">'по доходам'!C12</f>
        <v>52.4</v>
      </c>
      <c r="D36" s="239">
        <f ca="1">'по доходам'!D12</f>
        <v>4.4000000000000004</v>
      </c>
      <c r="E36" s="245">
        <f t="shared" ca="1" si="8"/>
        <v>8.3969465648854982</v>
      </c>
      <c r="F36" s="245">
        <f t="shared" ca="1" si="9"/>
        <v>107.31707317073173</v>
      </c>
    </row>
    <row r="37" spans="1:20" x14ac:dyDescent="0.25">
      <c r="A37" s="232" t="s">
        <v>60</v>
      </c>
      <c r="B37" s="239">
        <f ca="1">'по доходам'!B13</f>
        <v>1.4</v>
      </c>
      <c r="C37" s="239">
        <f ca="1">'по доходам'!C13</f>
        <v>2.7</v>
      </c>
      <c r="D37" s="239">
        <f ca="1">'по доходам'!D13</f>
        <v>1.8</v>
      </c>
      <c r="E37" s="245">
        <f t="shared" ca="1" si="8"/>
        <v>66.666666666666657</v>
      </c>
      <c r="F37" s="245">
        <f t="shared" ca="1" si="9"/>
        <v>128.57142857142858</v>
      </c>
    </row>
    <row r="38" spans="1:20" x14ac:dyDescent="0.25">
      <c r="A38" s="232" t="s">
        <v>62</v>
      </c>
      <c r="B38" s="239">
        <f ca="1">'по доходам'!B14</f>
        <v>28.1</v>
      </c>
      <c r="C38" s="239">
        <f ca="1">'по доходам'!C14</f>
        <v>91.2</v>
      </c>
      <c r="D38" s="239">
        <f ca="1">'по доходам'!D14</f>
        <v>32.299999999999997</v>
      </c>
      <c r="E38" s="245">
        <f t="shared" ca="1" si="8"/>
        <v>35.416666666666657</v>
      </c>
      <c r="F38" s="245">
        <f t="shared" ca="1" si="9"/>
        <v>114.94661921708183</v>
      </c>
    </row>
    <row r="39" spans="1:20" x14ac:dyDescent="0.25">
      <c r="A39" s="232" t="s">
        <v>241</v>
      </c>
      <c r="B39" s="239">
        <f ca="1">'по доходам'!B15</f>
        <v>4.8</v>
      </c>
      <c r="C39" s="239">
        <f ca="1">'по доходам'!C15</f>
        <v>25.6</v>
      </c>
      <c r="D39" s="239">
        <f ca="1">'по доходам'!D15</f>
        <v>17.5</v>
      </c>
      <c r="E39" s="245">
        <f t="shared" ca="1" si="8"/>
        <v>68.359375</v>
      </c>
      <c r="F39" s="245">
        <f t="shared" ca="1" si="9"/>
        <v>364.58333333333337</v>
      </c>
    </row>
    <row r="40" spans="1:20" ht="38.25" x14ac:dyDescent="0.25">
      <c r="A40" s="232" t="s">
        <v>242</v>
      </c>
      <c r="B40" s="239">
        <f ca="1">'по доходам'!B16</f>
        <v>41.6</v>
      </c>
      <c r="C40" s="239">
        <f ca="1">'по доходам'!C16</f>
        <v>75</v>
      </c>
      <c r="D40" s="239">
        <f ca="1">'по доходам'!D16</f>
        <v>21.7</v>
      </c>
      <c r="E40" s="245">
        <f t="shared" ca="1" si="8"/>
        <v>28.933333333333334</v>
      </c>
      <c r="F40" s="245">
        <f t="shared" ca="1" si="9"/>
        <v>52.16346153846154</v>
      </c>
    </row>
    <row r="41" spans="1:20" ht="25.5" x14ac:dyDescent="0.25">
      <c r="A41" s="232" t="s">
        <v>94</v>
      </c>
      <c r="B41" s="239">
        <f ca="1">'по доходам'!B17</f>
        <v>0.4</v>
      </c>
      <c r="C41" s="239">
        <f ca="1">'по доходам'!C17</f>
        <v>0.7</v>
      </c>
      <c r="D41" s="239">
        <f ca="1">'по доходам'!D17</f>
        <v>0.3</v>
      </c>
      <c r="E41" s="245">
        <f t="shared" ca="1" si="8"/>
        <v>42.857142857142861</v>
      </c>
      <c r="F41" s="245">
        <f t="shared" ca="1" si="9"/>
        <v>75</v>
      </c>
    </row>
    <row r="42" spans="1:20" ht="25.5" x14ac:dyDescent="0.25">
      <c r="A42" s="232" t="s">
        <v>243</v>
      </c>
      <c r="B42" s="239">
        <f ca="1">'по доходам'!B18</f>
        <v>2.5</v>
      </c>
      <c r="C42" s="239">
        <f ca="1">'по доходам'!C18</f>
        <v>6.1</v>
      </c>
      <c r="D42" s="239">
        <f ca="1">'по доходам'!D18</f>
        <v>4.4000000000000004</v>
      </c>
      <c r="E42" s="245">
        <f t="shared" ca="1" si="8"/>
        <v>72.131147540983619</v>
      </c>
      <c r="F42" s="245">
        <f t="shared" ca="1" si="9"/>
        <v>176.00000000000003</v>
      </c>
    </row>
    <row r="43" spans="1:20" ht="25.5" x14ac:dyDescent="0.25">
      <c r="A43" s="232" t="s">
        <v>244</v>
      </c>
      <c r="B43" s="239">
        <f ca="1">'по доходам'!B19</f>
        <v>20.2</v>
      </c>
      <c r="C43" s="239">
        <f ca="1">'по доходам'!C19</f>
        <v>11</v>
      </c>
      <c r="D43" s="239">
        <f ca="1">'по доходам'!D19</f>
        <v>17.3</v>
      </c>
      <c r="E43" s="245">
        <f t="shared" ca="1" si="8"/>
        <v>157.27272727272728</v>
      </c>
      <c r="F43" s="245">
        <f t="shared" ca="1" si="9"/>
        <v>85.643564356435647</v>
      </c>
    </row>
    <row r="44" spans="1:20" x14ac:dyDescent="0.25">
      <c r="A44" s="232" t="s">
        <v>245</v>
      </c>
      <c r="B44" s="239">
        <f ca="1">'по доходам'!B20</f>
        <v>15</v>
      </c>
      <c r="C44" s="239">
        <f ca="1">'по доходам'!C20</f>
        <v>1.6</v>
      </c>
      <c r="D44" s="239">
        <f ca="1">'по доходам'!D20</f>
        <v>2.5</v>
      </c>
      <c r="E44" s="245">
        <f t="shared" ca="1" si="8"/>
        <v>156.25</v>
      </c>
      <c r="F44" s="245">
        <f t="shared" ca="1" si="9"/>
        <v>16.666666666666668</v>
      </c>
    </row>
    <row r="45" spans="1:20" x14ac:dyDescent="0.25">
      <c r="A45" s="232" t="s">
        <v>246</v>
      </c>
      <c r="B45" s="239">
        <f ca="1">'по доходам'!B21+B10-'по доходам'!B4</f>
        <v>3.9000000000000909</v>
      </c>
      <c r="C45" s="239">
        <f ca="1">'по доходам'!C21+C10-'по доходам'!C4</f>
        <v>-0.29999999999972715</v>
      </c>
      <c r="D45" s="239">
        <f ca="1">'по доходам'!D21+D10-'по доходам'!D4</f>
        <v>-0.19999999999993179</v>
      </c>
      <c r="E45" s="245">
        <f t="shared" ca="1" si="8"/>
        <v>66.666666666704558</v>
      </c>
      <c r="F45" s="245">
        <f t="shared" ca="1" si="9"/>
        <v>-5.1282051282032599</v>
      </c>
    </row>
    <row r="46" spans="1:20" ht="21.75" customHeight="1" x14ac:dyDescent="0.25"/>
    <row r="47" spans="1:20" s="3" customFormat="1" ht="18.75" x14ac:dyDescent="0.25">
      <c r="A47" s="490" t="s">
        <v>480</v>
      </c>
      <c r="B47" s="490"/>
      <c r="C47" s="490"/>
      <c r="D47" s="490"/>
      <c r="E47" s="490"/>
      <c r="F47" s="490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</row>
    <row r="48" spans="1:20" s="3" customFormat="1" x14ac:dyDescent="0.25">
      <c r="A48" s="246"/>
      <c r="B48" s="246"/>
      <c r="C48" s="246"/>
      <c r="D48" s="246"/>
      <c r="E48" s="246"/>
      <c r="F48" s="246" t="s">
        <v>431</v>
      </c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</row>
    <row r="49" spans="1:20" s="3" customFormat="1" ht="45" x14ac:dyDescent="0.25">
      <c r="A49" s="247" t="str">
        <f t="shared" ref="A49:F49" si="10">A133</f>
        <v xml:space="preserve">Наименование показателя </v>
      </c>
      <c r="B49" s="247" t="str">
        <f t="shared" si="10"/>
        <v>факт за январь-июнь 2024 года</v>
      </c>
      <c r="C49" s="247" t="str">
        <f t="shared" si="10"/>
        <v>План на 2025 год</v>
      </c>
      <c r="D49" s="247" t="str">
        <f t="shared" si="10"/>
        <v>факт за январь-июнь 2025 года</v>
      </c>
      <c r="E49" s="247" t="str">
        <f t="shared" si="10"/>
        <v>% исполнения плана</v>
      </c>
      <c r="F49" s="247" t="str">
        <f t="shared" si="10"/>
        <v>Динамика, %</v>
      </c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</row>
    <row r="50" spans="1:20" s="4" customFormat="1" ht="21" customHeight="1" x14ac:dyDescent="0.25">
      <c r="A50" s="248" t="s">
        <v>257</v>
      </c>
      <c r="B50" s="403">
        <f>SUM(B51:B63)</f>
        <v>1878.6999999999998</v>
      </c>
      <c r="C50" s="403">
        <f>SUM(C51:C63)</f>
        <v>4701.0999999999995</v>
      </c>
      <c r="D50" s="403">
        <f>SUM(D51:D63)</f>
        <v>2111.9</v>
      </c>
      <c r="E50" s="404">
        <f>IFERROR(D50*100/C50,"-")</f>
        <v>44.923528535874588</v>
      </c>
      <c r="F50" s="404">
        <f>D50/B50*100</f>
        <v>112.41283866503436</v>
      </c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</row>
    <row r="51" spans="1:20" s="4" customFormat="1" ht="21" customHeight="1" x14ac:dyDescent="0.25">
      <c r="A51" s="250" t="s">
        <v>23</v>
      </c>
      <c r="B51" s="251"/>
      <c r="C51" s="251"/>
      <c r="D51" s="251"/>
      <c r="E51" s="251"/>
      <c r="F51" s="252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</row>
    <row r="52" spans="1:20" s="4" customFormat="1" ht="21" customHeight="1" x14ac:dyDescent="0.25">
      <c r="A52" s="253" t="s">
        <v>259</v>
      </c>
      <c r="B52" s="249">
        <f>'по расходам'!B6</f>
        <v>154.80000000000001</v>
      </c>
      <c r="C52" s="249">
        <f>'по расходам'!C6</f>
        <v>461.8</v>
      </c>
      <c r="D52" s="249">
        <f>'по расходам'!D6</f>
        <v>192.5</v>
      </c>
      <c r="E52" s="245">
        <f t="shared" ref="E52:E63" si="11">IFERROR(D52*100/C52,"-")</f>
        <v>41.684711996535299</v>
      </c>
      <c r="F52" s="245">
        <f t="shared" ref="F52:F63" si="12">IFERROR(D52*100/B52,"-")</f>
        <v>124.35400516795865</v>
      </c>
      <c r="G52" s="254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</row>
    <row r="53" spans="1:20" s="4" customFormat="1" ht="21" customHeight="1" x14ac:dyDescent="0.25">
      <c r="A53" s="253" t="s">
        <v>294</v>
      </c>
      <c r="B53" s="249">
        <f>'по расходам'!B7</f>
        <v>2.5</v>
      </c>
      <c r="C53" s="249">
        <f>'по расходам'!C7</f>
        <v>9.1</v>
      </c>
      <c r="D53" s="249">
        <f>'по расходам'!D7</f>
        <v>3.4</v>
      </c>
      <c r="E53" s="245">
        <f t="shared" si="11"/>
        <v>37.362637362637365</v>
      </c>
      <c r="F53" s="245">
        <f t="shared" si="12"/>
        <v>136</v>
      </c>
      <c r="G53" s="254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</row>
    <row r="54" spans="1:20" s="4" customFormat="1" ht="29.25" customHeight="1" x14ac:dyDescent="0.25">
      <c r="A54" s="253" t="s">
        <v>297</v>
      </c>
      <c r="B54" s="249">
        <f>'по расходам'!B8</f>
        <v>19.100000000000001</v>
      </c>
      <c r="C54" s="249">
        <f>'по расходам'!C8</f>
        <v>50.6</v>
      </c>
      <c r="D54" s="249">
        <f>'по расходам'!D8</f>
        <v>19.5</v>
      </c>
      <c r="E54" s="245">
        <f t="shared" si="11"/>
        <v>38.537549407114625</v>
      </c>
      <c r="F54" s="245">
        <f t="shared" si="12"/>
        <v>102.09424083769633</v>
      </c>
      <c r="G54" s="254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</row>
    <row r="55" spans="1:20" s="4" customFormat="1" ht="21" customHeight="1" x14ac:dyDescent="0.25">
      <c r="A55" s="253" t="s">
        <v>303</v>
      </c>
      <c r="B55" s="249">
        <f>'по расходам'!B9</f>
        <v>47.8</v>
      </c>
      <c r="C55" s="249">
        <f>'по расходам'!C9</f>
        <v>230.3</v>
      </c>
      <c r="D55" s="249">
        <f>'по расходам'!D9</f>
        <v>47.3</v>
      </c>
      <c r="E55" s="245">
        <f t="shared" si="11"/>
        <v>20.538428137212332</v>
      </c>
      <c r="F55" s="245">
        <f t="shared" si="12"/>
        <v>98.953974895397494</v>
      </c>
      <c r="G55" s="254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</row>
    <row r="56" spans="1:20" s="4" customFormat="1" ht="21" customHeight="1" x14ac:dyDescent="0.25">
      <c r="A56" s="253" t="s">
        <v>312</v>
      </c>
      <c r="B56" s="249">
        <f>'по расходам'!B10</f>
        <v>205.7</v>
      </c>
      <c r="C56" s="249">
        <f>'по расходам'!C10</f>
        <v>425.5</v>
      </c>
      <c r="D56" s="249">
        <f>'по расходам'!D10</f>
        <v>144.69999999999999</v>
      </c>
      <c r="E56" s="245">
        <f t="shared" si="11"/>
        <v>34.007050528789655</v>
      </c>
      <c r="F56" s="245">
        <f t="shared" si="12"/>
        <v>70.345162858531836</v>
      </c>
      <c r="G56" s="254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</row>
    <row r="57" spans="1:20" s="4" customFormat="1" ht="21" customHeight="1" x14ac:dyDescent="0.25">
      <c r="A57" s="253" t="s">
        <v>320</v>
      </c>
      <c r="B57" s="249">
        <f>'по расходам'!B11</f>
        <v>1142.5</v>
      </c>
      <c r="C57" s="249">
        <f>'по расходам'!C11</f>
        <v>2497.4</v>
      </c>
      <c r="D57" s="249">
        <f>'по расходам'!D11</f>
        <v>1347.9</v>
      </c>
      <c r="E57" s="245">
        <f t="shared" si="11"/>
        <v>53.972131016256903</v>
      </c>
      <c r="F57" s="245">
        <f t="shared" si="12"/>
        <v>117.97811816192561</v>
      </c>
      <c r="G57" s="254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</row>
    <row r="58" spans="1:20" s="4" customFormat="1" ht="21" customHeight="1" x14ac:dyDescent="0.25">
      <c r="A58" s="253" t="s">
        <v>332</v>
      </c>
      <c r="B58" s="249">
        <f>'по расходам'!B12</f>
        <v>101.5</v>
      </c>
      <c r="C58" s="249">
        <f>'по расходам'!C12</f>
        <v>280.7</v>
      </c>
      <c r="D58" s="249">
        <f>'по расходам'!D12</f>
        <v>110.7</v>
      </c>
      <c r="E58" s="245">
        <f t="shared" si="11"/>
        <v>39.437121482009267</v>
      </c>
      <c r="F58" s="245">
        <f t="shared" si="12"/>
        <v>109.06403940886699</v>
      </c>
      <c r="G58" s="254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</row>
    <row r="59" spans="1:20" s="4" customFormat="1" ht="21" customHeight="1" x14ac:dyDescent="0.25">
      <c r="A59" s="253" t="s">
        <v>335</v>
      </c>
      <c r="B59" s="249">
        <f>'по расходам'!B13</f>
        <v>13.1</v>
      </c>
      <c r="C59" s="249">
        <f>'по расходам'!C13</f>
        <v>84.5</v>
      </c>
      <c r="D59" s="249">
        <f>'по расходам'!D13</f>
        <v>23.2</v>
      </c>
      <c r="E59" s="245">
        <f t="shared" si="11"/>
        <v>27.45562130177515</v>
      </c>
      <c r="F59" s="245">
        <f t="shared" si="12"/>
        <v>177.09923664122138</v>
      </c>
      <c r="G59" s="254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</row>
    <row r="60" spans="1:20" s="4" customFormat="1" ht="21" customHeight="1" x14ac:dyDescent="0.25">
      <c r="A60" s="253" t="s">
        <v>337</v>
      </c>
      <c r="B60" s="249">
        <f>'по расходам'!B14</f>
        <v>111.9</v>
      </c>
      <c r="C60" s="249">
        <f>'по расходам'!C14</f>
        <v>286.7</v>
      </c>
      <c r="D60" s="249">
        <f>'по расходам'!D14</f>
        <v>138.30000000000001</v>
      </c>
      <c r="E60" s="245">
        <f t="shared" si="11"/>
        <v>48.238576909661674</v>
      </c>
      <c r="F60" s="245">
        <f t="shared" si="12"/>
        <v>123.59249329758714</v>
      </c>
      <c r="G60" s="254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</row>
    <row r="61" spans="1:20" s="4" customFormat="1" ht="21" customHeight="1" x14ac:dyDescent="0.25">
      <c r="A61" s="253" t="s">
        <v>349</v>
      </c>
      <c r="B61" s="249">
        <f>'по расходам'!B15</f>
        <v>62.1</v>
      </c>
      <c r="C61" s="249">
        <f>'по расходам'!C15</f>
        <v>354.5</v>
      </c>
      <c r="D61" s="249">
        <f>'по расходам'!D15</f>
        <v>66.3</v>
      </c>
      <c r="E61" s="245">
        <f t="shared" si="11"/>
        <v>18.702397743300423</v>
      </c>
      <c r="F61" s="245">
        <f t="shared" si="12"/>
        <v>106.76328502415458</v>
      </c>
      <c r="G61" s="254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</row>
    <row r="62" spans="1:20" s="4" customFormat="1" ht="29.25" customHeight="1" x14ac:dyDescent="0.25">
      <c r="A62" s="253" t="s">
        <v>355</v>
      </c>
      <c r="B62" s="249">
        <f>'по расходам'!B16</f>
        <v>0.6</v>
      </c>
      <c r="C62" s="249">
        <f>'по расходам'!C16</f>
        <v>0.4</v>
      </c>
      <c r="D62" s="249">
        <f>'по расходам'!D16</f>
        <v>0.2</v>
      </c>
      <c r="E62" s="245">
        <f t="shared" si="11"/>
        <v>50</v>
      </c>
      <c r="F62" s="245">
        <f t="shared" si="12"/>
        <v>33.333333333333336</v>
      </c>
      <c r="G62" s="254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</row>
    <row r="63" spans="1:20" s="4" customFormat="1" ht="21" customHeight="1" x14ac:dyDescent="0.25">
      <c r="A63" s="253" t="s">
        <v>275</v>
      </c>
      <c r="B63" s="249">
        <f>'по расходам'!B17</f>
        <v>17.100000000000001</v>
      </c>
      <c r="C63" s="249">
        <f>'по расходам'!C17</f>
        <v>19.600000000000001</v>
      </c>
      <c r="D63" s="249">
        <f>'по расходам'!D17</f>
        <v>17.899999999999999</v>
      </c>
      <c r="E63" s="245">
        <f t="shared" si="11"/>
        <v>91.326530612244881</v>
      </c>
      <c r="F63" s="245">
        <f t="shared" si="12"/>
        <v>104.67836257309939</v>
      </c>
      <c r="G63" s="254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</row>
    <row r="64" spans="1:20" s="3" customFormat="1" x14ac:dyDescent="0.25">
      <c r="A64" s="171"/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</row>
    <row r="65" spans="1:21" s="3" customFormat="1" x14ac:dyDescent="0.25">
      <c r="A65" s="171"/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</row>
    <row r="66" spans="1:21" s="3" customFormat="1" ht="85.5" customHeight="1" x14ac:dyDescent="0.25">
      <c r="A66" s="171"/>
      <c r="B66" s="171"/>
      <c r="C66" s="171"/>
      <c r="D66" s="171"/>
      <c r="E66" s="171"/>
      <c r="F66" s="171"/>
      <c r="G66" s="171"/>
      <c r="H66" s="171"/>
      <c r="I66" s="493" t="s">
        <v>1054</v>
      </c>
      <c r="J66" s="493"/>
      <c r="K66" s="493"/>
      <c r="L66" s="493"/>
      <c r="M66" s="493"/>
      <c r="N66" s="493"/>
      <c r="O66" s="171"/>
      <c r="P66" s="171"/>
      <c r="Q66" s="171"/>
      <c r="R66" s="171"/>
      <c r="S66" s="171"/>
      <c r="T66" s="171"/>
    </row>
    <row r="67" spans="1:21" s="3" customFormat="1" x14ac:dyDescent="0.25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/>
      <c r="S67" s="171"/>
      <c r="T67" s="171"/>
    </row>
    <row r="68" spans="1:21" s="3" customFormat="1" x14ac:dyDescent="0.25">
      <c r="A68" s="171"/>
      <c r="B68" s="171"/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</row>
    <row r="69" spans="1:21" s="3" customFormat="1" ht="26.25" x14ac:dyDescent="0.25">
      <c r="A69" s="171"/>
      <c r="B69" s="171"/>
      <c r="C69" s="171"/>
      <c r="D69" s="171"/>
      <c r="E69" s="171"/>
      <c r="F69" s="171"/>
      <c r="G69" s="171"/>
      <c r="H69" s="171"/>
      <c r="I69" s="486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</row>
    <row r="70" spans="1:21" s="3" customFormat="1" ht="18.75" x14ac:dyDescent="0.25">
      <c r="A70" s="171"/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490"/>
      <c r="Q70" s="490"/>
      <c r="R70" s="490"/>
      <c r="S70" s="490"/>
      <c r="T70" s="490"/>
      <c r="U70" s="490"/>
    </row>
    <row r="71" spans="1:21" s="3" customFormat="1" ht="15" customHeight="1" x14ac:dyDescent="0.25">
      <c r="A71" s="171"/>
      <c r="B71" s="171"/>
      <c r="C71" s="171"/>
      <c r="D71" s="171"/>
      <c r="E71" s="171"/>
      <c r="F71" s="171"/>
      <c r="G71" s="171"/>
      <c r="H71" s="485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171"/>
    </row>
    <row r="72" spans="1:21" s="3" customFormat="1" x14ac:dyDescent="0.25">
      <c r="A72" s="171"/>
      <c r="B72" s="171"/>
      <c r="C72" s="171"/>
      <c r="D72" s="171"/>
      <c r="E72" s="171"/>
      <c r="F72" s="171"/>
      <c r="G72" s="171"/>
      <c r="H72" s="485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</row>
    <row r="73" spans="1:21" s="3" customFormat="1" x14ac:dyDescent="0.25">
      <c r="A73" s="171"/>
      <c r="B73" s="171"/>
      <c r="C73" s="171"/>
      <c r="D73" s="171"/>
      <c r="E73" s="171"/>
      <c r="F73" s="171"/>
      <c r="G73" s="171"/>
      <c r="H73" s="485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</row>
    <row r="74" spans="1:21" s="3" customFormat="1" x14ac:dyDescent="0.25">
      <c r="A74" s="171"/>
      <c r="B74" s="171"/>
      <c r="C74" s="171"/>
      <c r="D74" s="171"/>
      <c r="E74" s="171"/>
      <c r="F74" s="171"/>
      <c r="G74" s="171"/>
      <c r="H74" s="485"/>
      <c r="I74" s="171"/>
      <c r="J74" s="171"/>
      <c r="K74" s="171"/>
      <c r="L74" s="171"/>
      <c r="M74" s="171"/>
      <c r="N74" s="171"/>
      <c r="O74" s="171"/>
      <c r="P74" s="171"/>
      <c r="Q74" s="171"/>
      <c r="R74" s="171"/>
      <c r="S74" s="171"/>
      <c r="T74" s="171"/>
    </row>
    <row r="75" spans="1:21" s="3" customFormat="1" x14ac:dyDescent="0.25">
      <c r="A75" s="171"/>
      <c r="B75" s="171"/>
      <c r="C75" s="171"/>
      <c r="D75" s="171"/>
      <c r="E75" s="171"/>
      <c r="F75" s="171"/>
      <c r="G75" s="171"/>
      <c r="H75" s="485"/>
      <c r="I75" s="171"/>
      <c r="J75" s="171"/>
      <c r="K75" s="171"/>
      <c r="L75" s="171"/>
      <c r="M75" s="171"/>
      <c r="N75" s="171"/>
      <c r="O75" s="171"/>
      <c r="P75" s="171"/>
      <c r="Q75" s="171"/>
      <c r="R75" s="171"/>
      <c r="S75" s="171"/>
      <c r="T75" s="171"/>
    </row>
    <row r="76" spans="1:21" s="3" customFormat="1" x14ac:dyDescent="0.25">
      <c r="A76" s="171"/>
      <c r="B76" s="171"/>
      <c r="C76" s="171"/>
      <c r="D76" s="171"/>
      <c r="E76" s="171"/>
      <c r="F76" s="171"/>
      <c r="G76" s="171"/>
      <c r="H76" s="485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</row>
    <row r="77" spans="1:21" s="3" customFormat="1" x14ac:dyDescent="0.25">
      <c r="A77" s="171"/>
      <c r="B77" s="171"/>
      <c r="C77" s="171"/>
      <c r="D77" s="171"/>
      <c r="E77" s="171"/>
      <c r="F77" s="171"/>
      <c r="G77" s="171"/>
      <c r="H77" s="485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</row>
    <row r="78" spans="1:21" s="3" customFormat="1" x14ac:dyDescent="0.25">
      <c r="A78" s="171"/>
      <c r="B78" s="171"/>
      <c r="C78" s="171"/>
      <c r="D78" s="171"/>
      <c r="E78" s="171"/>
      <c r="F78" s="171"/>
      <c r="G78" s="171"/>
      <c r="H78" s="485"/>
      <c r="I78" s="171"/>
      <c r="J78" s="171"/>
      <c r="K78" s="171"/>
      <c r="L78" s="171"/>
      <c r="M78" s="171"/>
      <c r="N78" s="171"/>
      <c r="O78" s="171"/>
      <c r="P78" s="171"/>
      <c r="Q78" s="171"/>
      <c r="R78" s="171"/>
      <c r="S78" s="171"/>
      <c r="T78" s="171"/>
    </row>
    <row r="79" spans="1:21" s="3" customFormat="1" x14ac:dyDescent="0.25">
      <c r="A79" s="171"/>
      <c r="B79" s="171"/>
      <c r="C79" s="171"/>
      <c r="D79" s="171"/>
      <c r="E79" s="171"/>
      <c r="F79" s="171"/>
      <c r="G79" s="171"/>
      <c r="H79" s="485"/>
      <c r="I79" s="171"/>
      <c r="J79" s="171"/>
      <c r="K79" s="171"/>
      <c r="L79" s="171"/>
      <c r="M79" s="171"/>
      <c r="N79" s="171"/>
      <c r="O79" s="171"/>
      <c r="P79" s="171"/>
      <c r="Q79" s="171"/>
      <c r="R79" s="171"/>
      <c r="S79" s="171"/>
      <c r="T79" s="171"/>
    </row>
    <row r="80" spans="1:21" s="3" customFormat="1" x14ac:dyDescent="0.25">
      <c r="A80" s="171"/>
      <c r="B80" s="171"/>
      <c r="C80" s="171"/>
      <c r="D80" s="171"/>
      <c r="E80" s="171"/>
      <c r="F80" s="171"/>
      <c r="G80" s="171"/>
      <c r="H80" s="485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</row>
    <row r="81" spans="1:20" s="3" customFormat="1" x14ac:dyDescent="0.25">
      <c r="A81" s="171"/>
      <c r="B81" s="171"/>
      <c r="C81" s="171"/>
      <c r="D81" s="171"/>
      <c r="E81" s="171"/>
      <c r="F81" s="171"/>
      <c r="G81" s="171"/>
      <c r="H81" s="485"/>
      <c r="I81" s="171"/>
      <c r="J81" s="171"/>
      <c r="K81" s="171"/>
      <c r="L81" s="171"/>
      <c r="M81" s="171"/>
      <c r="N81" s="171"/>
      <c r="O81" s="171"/>
      <c r="P81" s="171"/>
      <c r="Q81" s="171"/>
      <c r="R81" s="171"/>
      <c r="S81" s="171"/>
      <c r="T81" s="171"/>
    </row>
    <row r="82" spans="1:20" s="3" customFormat="1" x14ac:dyDescent="0.25">
      <c r="A82" s="171"/>
      <c r="B82" s="171"/>
      <c r="C82" s="171"/>
      <c r="D82" s="171"/>
      <c r="E82" s="171"/>
      <c r="F82" s="171"/>
      <c r="G82" s="171"/>
      <c r="H82" s="485"/>
      <c r="I82" s="171"/>
      <c r="J82" s="171"/>
      <c r="K82" s="171"/>
      <c r="L82" s="171"/>
      <c r="M82" s="171"/>
      <c r="N82" s="171"/>
      <c r="O82" s="171"/>
      <c r="P82" s="171"/>
      <c r="Q82" s="171"/>
      <c r="R82" s="171"/>
      <c r="S82" s="171"/>
      <c r="T82" s="171"/>
    </row>
    <row r="83" spans="1:20" s="3" customFormat="1" x14ac:dyDescent="0.25">
      <c r="A83" s="171"/>
      <c r="B83" s="171"/>
      <c r="C83" s="171"/>
      <c r="D83" s="171"/>
      <c r="E83" s="171"/>
      <c r="F83" s="171"/>
      <c r="G83" s="171"/>
      <c r="H83" s="485"/>
      <c r="I83" s="171"/>
      <c r="J83" s="171"/>
      <c r="K83" s="171"/>
      <c r="L83" s="171"/>
      <c r="M83" s="171"/>
      <c r="N83" s="171"/>
      <c r="O83" s="171"/>
      <c r="P83" s="171"/>
      <c r="Q83" s="171"/>
      <c r="R83" s="171"/>
      <c r="S83" s="171"/>
      <c r="T83" s="171"/>
    </row>
    <row r="84" spans="1:20" s="3" customFormat="1" x14ac:dyDescent="0.25">
      <c r="A84" s="171"/>
      <c r="B84" s="171"/>
      <c r="C84" s="171"/>
      <c r="D84" s="171"/>
      <c r="E84" s="171"/>
      <c r="F84" s="171"/>
      <c r="G84" s="171"/>
      <c r="H84" s="485"/>
      <c r="I84" s="171"/>
      <c r="J84" s="171"/>
      <c r="K84" s="171"/>
      <c r="L84" s="171"/>
      <c r="M84" s="171"/>
      <c r="N84" s="171"/>
      <c r="O84" s="171"/>
      <c r="P84" s="171"/>
      <c r="Q84" s="171"/>
      <c r="R84" s="171"/>
      <c r="S84" s="171"/>
      <c r="T84" s="171"/>
    </row>
    <row r="85" spans="1:20" s="3" customFormat="1" x14ac:dyDescent="0.25">
      <c r="A85" s="171"/>
      <c r="B85" s="171"/>
      <c r="C85" s="171"/>
      <c r="D85" s="171"/>
      <c r="E85" s="171"/>
      <c r="F85" s="171"/>
      <c r="G85" s="171"/>
      <c r="H85" s="485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</row>
    <row r="86" spans="1:20" s="3" customFormat="1" x14ac:dyDescent="0.25">
      <c r="A86" s="171"/>
      <c r="B86" s="171"/>
      <c r="C86" s="171"/>
      <c r="D86" s="171"/>
      <c r="E86" s="171"/>
      <c r="F86" s="171"/>
      <c r="G86" s="171"/>
      <c r="H86" s="485"/>
      <c r="I86" s="171"/>
      <c r="J86" s="171"/>
      <c r="K86" s="171"/>
      <c r="L86" s="171"/>
      <c r="M86" s="171"/>
      <c r="N86" s="171"/>
      <c r="O86" s="171"/>
      <c r="P86" s="171"/>
      <c r="Q86" s="171"/>
      <c r="R86" s="171"/>
      <c r="S86" s="171"/>
      <c r="T86" s="171"/>
    </row>
    <row r="87" spans="1:20" s="3" customFormat="1" x14ac:dyDescent="0.25">
      <c r="A87" s="171"/>
      <c r="B87" s="171"/>
      <c r="C87" s="171"/>
      <c r="D87" s="171"/>
      <c r="E87" s="171"/>
      <c r="F87" s="171"/>
      <c r="G87" s="171"/>
      <c r="H87" s="485"/>
      <c r="I87" s="171"/>
      <c r="J87" s="171"/>
      <c r="K87" s="171"/>
      <c r="L87" s="171"/>
      <c r="M87" s="171"/>
      <c r="N87" s="171"/>
      <c r="O87" s="171"/>
      <c r="P87" s="171"/>
      <c r="Q87" s="171"/>
      <c r="R87" s="171"/>
      <c r="S87" s="171"/>
      <c r="T87" s="171"/>
    </row>
    <row r="88" spans="1:20" s="3" customFormat="1" x14ac:dyDescent="0.25">
      <c r="A88" s="171"/>
      <c r="B88" s="171"/>
      <c r="C88" s="171"/>
      <c r="D88" s="171"/>
      <c r="E88" s="171"/>
      <c r="F88" s="171"/>
      <c r="G88" s="171"/>
      <c r="H88" s="485"/>
      <c r="I88" s="171"/>
      <c r="J88" s="171"/>
      <c r="K88" s="171"/>
      <c r="L88" s="171"/>
      <c r="M88" s="171"/>
      <c r="N88" s="171"/>
      <c r="O88" s="171"/>
      <c r="P88" s="171"/>
      <c r="Q88" s="171"/>
      <c r="R88" s="171"/>
      <c r="S88" s="171"/>
      <c r="T88" s="171"/>
    </row>
    <row r="89" spans="1:20" s="3" customFormat="1" x14ac:dyDescent="0.25">
      <c r="A89" s="171"/>
      <c r="B89" s="171"/>
      <c r="C89" s="171"/>
      <c r="D89" s="171"/>
      <c r="E89" s="171"/>
      <c r="F89" s="171"/>
      <c r="G89" s="171"/>
      <c r="H89" s="485"/>
      <c r="I89" s="171"/>
      <c r="J89" s="171"/>
      <c r="K89" s="171"/>
      <c r="L89" s="171"/>
      <c r="M89" s="171"/>
      <c r="N89" s="171"/>
      <c r="O89" s="171"/>
      <c r="P89" s="171"/>
      <c r="Q89" s="171"/>
      <c r="R89" s="171"/>
      <c r="S89" s="171"/>
      <c r="T89" s="171"/>
    </row>
    <row r="90" spans="1:20" s="3" customFormat="1" x14ac:dyDescent="0.25">
      <c r="A90" s="171"/>
      <c r="B90" s="171"/>
      <c r="C90" s="171"/>
      <c r="D90" s="171"/>
      <c r="E90" s="171"/>
      <c r="F90" s="171"/>
      <c r="G90" s="171"/>
      <c r="H90" s="485"/>
      <c r="I90" s="171"/>
      <c r="J90" s="171"/>
      <c r="K90" s="171"/>
      <c r="L90" s="171"/>
      <c r="M90" s="171"/>
      <c r="N90" s="171"/>
      <c r="O90" s="171"/>
      <c r="P90" s="171"/>
      <c r="Q90" s="171"/>
      <c r="R90" s="171"/>
      <c r="S90" s="171"/>
      <c r="T90" s="171"/>
    </row>
    <row r="91" spans="1:20" s="3" customFormat="1" x14ac:dyDescent="0.25">
      <c r="A91" s="171"/>
      <c r="B91" s="171"/>
      <c r="C91" s="171"/>
      <c r="D91" s="171"/>
      <c r="E91" s="171"/>
      <c r="F91" s="171"/>
      <c r="G91" s="171"/>
      <c r="H91" s="485"/>
      <c r="I91" s="171"/>
      <c r="J91" s="171"/>
      <c r="K91" s="171"/>
      <c r="L91" s="171"/>
      <c r="M91" s="171"/>
      <c r="N91" s="171"/>
      <c r="O91" s="171"/>
      <c r="P91" s="171"/>
      <c r="Q91" s="171"/>
      <c r="R91" s="171"/>
      <c r="S91" s="171"/>
      <c r="T91" s="171"/>
    </row>
    <row r="92" spans="1:20" s="3" customFormat="1" ht="18.75" customHeight="1" x14ac:dyDescent="0.25">
      <c r="A92" s="171"/>
      <c r="B92" s="171"/>
      <c r="C92" s="171"/>
      <c r="D92" s="171"/>
      <c r="E92" s="171"/>
      <c r="F92" s="171"/>
      <c r="G92" s="171"/>
      <c r="H92" s="485"/>
      <c r="I92" s="484"/>
      <c r="J92" s="484"/>
      <c r="K92" s="484"/>
      <c r="L92" s="484"/>
      <c r="M92" s="484"/>
      <c r="N92" s="171"/>
      <c r="O92" s="171"/>
      <c r="P92" s="171"/>
      <c r="Q92" s="171"/>
      <c r="R92" s="171"/>
      <c r="S92" s="171"/>
      <c r="T92" s="171"/>
    </row>
    <row r="93" spans="1:20" s="3" customFormat="1" x14ac:dyDescent="0.25">
      <c r="A93" s="171"/>
      <c r="B93" s="171"/>
      <c r="C93" s="171"/>
      <c r="D93" s="171"/>
      <c r="E93" s="171"/>
      <c r="F93" s="171"/>
      <c r="G93" s="171"/>
      <c r="H93" s="485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</row>
    <row r="94" spans="1:20" s="3" customFormat="1" x14ac:dyDescent="0.25">
      <c r="A94" s="171"/>
      <c r="B94" s="171"/>
      <c r="C94" s="171"/>
      <c r="D94" s="171"/>
      <c r="E94" s="171"/>
      <c r="F94" s="171"/>
      <c r="G94" s="171"/>
      <c r="H94" s="485"/>
      <c r="I94" s="171"/>
      <c r="J94" s="171"/>
      <c r="K94" s="171"/>
      <c r="L94" s="171"/>
      <c r="M94" s="171"/>
      <c r="N94" s="171"/>
      <c r="O94" s="171"/>
      <c r="P94" s="171"/>
      <c r="Q94" s="171"/>
      <c r="R94" s="171"/>
      <c r="S94" s="171"/>
      <c r="T94" s="171"/>
    </row>
    <row r="95" spans="1:20" x14ac:dyDescent="0.25">
      <c r="H95" s="485"/>
    </row>
    <row r="96" spans="1:20" x14ac:dyDescent="0.25">
      <c r="H96" s="485"/>
    </row>
    <row r="97" spans="1:20" x14ac:dyDescent="0.25">
      <c r="H97" s="485"/>
    </row>
    <row r="98" spans="1:20" x14ac:dyDescent="0.25">
      <c r="H98" s="485"/>
    </row>
    <row r="99" spans="1:20" x14ac:dyDescent="0.25">
      <c r="H99" s="485"/>
    </row>
    <row r="100" spans="1:20" x14ac:dyDescent="0.25">
      <c r="H100" s="485"/>
    </row>
    <row r="101" spans="1:20" x14ac:dyDescent="0.25">
      <c r="H101" s="485"/>
    </row>
    <row r="102" spans="1:20" x14ac:dyDescent="0.25">
      <c r="H102" s="485"/>
    </row>
    <row r="103" spans="1:20" x14ac:dyDescent="0.25">
      <c r="H103" s="485"/>
    </row>
    <row r="104" spans="1:20" x14ac:dyDescent="0.25">
      <c r="H104" s="485"/>
    </row>
    <row r="105" spans="1:20" s="3" customFormat="1" x14ac:dyDescent="0.25">
      <c r="A105" s="171"/>
      <c r="B105" s="171"/>
      <c r="C105" s="171"/>
      <c r="D105" s="171"/>
      <c r="E105" s="171"/>
      <c r="F105" s="171"/>
      <c r="G105" s="171"/>
      <c r="H105" s="485"/>
      <c r="I105" s="171"/>
      <c r="J105" s="171"/>
      <c r="K105" s="171"/>
      <c r="L105" s="171"/>
      <c r="M105" s="171"/>
      <c r="N105" s="171"/>
      <c r="O105" s="171"/>
      <c r="P105" s="171"/>
      <c r="Q105" s="171"/>
      <c r="R105" s="171"/>
      <c r="S105" s="171"/>
      <c r="T105" s="171"/>
    </row>
    <row r="107" spans="1:20" s="3" customFormat="1" ht="53.25" customHeight="1" x14ac:dyDescent="0.25">
      <c r="A107" s="490" t="s">
        <v>478</v>
      </c>
      <c r="B107" s="490"/>
      <c r="C107" s="490"/>
      <c r="D107" s="490"/>
      <c r="E107" s="490"/>
      <c r="F107" s="490"/>
      <c r="G107" s="171"/>
      <c r="H107" s="171"/>
      <c r="I107" s="171"/>
      <c r="J107" s="171"/>
      <c r="K107" s="171"/>
      <c r="L107" s="171"/>
      <c r="M107" s="171"/>
      <c r="N107" s="171"/>
      <c r="O107" s="171"/>
      <c r="P107" s="171"/>
      <c r="Q107" s="171"/>
      <c r="R107" s="171"/>
      <c r="S107" s="171"/>
      <c r="T107" s="171"/>
    </row>
    <row r="108" spans="1:20" s="3" customFormat="1" x14ac:dyDescent="0.25">
      <c r="A108" s="246"/>
      <c r="B108" s="246"/>
      <c r="C108" s="246"/>
      <c r="D108" s="246"/>
      <c r="E108" s="246"/>
      <c r="F108" s="246" t="s">
        <v>431</v>
      </c>
      <c r="G108" s="171"/>
      <c r="H108" s="171"/>
      <c r="I108" s="171"/>
      <c r="J108" s="171"/>
      <c r="K108" s="171"/>
      <c r="L108" s="171"/>
      <c r="M108" s="171"/>
      <c r="N108" s="171"/>
      <c r="O108" s="171"/>
      <c r="P108" s="171"/>
      <c r="Q108" s="171"/>
      <c r="R108" s="171"/>
      <c r="S108" s="171"/>
      <c r="T108" s="171"/>
    </row>
    <row r="109" spans="1:20" s="191" customFormat="1" ht="45" x14ac:dyDescent="0.25">
      <c r="A109" s="406" t="str">
        <f t="shared" ref="A109:F109" si="13">A49</f>
        <v xml:space="preserve">Наименование показателя </v>
      </c>
      <c r="B109" s="406" t="str">
        <f t="shared" si="13"/>
        <v>факт за январь-июнь 2024 года</v>
      </c>
      <c r="C109" s="406" t="str">
        <f t="shared" si="13"/>
        <v>План на 2025 год</v>
      </c>
      <c r="D109" s="406" t="str">
        <f t="shared" si="13"/>
        <v>факт за январь-июнь 2025 года</v>
      </c>
      <c r="E109" s="406" t="str">
        <f t="shared" si="13"/>
        <v>% исполнения плана</v>
      </c>
      <c r="F109" s="406" t="str">
        <f t="shared" si="13"/>
        <v>Динамика, %</v>
      </c>
      <c r="G109" s="275"/>
      <c r="H109" s="275"/>
      <c r="I109" s="275"/>
      <c r="J109" s="275"/>
      <c r="K109" s="275"/>
      <c r="L109" s="275"/>
      <c r="M109" s="275"/>
      <c r="N109" s="275"/>
      <c r="O109" s="275"/>
      <c r="P109" s="275"/>
      <c r="Q109" s="275"/>
      <c r="R109" s="275"/>
      <c r="S109" s="275"/>
      <c r="T109" s="275"/>
    </row>
    <row r="110" spans="1:20" s="191" customFormat="1" ht="22.5" customHeight="1" x14ac:dyDescent="0.25">
      <c r="A110" s="408" t="s">
        <v>428</v>
      </c>
      <c r="B110" s="405">
        <f>B112+B113</f>
        <v>42.1</v>
      </c>
      <c r="C110" s="405">
        <f>C112+C113</f>
        <v>188.60000000000002</v>
      </c>
      <c r="D110" s="405">
        <f>D112+D113</f>
        <v>41.6</v>
      </c>
      <c r="E110" s="409">
        <f>IFERROR(D110*100/C110,"-")</f>
        <v>22.057264050901377</v>
      </c>
      <c r="F110" s="409">
        <f>IFERROR(D110*100/B110,"-")</f>
        <v>98.812351543942995</v>
      </c>
      <c r="G110" s="275"/>
      <c r="H110" s="275"/>
      <c r="I110" s="275"/>
      <c r="J110" s="275"/>
      <c r="K110" s="275"/>
      <c r="L110" s="275"/>
      <c r="M110" s="275"/>
      <c r="N110" s="275"/>
      <c r="O110" s="275"/>
      <c r="P110" s="275"/>
      <c r="Q110" s="275"/>
      <c r="R110" s="275"/>
      <c r="S110" s="275"/>
      <c r="T110" s="275"/>
    </row>
    <row r="111" spans="1:20" s="191" customFormat="1" ht="22.5" customHeight="1" x14ac:dyDescent="0.25">
      <c r="A111" s="410" t="s">
        <v>23</v>
      </c>
      <c r="B111" s="411"/>
      <c r="C111" s="411"/>
      <c r="D111" s="411"/>
      <c r="E111" s="409"/>
      <c r="F111" s="409"/>
      <c r="G111" s="275"/>
      <c r="H111" s="275"/>
      <c r="I111" s="275"/>
      <c r="J111" s="275"/>
      <c r="K111" s="275"/>
      <c r="L111" s="275"/>
      <c r="M111" s="275"/>
      <c r="N111" s="275"/>
      <c r="O111" s="275"/>
      <c r="P111" s="275"/>
      <c r="Q111" s="275"/>
      <c r="R111" s="275"/>
      <c r="S111" s="275"/>
      <c r="T111" s="275"/>
    </row>
    <row r="112" spans="1:20" s="191" customFormat="1" ht="22.5" customHeight="1" x14ac:dyDescent="0.25">
      <c r="A112" s="412" t="s">
        <v>465</v>
      </c>
      <c r="B112" s="405">
        <f>'по расходам'!C63</f>
        <v>9.1</v>
      </c>
      <c r="C112" s="405">
        <f>'по расходам'!D63</f>
        <v>11.8</v>
      </c>
      <c r="D112" s="405">
        <f>'по расходам'!E63</f>
        <v>2</v>
      </c>
      <c r="E112" s="409">
        <f>IFERROR(D112*100/C112,"-")</f>
        <v>16.949152542372879</v>
      </c>
      <c r="F112" s="409">
        <f>IFERROR(D112*100/B112,"-")</f>
        <v>21.978021978021978</v>
      </c>
      <c r="G112" s="275"/>
      <c r="H112" s="275"/>
      <c r="I112" s="275"/>
      <c r="J112" s="275"/>
      <c r="K112" s="275"/>
      <c r="L112" s="275"/>
      <c r="M112" s="275"/>
      <c r="N112" s="275"/>
      <c r="O112" s="275"/>
      <c r="P112" s="275"/>
      <c r="Q112" s="275"/>
      <c r="R112" s="275"/>
      <c r="S112" s="275"/>
      <c r="T112" s="275"/>
    </row>
    <row r="113" spans="1:20" s="191" customFormat="1" ht="22.5" customHeight="1" x14ac:dyDescent="0.25">
      <c r="A113" s="412" t="s">
        <v>466</v>
      </c>
      <c r="B113" s="405">
        <f>'по расходам'!C64+'по расходам'!C65</f>
        <v>33</v>
      </c>
      <c r="C113" s="405">
        <f>'по расходам'!D64+'по расходам'!D65</f>
        <v>176.8</v>
      </c>
      <c r="D113" s="405">
        <f>'по расходам'!E64+'по расходам'!E65</f>
        <v>39.6</v>
      </c>
      <c r="E113" s="409">
        <f>IFERROR(D113*100/C113,"-")</f>
        <v>22.398190045248867</v>
      </c>
      <c r="F113" s="409">
        <f>IFERROR(D113*100/B113,"-")</f>
        <v>120</v>
      </c>
      <c r="G113" s="275"/>
      <c r="H113" s="275"/>
      <c r="I113" s="275"/>
      <c r="J113" s="275"/>
      <c r="K113" s="275"/>
      <c r="L113" s="275"/>
      <c r="M113" s="275"/>
      <c r="N113" s="275"/>
      <c r="O113" s="275"/>
      <c r="P113" s="275"/>
      <c r="Q113" s="275"/>
      <c r="R113" s="275"/>
      <c r="S113" s="275"/>
      <c r="T113" s="275"/>
    </row>
    <row r="114" spans="1:20" s="3" customFormat="1" x14ac:dyDescent="0.25">
      <c r="A114" s="171"/>
      <c r="B114" s="171"/>
      <c r="C114" s="171"/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  <c r="P114" s="171"/>
      <c r="Q114" s="171"/>
      <c r="R114" s="171"/>
      <c r="S114" s="171"/>
      <c r="T114" s="171"/>
    </row>
    <row r="115" spans="1:20" s="3" customFormat="1" x14ac:dyDescent="0.25">
      <c r="A115" s="171"/>
      <c r="B115" s="171"/>
      <c r="C115" s="171"/>
      <c r="D115" s="171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  <c r="P115" s="171"/>
      <c r="Q115" s="171"/>
      <c r="R115" s="171"/>
      <c r="S115" s="171"/>
      <c r="T115" s="171"/>
    </row>
    <row r="116" spans="1:20" s="3" customFormat="1" ht="21.75" customHeight="1" x14ac:dyDescent="0.25">
      <c r="A116" s="171"/>
      <c r="B116" s="171"/>
      <c r="C116" s="171"/>
      <c r="D116" s="171"/>
      <c r="E116" s="171"/>
      <c r="F116" s="171"/>
      <c r="G116" s="171"/>
      <c r="H116" s="171"/>
      <c r="I116" s="171"/>
      <c r="J116" s="171"/>
      <c r="K116" s="171"/>
      <c r="L116" s="171"/>
      <c r="M116" s="171"/>
      <c r="N116" s="171"/>
      <c r="O116" s="171"/>
      <c r="P116" s="171"/>
      <c r="Q116" s="171"/>
      <c r="R116" s="171"/>
      <c r="S116" s="171"/>
      <c r="T116" s="171"/>
    </row>
    <row r="117" spans="1:20" s="3" customFormat="1" x14ac:dyDescent="0.25">
      <c r="A117" s="171"/>
      <c r="B117" s="171"/>
      <c r="C117" s="171"/>
      <c r="D117" s="171"/>
      <c r="E117" s="171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  <c r="P117" s="171"/>
      <c r="Q117" s="171"/>
      <c r="R117" s="171"/>
      <c r="S117" s="171"/>
      <c r="T117" s="171"/>
    </row>
    <row r="118" spans="1:20" s="3" customFormat="1" ht="21" customHeight="1" x14ac:dyDescent="0.25">
      <c r="A118" s="489" t="s">
        <v>470</v>
      </c>
      <c r="B118" s="489"/>
      <c r="C118" s="489"/>
      <c r="D118" s="489"/>
      <c r="E118" s="489"/>
      <c r="F118" s="489"/>
      <c r="G118" s="489"/>
      <c r="H118" s="489"/>
      <c r="I118" s="489"/>
      <c r="J118" s="489"/>
      <c r="K118" s="489"/>
      <c r="L118" s="489"/>
      <c r="M118" s="489"/>
      <c r="N118" s="489"/>
      <c r="O118" s="489"/>
      <c r="P118" s="489"/>
      <c r="Q118" s="489"/>
      <c r="R118" s="489"/>
      <c r="S118" s="171"/>
      <c r="T118" s="171"/>
    </row>
    <row r="119" spans="1:20" s="3" customFormat="1" ht="21" x14ac:dyDescent="0.25">
      <c r="A119" s="255"/>
      <c r="B119" s="255"/>
      <c r="C119" s="255"/>
      <c r="D119" s="255"/>
      <c r="E119" s="255"/>
      <c r="F119" s="255"/>
      <c r="G119" s="171"/>
      <c r="H119" s="171"/>
      <c r="I119" s="171"/>
      <c r="J119" s="171"/>
      <c r="K119" s="171"/>
      <c r="L119" s="171"/>
      <c r="M119" s="171"/>
      <c r="N119" s="171"/>
      <c r="O119" s="171"/>
      <c r="P119" s="171"/>
      <c r="Q119" s="171"/>
      <c r="R119" s="171"/>
      <c r="S119" s="171"/>
      <c r="T119" s="171"/>
    </row>
    <row r="120" spans="1:20" s="3" customFormat="1" ht="18.75" x14ac:dyDescent="0.25">
      <c r="A120" s="487" t="s">
        <v>430</v>
      </c>
      <c r="B120" s="487"/>
      <c r="C120" s="487"/>
      <c r="D120" s="487"/>
      <c r="E120" s="487"/>
      <c r="F120" s="487"/>
      <c r="G120" s="171"/>
      <c r="H120" s="171"/>
      <c r="I120" s="171"/>
      <c r="J120" s="171"/>
      <c r="K120" s="171"/>
      <c r="L120" s="171"/>
      <c r="M120" s="171"/>
      <c r="N120" s="171"/>
      <c r="O120" s="171"/>
      <c r="P120" s="171"/>
      <c r="Q120" s="171"/>
      <c r="R120" s="171"/>
      <c r="S120" s="171"/>
      <c r="T120" s="171"/>
    </row>
    <row r="121" spans="1:20" s="3" customFormat="1" x14ac:dyDescent="0.25">
      <c r="A121" s="233"/>
      <c r="B121" s="233"/>
      <c r="C121" s="233"/>
      <c r="D121" s="233"/>
      <c r="E121" s="233"/>
      <c r="F121" s="233" t="s">
        <v>431</v>
      </c>
      <c r="G121" s="171"/>
      <c r="H121" s="171"/>
      <c r="I121" s="171"/>
      <c r="J121" s="171"/>
      <c r="K121" s="171"/>
      <c r="L121" s="171"/>
      <c r="M121" s="171"/>
      <c r="N121" s="171"/>
      <c r="O121" s="171"/>
      <c r="P121" s="171"/>
      <c r="Q121" s="171"/>
      <c r="R121" s="171"/>
      <c r="S121" s="171"/>
      <c r="T121" s="171"/>
    </row>
    <row r="122" spans="1:20" s="3" customFormat="1" ht="45" x14ac:dyDescent="0.25">
      <c r="A122" s="406" t="s">
        <v>425</v>
      </c>
      <c r="B122" s="413" t="str">
        <f>B109</f>
        <v>факт за январь-июнь 2024 года</v>
      </c>
      <c r="C122" s="413" t="str">
        <f t="shared" ref="C122:D122" si="14">C109</f>
        <v>План на 2025 год</v>
      </c>
      <c r="D122" s="413" t="str">
        <f t="shared" si="14"/>
        <v>факт за январь-июнь 2025 года</v>
      </c>
      <c r="E122" s="413" t="s">
        <v>426</v>
      </c>
      <c r="F122" s="413" t="s">
        <v>427</v>
      </c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</row>
    <row r="123" spans="1:20" s="3" customFormat="1" ht="20.25" customHeight="1" x14ac:dyDescent="0.25">
      <c r="A123" s="414" t="s">
        <v>21</v>
      </c>
      <c r="B123" s="414">
        <f ca="1">B124+B125</f>
        <v>1632.4</v>
      </c>
      <c r="C123" s="414">
        <f ca="1">C124+C125</f>
        <v>3420.8</v>
      </c>
      <c r="D123" s="414">
        <f t="shared" ref="D123" ca="1" si="15">D124+D125</f>
        <v>1712</v>
      </c>
      <c r="E123" s="415">
        <f ca="1">D123*100/C123</f>
        <v>50.046772684752099</v>
      </c>
      <c r="F123" s="415">
        <f ca="1">D123*100/B123</f>
        <v>104.87625581965204</v>
      </c>
      <c r="G123" s="171"/>
      <c r="H123" s="171"/>
      <c r="I123" s="171"/>
      <c r="J123" s="171"/>
      <c r="K123" s="171"/>
      <c r="L123" s="171"/>
      <c r="M123" s="171"/>
      <c r="N123" s="171"/>
      <c r="O123" s="171"/>
      <c r="P123" s="171"/>
      <c r="Q123" s="171"/>
      <c r="R123" s="171"/>
      <c r="S123" s="171"/>
      <c r="T123" s="171"/>
    </row>
    <row r="124" spans="1:20" s="3" customFormat="1" ht="20.25" customHeight="1" x14ac:dyDescent="0.25">
      <c r="A124" s="416" t="s">
        <v>239</v>
      </c>
      <c r="B124" s="417">
        <f ca="1">ROUND(ДОХОДЫ!N11/1000,1)</f>
        <v>405.9</v>
      </c>
      <c r="C124" s="416">
        <f ca="1">ROUND(ДОХОДЫ!D11/1000,1)</f>
        <v>891.5</v>
      </c>
      <c r="D124" s="417">
        <f ca="1">ROUND(ДОХОДЫ!I11/1000,1)</f>
        <v>408</v>
      </c>
      <c r="E124" s="417">
        <f t="shared" ref="E124:E126" ca="1" si="16">D124*100/C124</f>
        <v>45.765563656758275</v>
      </c>
      <c r="F124" s="417">
        <f ca="1">D124*100/B124</f>
        <v>100.51736881005175</v>
      </c>
      <c r="G124" s="171"/>
      <c r="H124" s="171"/>
      <c r="I124" s="171"/>
      <c r="J124" s="171"/>
      <c r="K124" s="171"/>
      <c r="L124" s="171"/>
      <c r="M124" s="171"/>
      <c r="N124" s="171"/>
      <c r="O124" s="171"/>
      <c r="P124" s="171"/>
      <c r="Q124" s="171"/>
      <c r="R124" s="171"/>
      <c r="S124" s="171"/>
      <c r="T124" s="171"/>
    </row>
    <row r="125" spans="1:20" s="3" customFormat="1" ht="20.25" customHeight="1" x14ac:dyDescent="0.25">
      <c r="A125" s="416" t="s">
        <v>247</v>
      </c>
      <c r="B125" s="417">
        <f ca="1">ROUND(ДОХОДЫ!N30/1000,1)</f>
        <v>1226.5</v>
      </c>
      <c r="C125" s="416">
        <f ca="1">ROUND(ДОХОДЫ!D30/1000,1)</f>
        <v>2529.3000000000002</v>
      </c>
      <c r="D125" s="417">
        <f ca="1">ROUND(ДОХОДЫ!I30/1000,1)</f>
        <v>1304</v>
      </c>
      <c r="E125" s="417">
        <f t="shared" ca="1" si="16"/>
        <v>51.555766417585886</v>
      </c>
      <c r="F125" s="417">
        <f ca="1">D125*100/B125</f>
        <v>106.318793314309</v>
      </c>
      <c r="G125" s="171"/>
      <c r="H125" s="171"/>
      <c r="I125" s="171"/>
      <c r="J125" s="171"/>
      <c r="K125" s="171"/>
      <c r="L125" s="171"/>
      <c r="M125" s="171"/>
      <c r="N125" s="171"/>
      <c r="O125" s="171"/>
      <c r="P125" s="171"/>
      <c r="Q125" s="171"/>
      <c r="R125" s="171"/>
      <c r="S125" s="171"/>
      <c r="T125" s="171"/>
    </row>
    <row r="126" spans="1:20" s="3" customFormat="1" ht="20.25" customHeight="1" x14ac:dyDescent="0.25">
      <c r="A126" s="414" t="s">
        <v>428</v>
      </c>
      <c r="B126" s="415">
        <f>B173</f>
        <v>1555.1</v>
      </c>
      <c r="C126" s="415">
        <f t="shared" ref="C126:D126" si="17">C173</f>
        <v>3662.4</v>
      </c>
      <c r="D126" s="415">
        <f t="shared" si="17"/>
        <v>1746.0000000000002</v>
      </c>
      <c r="E126" s="415">
        <f t="shared" si="16"/>
        <v>47.673656618610757</v>
      </c>
      <c r="F126" s="415">
        <f>D126*100/B126</f>
        <v>112.27573789466918</v>
      </c>
      <c r="G126" s="171"/>
      <c r="H126" s="171"/>
      <c r="I126" s="171"/>
      <c r="J126" s="171"/>
      <c r="K126" s="171"/>
      <c r="L126" s="171"/>
      <c r="M126" s="171"/>
      <c r="N126" s="171"/>
      <c r="O126" s="171"/>
      <c r="P126" s="171"/>
      <c r="Q126" s="171"/>
      <c r="R126" s="171"/>
      <c r="S126" s="171"/>
      <c r="T126" s="171"/>
    </row>
    <row r="127" spans="1:20" s="3" customFormat="1" ht="20.25" customHeight="1" x14ac:dyDescent="0.25">
      <c r="A127" s="414" t="s">
        <v>429</v>
      </c>
      <c r="B127" s="414">
        <f ca="1">B123-B126</f>
        <v>77.300000000000182</v>
      </c>
      <c r="C127" s="414">
        <f ca="1">C123-C126</f>
        <v>-241.59999999999991</v>
      </c>
      <c r="D127" s="414">
        <f t="shared" ref="D127" ca="1" si="18">D123-D126</f>
        <v>-34.000000000000227</v>
      </c>
      <c r="E127" s="418" t="s">
        <v>433</v>
      </c>
      <c r="F127" s="418" t="s">
        <v>433</v>
      </c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171"/>
      <c r="R127" s="171"/>
      <c r="S127" s="171"/>
      <c r="T127" s="171"/>
    </row>
    <row r="128" spans="1:20" s="3" customFormat="1" x14ac:dyDescent="0.25">
      <c r="A128" s="171"/>
      <c r="B128" s="171"/>
      <c r="C128" s="171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  <c r="P128" s="171"/>
      <c r="Q128" s="171"/>
      <c r="R128" s="171"/>
      <c r="S128" s="171"/>
      <c r="T128" s="171"/>
    </row>
    <row r="129" spans="1:20" s="3" customFormat="1" x14ac:dyDescent="0.25">
      <c r="A129" s="171"/>
      <c r="B129" s="171"/>
      <c r="C129" s="171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  <c r="P129" s="171"/>
      <c r="Q129" s="171"/>
      <c r="R129" s="171"/>
      <c r="S129" s="171"/>
      <c r="T129" s="171"/>
    </row>
    <row r="130" spans="1:20" s="3" customFormat="1" x14ac:dyDescent="0.25">
      <c r="A130" s="171"/>
      <c r="B130" s="171"/>
      <c r="C130" s="171"/>
      <c r="D130" s="171"/>
      <c r="E130" s="171"/>
      <c r="F130" s="171"/>
      <c r="G130" s="171"/>
      <c r="H130" s="171"/>
      <c r="I130" s="171"/>
      <c r="J130" s="171"/>
      <c r="K130" s="171"/>
      <c r="L130" s="171"/>
      <c r="M130" s="171"/>
      <c r="N130" s="171"/>
      <c r="O130" s="171"/>
      <c r="P130" s="171"/>
      <c r="Q130" s="171"/>
      <c r="R130" s="171"/>
      <c r="S130" s="171"/>
      <c r="T130" s="171"/>
    </row>
    <row r="131" spans="1:20" s="3" customFormat="1" ht="21" x14ac:dyDescent="0.25">
      <c r="A131" s="488" t="s">
        <v>471</v>
      </c>
      <c r="B131" s="488"/>
      <c r="C131" s="488"/>
      <c r="D131" s="488"/>
      <c r="E131" s="488"/>
      <c r="F131" s="488"/>
      <c r="G131" s="171"/>
      <c r="H131" s="488" t="s">
        <v>1055</v>
      </c>
      <c r="I131" s="488"/>
      <c r="J131" s="488"/>
      <c r="K131" s="488"/>
      <c r="L131" s="488"/>
      <c r="M131" s="488"/>
      <c r="N131" s="171"/>
      <c r="O131" s="171"/>
      <c r="P131" s="171"/>
      <c r="Q131" s="171"/>
      <c r="R131" s="171"/>
      <c r="S131" s="171"/>
      <c r="T131" s="171"/>
    </row>
    <row r="132" spans="1:20" s="3" customFormat="1" x14ac:dyDescent="0.25">
      <c r="A132" s="256"/>
      <c r="B132" s="256"/>
      <c r="C132" s="256"/>
      <c r="D132" s="256"/>
      <c r="E132" s="256"/>
      <c r="F132" s="256" t="s">
        <v>431</v>
      </c>
      <c r="G132" s="171"/>
      <c r="H132" s="171"/>
      <c r="I132" s="171"/>
      <c r="J132" s="171"/>
      <c r="K132" s="171"/>
      <c r="L132" s="171"/>
      <c r="M132" s="171"/>
      <c r="N132" s="171"/>
      <c r="O132" s="171"/>
      <c r="P132" s="171"/>
      <c r="Q132" s="171"/>
      <c r="R132" s="171"/>
      <c r="S132" s="171"/>
      <c r="T132" s="171"/>
    </row>
    <row r="133" spans="1:20" s="3" customFormat="1" ht="45" x14ac:dyDescent="0.25">
      <c r="A133" s="406" t="s">
        <v>425</v>
      </c>
      <c r="B133" s="406" t="str">
        <f>B27</f>
        <v>факт за январь-июнь 2024 года</v>
      </c>
      <c r="C133" s="406" t="str">
        <f>C27</f>
        <v>План на 2025 год</v>
      </c>
      <c r="D133" s="406" t="str">
        <f>D27</f>
        <v>факт за январь-июнь 2025 года</v>
      </c>
      <c r="E133" s="406" t="str">
        <f>E27</f>
        <v>% исполнения плана</v>
      </c>
      <c r="F133" s="406" t="str">
        <f>F27</f>
        <v>Динамика, %</v>
      </c>
      <c r="G133" s="171"/>
      <c r="H133" s="171"/>
      <c r="I133" s="171"/>
      <c r="J133" s="171"/>
      <c r="K133" s="171"/>
      <c r="L133" s="171"/>
      <c r="M133" s="171"/>
      <c r="N133" s="171"/>
      <c r="O133" s="171"/>
      <c r="P133" s="171"/>
      <c r="Q133" s="171"/>
      <c r="R133" s="171"/>
      <c r="S133" s="171"/>
      <c r="T133" s="171"/>
    </row>
    <row r="134" spans="1:20" s="3" customFormat="1" ht="30" x14ac:dyDescent="0.25">
      <c r="A134" s="476" t="s">
        <v>438</v>
      </c>
      <c r="B134" s="414">
        <f ca="1">SUM(B135:B149)</f>
        <v>405.9</v>
      </c>
      <c r="C134" s="414">
        <f ca="1">SUM(C135:C149)</f>
        <v>891.50000000000011</v>
      </c>
      <c r="D134" s="414">
        <f ca="1">SUM(D135:D149)</f>
        <v>408</v>
      </c>
      <c r="E134" s="418">
        <f t="shared" ref="E134:E149" ca="1" si="19">IFERROR(D134*100/C134,"-")</f>
        <v>45.765563656758268</v>
      </c>
      <c r="F134" s="418">
        <f t="shared" ref="F134:F149" ca="1" si="20">IFERROR(D134*100/B134,"-")</f>
        <v>100.51736881005175</v>
      </c>
      <c r="G134" s="171"/>
      <c r="H134" s="171"/>
      <c r="I134" s="171"/>
      <c r="J134" s="171"/>
      <c r="K134" s="171"/>
      <c r="L134" s="171"/>
      <c r="M134" s="171"/>
      <c r="N134" s="171"/>
      <c r="O134" s="171"/>
      <c r="P134" s="171"/>
      <c r="Q134" s="171"/>
      <c r="R134" s="171"/>
      <c r="S134" s="171"/>
      <c r="T134" s="171"/>
    </row>
    <row r="135" spans="1:20" s="3" customFormat="1" x14ac:dyDescent="0.25">
      <c r="A135" s="477" t="s">
        <v>26</v>
      </c>
      <c r="B135" s="417">
        <f ca="1">'по доходам'!B43</f>
        <v>10.4</v>
      </c>
      <c r="C135" s="417">
        <f ca="1">'по доходам'!C43</f>
        <v>25</v>
      </c>
      <c r="D135" s="417">
        <f ca="1">'по доходам'!D43</f>
        <v>3.5</v>
      </c>
      <c r="E135" s="419">
        <f t="shared" ca="1" si="19"/>
        <v>14</v>
      </c>
      <c r="F135" s="419">
        <f t="shared" ca="1" si="20"/>
        <v>33.653846153846153</v>
      </c>
      <c r="G135" s="171"/>
      <c r="H135" s="171"/>
      <c r="I135" s="171"/>
      <c r="J135" s="171"/>
      <c r="K135" s="171"/>
      <c r="L135" s="171"/>
      <c r="M135" s="171"/>
      <c r="N135" s="171"/>
      <c r="O135" s="171"/>
      <c r="P135" s="171"/>
      <c r="Q135" s="171"/>
      <c r="R135" s="171"/>
      <c r="S135" s="171"/>
      <c r="T135" s="171"/>
    </row>
    <row r="136" spans="1:20" s="3" customFormat="1" x14ac:dyDescent="0.25">
      <c r="A136" s="477" t="s">
        <v>29</v>
      </c>
      <c r="B136" s="417">
        <f ca="1">'по доходам'!B44</f>
        <v>227.9</v>
      </c>
      <c r="C136" s="417">
        <f ca="1">'по доходам'!C44</f>
        <v>630.6</v>
      </c>
      <c r="D136" s="417">
        <f ca="1">'по доходам'!D44</f>
        <v>235.5</v>
      </c>
      <c r="E136" s="419">
        <f t="shared" ca="1" si="19"/>
        <v>37.345385347288293</v>
      </c>
      <c r="F136" s="419">
        <f t="shared" ca="1" si="20"/>
        <v>103.33479596314173</v>
      </c>
      <c r="G136" s="171"/>
      <c r="H136" s="171"/>
      <c r="I136" s="171"/>
      <c r="J136" s="171"/>
      <c r="K136" s="171"/>
      <c r="L136" s="171"/>
      <c r="M136" s="171"/>
      <c r="N136" s="171"/>
      <c r="O136" s="171"/>
      <c r="P136" s="171"/>
      <c r="Q136" s="171"/>
      <c r="R136" s="171"/>
      <c r="S136" s="171"/>
      <c r="T136" s="171"/>
    </row>
    <row r="137" spans="1:20" s="3" customFormat="1" ht="45" x14ac:dyDescent="0.25">
      <c r="A137" s="477" t="s">
        <v>240</v>
      </c>
      <c r="B137" s="417">
        <f ca="1">'по доходам'!B45</f>
        <v>4.2</v>
      </c>
      <c r="C137" s="417">
        <f ca="1">'по доходам'!C45</f>
        <v>9.8000000000000007</v>
      </c>
      <c r="D137" s="417">
        <f ca="1">'по доходам'!D45</f>
        <v>4</v>
      </c>
      <c r="E137" s="419">
        <f t="shared" ca="1" si="19"/>
        <v>40.816326530612244</v>
      </c>
      <c r="F137" s="419">
        <f t="shared" ca="1" si="20"/>
        <v>95.238095238095241</v>
      </c>
      <c r="G137" s="171"/>
      <c r="H137" s="171"/>
      <c r="I137" s="171"/>
      <c r="J137" s="171"/>
      <c r="K137" s="171"/>
      <c r="L137" s="171"/>
      <c r="M137" s="171"/>
      <c r="N137" s="171"/>
      <c r="O137" s="171"/>
      <c r="P137" s="171"/>
      <c r="Q137" s="171"/>
      <c r="R137" s="171"/>
      <c r="S137" s="171"/>
      <c r="T137" s="171"/>
    </row>
    <row r="138" spans="1:20" s="3" customFormat="1" ht="45" x14ac:dyDescent="0.25">
      <c r="A138" s="477" t="s">
        <v>48</v>
      </c>
      <c r="B138" s="417">
        <f ca="1">'по доходам'!B46</f>
        <v>71.400000000000006</v>
      </c>
      <c r="C138" s="417">
        <f ca="1">'по доходам'!C46</f>
        <v>95.9</v>
      </c>
      <c r="D138" s="417">
        <f ca="1">'по доходам'!D46</f>
        <v>66.900000000000006</v>
      </c>
      <c r="E138" s="419">
        <f t="shared" ca="1" si="19"/>
        <v>69.760166840458822</v>
      </c>
      <c r="F138" s="419">
        <f t="shared" ca="1" si="20"/>
        <v>93.69747899159664</v>
      </c>
      <c r="G138" s="171"/>
      <c r="H138" s="171"/>
      <c r="I138" s="171"/>
      <c r="J138" s="171"/>
      <c r="K138" s="171"/>
      <c r="L138" s="171"/>
      <c r="M138" s="171"/>
      <c r="N138" s="171"/>
      <c r="O138" s="171"/>
      <c r="P138" s="171"/>
      <c r="Q138" s="171"/>
      <c r="R138" s="171"/>
      <c r="S138" s="171"/>
      <c r="T138" s="171"/>
    </row>
    <row r="139" spans="1:20" s="3" customFormat="1" ht="30" x14ac:dyDescent="0.25">
      <c r="A139" s="477" t="s">
        <v>52</v>
      </c>
      <c r="B139" s="417">
        <f ca="1">'по доходам'!B47</f>
        <v>0.1</v>
      </c>
      <c r="C139" s="417">
        <f ca="1">'по доходам'!C47</f>
        <v>0.1</v>
      </c>
      <c r="D139" s="417">
        <f ca="1">'по доходам'!D47</f>
        <v>0</v>
      </c>
      <c r="E139" s="419">
        <f t="shared" ca="1" si="19"/>
        <v>0</v>
      </c>
      <c r="F139" s="419">
        <f t="shared" ca="1" si="20"/>
        <v>0</v>
      </c>
      <c r="G139" s="171"/>
      <c r="H139" s="171"/>
      <c r="I139" s="171"/>
      <c r="J139" s="171"/>
      <c r="K139" s="171"/>
      <c r="L139" s="171"/>
      <c r="M139" s="171"/>
      <c r="N139" s="171"/>
      <c r="O139" s="171"/>
      <c r="P139" s="171"/>
      <c r="Q139" s="171"/>
      <c r="R139" s="171"/>
      <c r="S139" s="171"/>
      <c r="T139" s="171"/>
    </row>
    <row r="140" spans="1:20" s="3" customFormat="1" x14ac:dyDescent="0.25">
      <c r="A140" s="477" t="s">
        <v>53</v>
      </c>
      <c r="B140" s="417">
        <f ca="1">'по доходам'!B48</f>
        <v>19</v>
      </c>
      <c r="C140" s="417">
        <f ca="1">'по доходам'!C48</f>
        <v>23.2</v>
      </c>
      <c r="D140" s="417">
        <f ca="1">'по доходам'!D48</f>
        <v>22</v>
      </c>
      <c r="E140" s="419">
        <f t="shared" ca="1" si="19"/>
        <v>94.827586206896555</v>
      </c>
      <c r="F140" s="419">
        <f t="shared" ca="1" si="20"/>
        <v>115.78947368421052</v>
      </c>
      <c r="G140" s="171"/>
      <c r="H140" s="171"/>
      <c r="I140" s="171"/>
      <c r="J140" s="171"/>
      <c r="K140" s="171"/>
      <c r="L140" s="171"/>
      <c r="M140" s="171"/>
      <c r="N140" s="171"/>
      <c r="O140" s="171"/>
      <c r="P140" s="171"/>
      <c r="Q140" s="171"/>
      <c r="R140" s="171"/>
      <c r="S140" s="171"/>
      <c r="T140" s="171"/>
    </row>
    <row r="141" spans="1:20" s="3" customFormat="1" ht="45" x14ac:dyDescent="0.25">
      <c r="A141" s="477" t="s">
        <v>54</v>
      </c>
      <c r="B141" s="417">
        <f ca="1">'по доходам'!B49</f>
        <v>20.2</v>
      </c>
      <c r="C141" s="417">
        <f ca="1">'по доходам'!C49</f>
        <v>24.3</v>
      </c>
      <c r="D141" s="417">
        <f ca="1">'по доходам'!D49</f>
        <v>26</v>
      </c>
      <c r="E141" s="419">
        <f t="shared" ca="1" si="19"/>
        <v>106.99588477366255</v>
      </c>
      <c r="F141" s="419">
        <f t="shared" ca="1" si="20"/>
        <v>128.71287128712871</v>
      </c>
      <c r="G141" s="171"/>
      <c r="H141" s="171"/>
      <c r="I141" s="171"/>
      <c r="J141" s="171"/>
      <c r="K141" s="171"/>
      <c r="L141" s="171"/>
      <c r="M141" s="171"/>
      <c r="N141" s="171"/>
      <c r="O141" s="171"/>
      <c r="P141" s="171"/>
      <c r="Q141" s="171"/>
      <c r="R141" s="171"/>
      <c r="S141" s="171"/>
      <c r="T141" s="171"/>
    </row>
    <row r="142" spans="1:20" s="3" customFormat="1" x14ac:dyDescent="0.25">
      <c r="A142" s="477" t="s">
        <v>60</v>
      </c>
      <c r="B142" s="417">
        <f ca="1">'по доходам'!B50</f>
        <v>1.4</v>
      </c>
      <c r="C142" s="417">
        <f ca="1">'по доходам'!C50</f>
        <v>2.7</v>
      </c>
      <c r="D142" s="417">
        <f ca="1">'по доходам'!D50</f>
        <v>1.8</v>
      </c>
      <c r="E142" s="419">
        <f t="shared" ca="1" si="19"/>
        <v>66.666666666666657</v>
      </c>
      <c r="F142" s="419">
        <f t="shared" ca="1" si="20"/>
        <v>128.57142857142858</v>
      </c>
      <c r="G142" s="171"/>
      <c r="H142" s="171"/>
      <c r="I142" s="171"/>
      <c r="J142" s="171"/>
      <c r="K142" s="171"/>
      <c r="L142" s="171"/>
      <c r="M142" s="171"/>
      <c r="N142" s="171"/>
      <c r="O142" s="171"/>
      <c r="P142" s="171"/>
      <c r="Q142" s="171"/>
      <c r="R142" s="171"/>
      <c r="S142" s="171"/>
      <c r="T142" s="171"/>
    </row>
    <row r="143" spans="1:20" s="3" customFormat="1" x14ac:dyDescent="0.25">
      <c r="A143" s="477" t="s">
        <v>241</v>
      </c>
      <c r="B143" s="417">
        <f ca="1">'по доходам'!B51</f>
        <v>4.8</v>
      </c>
      <c r="C143" s="417">
        <f ca="1">'по доходам'!C51</f>
        <v>25.6</v>
      </c>
      <c r="D143" s="417">
        <f ca="1">'по доходам'!D51</f>
        <v>17.5</v>
      </c>
      <c r="E143" s="419">
        <f t="shared" ca="1" si="19"/>
        <v>68.359375</v>
      </c>
      <c r="F143" s="419">
        <f t="shared" ca="1" si="20"/>
        <v>364.58333333333337</v>
      </c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  <c r="Q143" s="171"/>
      <c r="R143" s="171"/>
      <c r="S143" s="171"/>
      <c r="T143" s="171"/>
    </row>
    <row r="144" spans="1:20" s="3" customFormat="1" ht="45" x14ac:dyDescent="0.25">
      <c r="A144" s="477" t="s">
        <v>242</v>
      </c>
      <c r="B144" s="417">
        <f ca="1">'по доходам'!B52</f>
        <v>21.8</v>
      </c>
      <c r="C144" s="417">
        <f ca="1">'по доходам'!C52</f>
        <v>43.9</v>
      </c>
      <c r="D144" s="417">
        <f ca="1">'по доходам'!D52</f>
        <v>12.2</v>
      </c>
      <c r="E144" s="419">
        <f t="shared" ca="1" si="19"/>
        <v>27.790432801822323</v>
      </c>
      <c r="F144" s="419">
        <f t="shared" ca="1" si="20"/>
        <v>55.963302752293579</v>
      </c>
      <c r="G144" s="171"/>
      <c r="H144" s="171"/>
      <c r="I144" s="171"/>
      <c r="J144" s="171"/>
      <c r="K144" s="171"/>
      <c r="L144" s="171"/>
      <c r="M144" s="171"/>
      <c r="N144" s="171"/>
      <c r="O144" s="171"/>
      <c r="P144" s="171"/>
      <c r="Q144" s="171"/>
      <c r="R144" s="171"/>
      <c r="S144" s="171"/>
      <c r="T144" s="171"/>
    </row>
    <row r="145" spans="1:22" s="3" customFormat="1" ht="30" x14ac:dyDescent="0.25">
      <c r="A145" s="477" t="s">
        <v>94</v>
      </c>
      <c r="B145" s="417">
        <f ca="1">'по доходам'!B53</f>
        <v>0.4</v>
      </c>
      <c r="C145" s="417">
        <f ca="1">'по доходам'!C53</f>
        <v>0.7</v>
      </c>
      <c r="D145" s="417">
        <f ca="1">'по доходам'!D53</f>
        <v>0.3</v>
      </c>
      <c r="E145" s="419">
        <f t="shared" ca="1" si="19"/>
        <v>42.857142857142861</v>
      </c>
      <c r="F145" s="419">
        <f t="shared" ca="1" si="20"/>
        <v>75</v>
      </c>
      <c r="G145" s="171"/>
      <c r="H145" s="171"/>
      <c r="I145" s="171"/>
      <c r="J145" s="171"/>
      <c r="K145" s="171"/>
      <c r="L145" s="171"/>
      <c r="M145" s="171"/>
      <c r="N145" s="171"/>
      <c r="O145" s="171"/>
      <c r="P145" s="171"/>
      <c r="Q145" s="171"/>
      <c r="R145" s="171"/>
      <c r="S145" s="171"/>
      <c r="T145" s="171"/>
    </row>
    <row r="146" spans="1:22" s="3" customFormat="1" ht="30" x14ac:dyDescent="0.25">
      <c r="A146" s="477" t="s">
        <v>243</v>
      </c>
      <c r="B146" s="417">
        <f ca="1">'по доходам'!B54</f>
        <v>1.2</v>
      </c>
      <c r="C146" s="417">
        <f ca="1">'по доходам'!C54</f>
        <v>0.2</v>
      </c>
      <c r="D146" s="417">
        <f ca="1">'по доходам'!D54</f>
        <v>0.5</v>
      </c>
      <c r="E146" s="419">
        <f t="shared" ca="1" si="19"/>
        <v>250</v>
      </c>
      <c r="F146" s="419">
        <f t="shared" ca="1" si="20"/>
        <v>41.666666666666671</v>
      </c>
      <c r="G146" s="171"/>
      <c r="H146" s="171"/>
      <c r="I146" s="171"/>
      <c r="J146" s="171"/>
      <c r="K146" s="171"/>
      <c r="L146" s="171"/>
      <c r="M146" s="171"/>
      <c r="N146" s="171"/>
      <c r="O146" s="171"/>
      <c r="P146" s="171"/>
      <c r="Q146" s="171"/>
      <c r="R146" s="171"/>
      <c r="S146" s="171"/>
      <c r="T146" s="171"/>
    </row>
    <row r="147" spans="1:22" s="3" customFormat="1" ht="30" x14ac:dyDescent="0.25">
      <c r="A147" s="477" t="s">
        <v>244</v>
      </c>
      <c r="B147" s="417">
        <f ca="1">'по доходам'!B55</f>
        <v>15.3</v>
      </c>
      <c r="C147" s="417">
        <f ca="1">'по доходам'!C55</f>
        <v>8</v>
      </c>
      <c r="D147" s="417">
        <f ca="1">'по доходам'!D55</f>
        <v>15.4</v>
      </c>
      <c r="E147" s="419">
        <f t="shared" ca="1" si="19"/>
        <v>192.5</v>
      </c>
      <c r="F147" s="419">
        <f t="shared" ca="1" si="20"/>
        <v>100.65359477124183</v>
      </c>
      <c r="G147" s="171"/>
      <c r="H147" s="171"/>
      <c r="I147" s="171"/>
      <c r="J147" s="171"/>
      <c r="K147" s="171"/>
      <c r="L147" s="171"/>
      <c r="M147" s="171"/>
      <c r="N147" s="171"/>
      <c r="O147" s="171"/>
      <c r="P147" s="171"/>
      <c r="Q147" s="171"/>
      <c r="R147" s="171"/>
      <c r="S147" s="171"/>
      <c r="T147" s="171"/>
    </row>
    <row r="148" spans="1:22" s="3" customFormat="1" x14ac:dyDescent="0.25">
      <c r="A148" s="477" t="s">
        <v>245</v>
      </c>
      <c r="B148" s="417">
        <f ca="1">'по доходам'!B56</f>
        <v>4</v>
      </c>
      <c r="C148" s="417">
        <f ca="1">'по доходам'!C56</f>
        <v>1.5</v>
      </c>
      <c r="D148" s="417">
        <f ca="1">'по доходам'!D56</f>
        <v>2.5</v>
      </c>
      <c r="E148" s="419">
        <f t="shared" ca="1" si="19"/>
        <v>166.66666666666666</v>
      </c>
      <c r="F148" s="419">
        <f t="shared" ca="1" si="20"/>
        <v>62.5</v>
      </c>
      <c r="G148" s="171"/>
      <c r="H148" s="171"/>
      <c r="I148" s="171"/>
      <c r="J148" s="171"/>
      <c r="K148" s="171"/>
      <c r="L148" s="171"/>
      <c r="M148" s="171"/>
      <c r="N148" s="171"/>
      <c r="O148" s="171"/>
      <c r="P148" s="171"/>
      <c r="Q148" s="171"/>
      <c r="R148" s="171"/>
      <c r="S148" s="171"/>
      <c r="T148" s="171"/>
    </row>
    <row r="149" spans="1:22" s="3" customFormat="1" x14ac:dyDescent="0.25">
      <c r="A149" s="477" t="s">
        <v>246</v>
      </c>
      <c r="B149" s="417">
        <f ca="1">'по доходам'!B57+B124-'по доходам'!B42</f>
        <v>3.8000000000000114</v>
      </c>
      <c r="C149" s="417">
        <f ca="1">'по доходам'!C57+C124-'по доходам'!C42</f>
        <v>0</v>
      </c>
      <c r="D149" s="417">
        <f ca="1">'по доходам'!D57+D124-'по доходам'!D42</f>
        <v>-9.9999999999965894E-2</v>
      </c>
      <c r="E149" s="419" t="str">
        <f t="shared" ca="1" si="19"/>
        <v>-</v>
      </c>
      <c r="F149" s="419">
        <f t="shared" ca="1" si="20"/>
        <v>-2.6315789473675157</v>
      </c>
      <c r="G149" s="171"/>
      <c r="H149" s="171"/>
      <c r="I149" s="171"/>
      <c r="J149" s="171"/>
      <c r="K149" s="171"/>
      <c r="L149" s="171"/>
      <c r="M149" s="171"/>
      <c r="N149" s="171"/>
      <c r="O149" s="171"/>
      <c r="P149" s="171"/>
      <c r="Q149" s="171"/>
      <c r="R149" s="171"/>
      <c r="S149" s="171"/>
      <c r="T149" s="171"/>
    </row>
    <row r="150" spans="1:22" s="3" customFormat="1" x14ac:dyDescent="0.25">
      <c r="A150" s="171"/>
      <c r="B150" s="171"/>
      <c r="C150" s="171"/>
      <c r="D150" s="171"/>
      <c r="E150" s="171"/>
      <c r="F150" s="171"/>
      <c r="G150" s="171"/>
      <c r="H150" s="171"/>
      <c r="I150" s="171"/>
      <c r="J150" s="171"/>
      <c r="K150" s="171"/>
      <c r="L150" s="171"/>
      <c r="M150" s="171"/>
      <c r="N150" s="171"/>
      <c r="O150" s="171"/>
      <c r="P150" s="171"/>
      <c r="Q150" s="171"/>
      <c r="R150" s="171"/>
      <c r="S150" s="171"/>
      <c r="T150" s="171"/>
    </row>
    <row r="151" spans="1:22" s="3" customFormat="1" ht="18.75" x14ac:dyDescent="0.3">
      <c r="A151" s="171"/>
      <c r="B151" s="171"/>
      <c r="C151" s="171"/>
      <c r="D151" s="171"/>
      <c r="E151" s="171"/>
      <c r="F151" s="171"/>
      <c r="G151" s="429" t="s">
        <v>973</v>
      </c>
      <c r="H151" s="171"/>
      <c r="I151" s="171"/>
      <c r="J151" s="171"/>
      <c r="K151" s="171"/>
      <c r="L151" s="171"/>
      <c r="M151" s="171"/>
      <c r="N151" s="171"/>
      <c r="O151" s="171"/>
      <c r="P151" s="171"/>
      <c r="Q151" s="171"/>
      <c r="R151" s="171"/>
      <c r="S151" s="171"/>
      <c r="T151" s="171"/>
      <c r="U151" s="171"/>
      <c r="V151" s="171"/>
    </row>
    <row r="152" spans="1:22" s="3" customFormat="1" x14ac:dyDescent="0.25">
      <c r="A152" s="171"/>
      <c r="B152" s="171"/>
      <c r="C152" s="171"/>
      <c r="D152" s="171"/>
      <c r="E152" s="171"/>
      <c r="F152" s="171"/>
      <c r="G152" s="171"/>
      <c r="H152" s="171"/>
      <c r="I152" s="171"/>
      <c r="J152" s="171"/>
      <c r="K152" s="171"/>
      <c r="L152" s="171"/>
      <c r="M152" s="171"/>
      <c r="N152" s="171"/>
      <c r="O152" s="171"/>
      <c r="P152" s="171"/>
      <c r="Q152" s="171"/>
      <c r="R152" s="171"/>
      <c r="S152" s="171"/>
      <c r="T152" s="171"/>
    </row>
    <row r="153" spans="1:22" s="3" customFormat="1" ht="21" x14ac:dyDescent="0.25">
      <c r="A153" s="489"/>
      <c r="B153" s="489"/>
      <c r="C153" s="489"/>
      <c r="D153" s="489"/>
      <c r="E153" s="489"/>
      <c r="F153" s="489"/>
      <c r="G153" s="171"/>
      <c r="H153" s="171"/>
      <c r="I153" s="171"/>
      <c r="J153" s="171"/>
      <c r="K153" s="171"/>
      <c r="L153" s="171"/>
      <c r="M153" s="171"/>
      <c r="N153" s="171"/>
      <c r="O153" s="171"/>
      <c r="P153" s="171"/>
      <c r="Q153" s="171"/>
      <c r="R153" s="171"/>
      <c r="S153" s="171"/>
      <c r="T153" s="171"/>
    </row>
    <row r="154" spans="1:22" s="3" customFormat="1" ht="21" x14ac:dyDescent="0.25">
      <c r="A154" s="255"/>
      <c r="B154" s="255"/>
      <c r="C154" s="255"/>
      <c r="D154" s="255"/>
      <c r="E154" s="255"/>
      <c r="F154" s="255"/>
      <c r="G154" s="171"/>
      <c r="H154" s="171"/>
      <c r="I154" s="171"/>
      <c r="J154" s="171"/>
      <c r="K154" s="171"/>
      <c r="L154" s="171"/>
      <c r="M154" s="171"/>
      <c r="N154" s="171"/>
      <c r="O154" s="171"/>
      <c r="P154" s="171"/>
      <c r="Q154" s="171"/>
      <c r="R154" s="171"/>
      <c r="S154" s="171"/>
      <c r="T154" s="171"/>
    </row>
    <row r="155" spans="1:22" s="3" customFormat="1" ht="21" x14ac:dyDescent="0.25">
      <c r="A155" s="255"/>
      <c r="B155" s="255"/>
      <c r="C155" s="255"/>
      <c r="D155" s="255"/>
      <c r="E155" s="255"/>
      <c r="F155" s="255"/>
      <c r="G155" s="171"/>
      <c r="H155" s="171"/>
      <c r="I155" s="171"/>
      <c r="J155" s="171"/>
      <c r="K155" s="171"/>
      <c r="L155" s="171"/>
      <c r="M155" s="171"/>
      <c r="N155" s="171"/>
      <c r="O155" s="171"/>
      <c r="P155" s="171"/>
      <c r="Q155" s="171"/>
      <c r="R155" s="171"/>
      <c r="S155" s="171"/>
      <c r="T155" s="171"/>
    </row>
    <row r="156" spans="1:22" s="3" customFormat="1" ht="21" x14ac:dyDescent="0.25">
      <c r="A156" s="255"/>
      <c r="B156" s="255"/>
      <c r="C156" s="255"/>
      <c r="D156" s="255"/>
      <c r="E156" s="255"/>
      <c r="F156" s="255"/>
      <c r="G156" s="171"/>
      <c r="H156" s="171"/>
      <c r="I156" s="171"/>
      <c r="J156" s="171"/>
      <c r="K156" s="171"/>
      <c r="L156" s="171"/>
      <c r="M156" s="171"/>
      <c r="N156" s="171"/>
      <c r="O156" s="171"/>
      <c r="P156" s="171"/>
      <c r="Q156" s="171"/>
      <c r="R156" s="171"/>
      <c r="S156" s="171"/>
      <c r="T156" s="171"/>
    </row>
    <row r="157" spans="1:22" s="3" customFormat="1" ht="21" x14ac:dyDescent="0.25">
      <c r="A157" s="255"/>
      <c r="B157" s="255"/>
      <c r="C157" s="255"/>
      <c r="D157" s="255"/>
      <c r="E157" s="255"/>
      <c r="F157" s="255"/>
      <c r="G157" s="171"/>
      <c r="H157" s="171"/>
      <c r="I157" s="171"/>
      <c r="J157" s="171"/>
      <c r="K157" s="171"/>
      <c r="L157" s="171"/>
      <c r="M157" s="171"/>
      <c r="N157" s="171"/>
      <c r="O157" s="171"/>
      <c r="P157" s="171"/>
      <c r="Q157" s="171"/>
      <c r="R157" s="171"/>
      <c r="S157" s="171"/>
      <c r="T157" s="171"/>
    </row>
    <row r="158" spans="1:22" s="3" customFormat="1" ht="21" x14ac:dyDescent="0.25">
      <c r="A158" s="255"/>
      <c r="B158" s="255"/>
      <c r="C158" s="255"/>
      <c r="D158" s="255"/>
      <c r="E158" s="255"/>
      <c r="F158" s="255"/>
      <c r="G158" s="171"/>
      <c r="H158" s="171"/>
      <c r="I158" s="171"/>
      <c r="J158" s="171"/>
      <c r="K158" s="171"/>
      <c r="L158" s="171"/>
      <c r="M158" s="171"/>
      <c r="N158" s="171"/>
      <c r="O158" s="171"/>
      <c r="P158" s="171"/>
      <c r="Q158" s="171"/>
      <c r="R158" s="171"/>
      <c r="S158" s="171"/>
      <c r="T158" s="171"/>
    </row>
    <row r="159" spans="1:22" s="3" customFormat="1" ht="21" x14ac:dyDescent="0.25">
      <c r="A159" s="255"/>
      <c r="B159" s="255"/>
      <c r="C159" s="255"/>
      <c r="D159" s="255"/>
      <c r="E159" s="255"/>
      <c r="F159" s="255"/>
      <c r="G159" s="171"/>
      <c r="H159" s="171"/>
      <c r="I159" s="171"/>
      <c r="J159" s="171"/>
      <c r="K159" s="171"/>
      <c r="L159" s="171"/>
      <c r="M159" s="171"/>
      <c r="N159" s="171"/>
      <c r="O159" s="171"/>
      <c r="P159" s="171"/>
      <c r="Q159" s="171"/>
      <c r="R159" s="171"/>
      <c r="S159" s="171"/>
      <c r="T159" s="171"/>
    </row>
    <row r="160" spans="1:22" s="3" customFormat="1" ht="21" x14ac:dyDescent="0.25">
      <c r="A160" s="255"/>
      <c r="B160" s="255"/>
      <c r="C160" s="255"/>
      <c r="D160" s="255"/>
      <c r="E160" s="255"/>
      <c r="F160" s="255"/>
      <c r="G160" s="171"/>
      <c r="H160" s="171"/>
      <c r="I160" s="171"/>
      <c r="J160" s="171"/>
      <c r="K160" s="171"/>
      <c r="L160" s="171"/>
      <c r="M160" s="171"/>
      <c r="N160" s="171"/>
      <c r="O160" s="171"/>
      <c r="P160" s="171"/>
      <c r="Q160" s="171"/>
      <c r="R160" s="171"/>
      <c r="S160" s="171"/>
      <c r="T160" s="171"/>
    </row>
    <row r="161" spans="1:20" s="3" customFormat="1" ht="21" x14ac:dyDescent="0.25">
      <c r="A161" s="255"/>
      <c r="B161" s="255"/>
      <c r="C161" s="255"/>
      <c r="D161" s="255"/>
      <c r="E161" s="255"/>
      <c r="F161" s="255"/>
      <c r="G161" s="171"/>
      <c r="H161" s="171"/>
      <c r="I161" s="171"/>
      <c r="J161" s="171"/>
      <c r="K161" s="171"/>
      <c r="L161" s="171"/>
      <c r="M161" s="171"/>
      <c r="N161" s="171"/>
      <c r="O161" s="171"/>
      <c r="P161" s="171"/>
      <c r="Q161" s="171"/>
      <c r="R161" s="171"/>
      <c r="S161" s="171"/>
      <c r="T161" s="171"/>
    </row>
    <row r="162" spans="1:20" s="3" customFormat="1" ht="21" x14ac:dyDescent="0.25">
      <c r="A162" s="255"/>
      <c r="B162" s="255"/>
      <c r="C162" s="255"/>
      <c r="D162" s="255"/>
      <c r="E162" s="255"/>
      <c r="F162" s="255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171"/>
      <c r="R162" s="171"/>
      <c r="S162" s="171"/>
      <c r="T162" s="171"/>
    </row>
    <row r="163" spans="1:20" s="3" customFormat="1" ht="21" x14ac:dyDescent="0.25">
      <c r="A163" s="255"/>
      <c r="B163" s="255"/>
      <c r="C163" s="255"/>
      <c r="D163" s="255"/>
      <c r="E163" s="255"/>
      <c r="F163" s="255"/>
      <c r="G163" s="171"/>
      <c r="H163" s="171"/>
      <c r="I163" s="171"/>
      <c r="J163" s="171"/>
      <c r="K163" s="171"/>
      <c r="L163" s="171"/>
      <c r="M163" s="171"/>
      <c r="N163" s="171"/>
      <c r="O163" s="171"/>
      <c r="P163" s="171"/>
      <c r="Q163" s="171"/>
      <c r="R163" s="171"/>
      <c r="S163" s="171"/>
      <c r="T163" s="171"/>
    </row>
    <row r="164" spans="1:20" s="3" customFormat="1" ht="21" x14ac:dyDescent="0.25">
      <c r="A164" s="255"/>
      <c r="B164" s="255"/>
      <c r="C164" s="255"/>
      <c r="D164" s="255"/>
      <c r="E164" s="255"/>
      <c r="F164" s="255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  <c r="Q164" s="171"/>
      <c r="R164" s="171"/>
      <c r="S164" s="171"/>
      <c r="T164" s="171"/>
    </row>
    <row r="165" spans="1:20" s="3" customFormat="1" ht="21" x14ac:dyDescent="0.25">
      <c r="A165" s="255"/>
      <c r="B165" s="255"/>
      <c r="C165" s="255"/>
      <c r="D165" s="255"/>
      <c r="E165" s="255"/>
      <c r="F165" s="255"/>
      <c r="G165" s="171"/>
      <c r="H165" s="171"/>
      <c r="I165" s="171"/>
      <c r="J165" s="171"/>
      <c r="K165" s="171"/>
      <c r="L165" s="171"/>
      <c r="M165" s="171"/>
      <c r="N165" s="171"/>
      <c r="O165" s="171"/>
      <c r="P165" s="171"/>
      <c r="Q165" s="171"/>
      <c r="R165" s="171"/>
      <c r="S165" s="171"/>
      <c r="T165" s="171"/>
    </row>
    <row r="166" spans="1:20" s="3" customFormat="1" ht="21" x14ac:dyDescent="0.25">
      <c r="A166" s="255"/>
      <c r="B166" s="255"/>
      <c r="C166" s="255"/>
      <c r="D166" s="255"/>
      <c r="E166" s="255"/>
      <c r="F166" s="255"/>
      <c r="G166" s="171"/>
      <c r="H166" s="171"/>
      <c r="I166" s="171"/>
      <c r="J166" s="171"/>
      <c r="K166" s="171"/>
      <c r="L166" s="171"/>
      <c r="M166" s="171"/>
      <c r="N166" s="171"/>
      <c r="O166" s="171"/>
      <c r="P166" s="171"/>
      <c r="Q166" s="171"/>
      <c r="R166" s="171"/>
      <c r="S166" s="171"/>
      <c r="T166" s="171"/>
    </row>
    <row r="167" spans="1:20" s="3" customFormat="1" ht="21" x14ac:dyDescent="0.25">
      <c r="A167" s="255"/>
      <c r="B167" s="255"/>
      <c r="C167" s="255"/>
      <c r="D167" s="255"/>
      <c r="E167" s="255"/>
      <c r="F167" s="255"/>
      <c r="G167" s="171"/>
      <c r="H167" s="171"/>
      <c r="I167" s="171"/>
      <c r="J167" s="171"/>
      <c r="K167" s="171"/>
      <c r="L167" s="171"/>
      <c r="M167" s="171"/>
      <c r="N167" s="171"/>
      <c r="O167" s="171"/>
      <c r="P167" s="171"/>
      <c r="Q167" s="171"/>
      <c r="R167" s="171"/>
      <c r="S167" s="171"/>
      <c r="T167" s="171"/>
    </row>
    <row r="168" spans="1:20" s="3" customFormat="1" ht="21" x14ac:dyDescent="0.25">
      <c r="A168" s="255"/>
      <c r="B168" s="255"/>
      <c r="C168" s="255"/>
      <c r="D168" s="255"/>
      <c r="E168" s="255"/>
      <c r="F168" s="255"/>
      <c r="G168" s="171"/>
      <c r="H168" s="171"/>
      <c r="I168" s="171"/>
      <c r="J168" s="171"/>
      <c r="K168" s="171"/>
      <c r="L168" s="171"/>
      <c r="M168" s="171"/>
      <c r="N168" s="171"/>
      <c r="O168" s="171"/>
      <c r="P168" s="171"/>
      <c r="Q168" s="171"/>
      <c r="R168" s="171"/>
      <c r="S168" s="171"/>
      <c r="T168" s="171"/>
    </row>
    <row r="169" spans="1:20" s="3" customFormat="1" ht="21" x14ac:dyDescent="0.25">
      <c r="A169" s="255"/>
      <c r="B169" s="255"/>
      <c r="C169" s="255"/>
      <c r="D169" s="255"/>
      <c r="E169" s="255"/>
      <c r="F169" s="255"/>
      <c r="G169" s="171"/>
      <c r="H169" s="171"/>
      <c r="I169" s="171"/>
      <c r="J169" s="171"/>
      <c r="K169" s="171"/>
      <c r="L169" s="171"/>
      <c r="M169" s="171"/>
      <c r="N169" s="171"/>
      <c r="O169" s="171"/>
      <c r="P169" s="171"/>
      <c r="Q169" s="171"/>
      <c r="R169" s="171"/>
      <c r="S169" s="171"/>
      <c r="T169" s="171"/>
    </row>
    <row r="170" spans="1:20" s="3" customFormat="1" ht="18.75" x14ac:dyDescent="0.3">
      <c r="A170" s="491" t="s">
        <v>481</v>
      </c>
      <c r="B170" s="491"/>
      <c r="C170" s="491"/>
      <c r="D170" s="491"/>
      <c r="E170" s="491"/>
      <c r="F170" s="491"/>
      <c r="G170" s="171"/>
      <c r="H170" s="171"/>
      <c r="I170" s="171"/>
      <c r="J170" s="171"/>
      <c r="K170" s="171"/>
      <c r="L170" s="171"/>
      <c r="M170" s="171"/>
      <c r="N170" s="171"/>
      <c r="O170" s="171"/>
      <c r="P170" s="171"/>
      <c r="Q170" s="171"/>
      <c r="R170" s="171"/>
      <c r="S170" s="171"/>
      <c r="T170" s="171"/>
    </row>
    <row r="171" spans="1:20" s="3" customFormat="1" x14ac:dyDescent="0.25">
      <c r="A171" s="257"/>
      <c r="B171" s="257"/>
      <c r="C171" s="257"/>
      <c r="D171" s="257"/>
      <c r="E171" s="257"/>
      <c r="F171" s="257" t="s">
        <v>431</v>
      </c>
      <c r="G171" s="171"/>
      <c r="H171" s="171"/>
      <c r="I171" s="171"/>
      <c r="J171" s="171"/>
      <c r="K171" s="171"/>
      <c r="L171" s="171"/>
      <c r="M171" s="171"/>
      <c r="N171" s="171"/>
      <c r="O171" s="171"/>
      <c r="P171" s="171"/>
      <c r="Q171" s="171"/>
      <c r="R171" s="171"/>
      <c r="S171" s="171"/>
      <c r="T171" s="171"/>
    </row>
    <row r="172" spans="1:20" s="3" customFormat="1" ht="45" x14ac:dyDescent="0.25">
      <c r="A172" s="407" t="str">
        <f t="shared" ref="A172:F172" si="21">A109</f>
        <v xml:space="preserve">Наименование показателя </v>
      </c>
      <c r="B172" s="407" t="str">
        <f t="shared" si="21"/>
        <v>факт за январь-июнь 2024 года</v>
      </c>
      <c r="C172" s="407" t="str">
        <f t="shared" si="21"/>
        <v>План на 2025 год</v>
      </c>
      <c r="D172" s="407" t="str">
        <f t="shared" si="21"/>
        <v>факт за январь-июнь 2025 года</v>
      </c>
      <c r="E172" s="407" t="str">
        <f t="shared" si="21"/>
        <v>% исполнения плана</v>
      </c>
      <c r="F172" s="407" t="str">
        <f t="shared" si="21"/>
        <v>Динамика, %</v>
      </c>
      <c r="G172" s="171"/>
      <c r="H172" s="171"/>
      <c r="I172" s="171"/>
      <c r="J172" s="171"/>
      <c r="K172" s="171"/>
      <c r="L172" s="171"/>
      <c r="M172" s="171"/>
      <c r="N172" s="171"/>
      <c r="O172" s="171"/>
      <c r="P172" s="171"/>
      <c r="Q172" s="171"/>
      <c r="R172" s="171"/>
      <c r="S172" s="171"/>
      <c r="T172" s="171"/>
    </row>
    <row r="173" spans="1:20" s="3" customFormat="1" x14ac:dyDescent="0.25">
      <c r="A173" s="420" t="s">
        <v>257</v>
      </c>
      <c r="B173" s="403">
        <f>SUM(B174:B185)</f>
        <v>1555.1</v>
      </c>
      <c r="C173" s="403">
        <f>SUM(C174:C185)</f>
        <v>3662.4</v>
      </c>
      <c r="D173" s="403">
        <f>SUM(D174:D185)</f>
        <v>1746.0000000000002</v>
      </c>
      <c r="E173" s="421">
        <f t="shared" ref="E173:E185" si="22">IFERROR(D173*100/C173,"-")</f>
        <v>47.673656618610757</v>
      </c>
      <c r="F173" s="421">
        <f t="shared" ref="F173:F185" si="23">IFERROR(D173*100/B173,"-")</f>
        <v>112.27573789466918</v>
      </c>
      <c r="G173" s="171"/>
      <c r="H173" s="171"/>
      <c r="I173" s="171"/>
      <c r="J173" s="171"/>
      <c r="K173" s="171"/>
      <c r="L173" s="171"/>
      <c r="M173" s="171"/>
      <c r="N173" s="171"/>
      <c r="O173" s="171"/>
      <c r="P173" s="171"/>
      <c r="Q173" s="171"/>
      <c r="R173" s="171"/>
      <c r="S173" s="171"/>
      <c r="T173" s="171"/>
    </row>
    <row r="174" spans="1:20" s="3" customFormat="1" x14ac:dyDescent="0.25">
      <c r="A174" s="422" t="s">
        <v>23</v>
      </c>
      <c r="B174" s="423"/>
      <c r="C174" s="423"/>
      <c r="D174" s="423"/>
      <c r="E174" s="424" t="str">
        <f t="shared" si="22"/>
        <v>-</v>
      </c>
      <c r="F174" s="424" t="str">
        <f t="shared" si="23"/>
        <v>-</v>
      </c>
      <c r="G174" s="171"/>
      <c r="H174" s="171"/>
      <c r="I174" s="171"/>
      <c r="J174" s="171"/>
      <c r="K174" s="171"/>
      <c r="L174" s="171"/>
      <c r="M174" s="171"/>
      <c r="N174" s="171"/>
      <c r="O174" s="171"/>
      <c r="P174" s="171"/>
      <c r="Q174" s="171"/>
      <c r="R174" s="171"/>
      <c r="S174" s="171"/>
      <c r="T174" s="171"/>
    </row>
    <row r="175" spans="1:20" s="3" customFormat="1" x14ac:dyDescent="0.25">
      <c r="A175" s="425" t="s">
        <v>259</v>
      </c>
      <c r="B175" s="402">
        <f>'по расходам'!B43</f>
        <v>93.6</v>
      </c>
      <c r="C175" s="402">
        <f>'по расходам'!C43</f>
        <v>286.3</v>
      </c>
      <c r="D175" s="402">
        <f>'по расходам'!D43</f>
        <v>116</v>
      </c>
      <c r="E175" s="424">
        <f t="shared" si="22"/>
        <v>40.516940272441495</v>
      </c>
      <c r="F175" s="424">
        <f t="shared" si="23"/>
        <v>123.93162393162395</v>
      </c>
      <c r="G175" s="171"/>
      <c r="H175" s="171"/>
      <c r="I175" s="171"/>
      <c r="J175" s="171"/>
      <c r="K175" s="171"/>
      <c r="L175" s="171"/>
      <c r="M175" s="171"/>
      <c r="N175" s="171"/>
      <c r="O175" s="171"/>
      <c r="P175" s="171"/>
      <c r="Q175" s="171"/>
      <c r="R175" s="171"/>
      <c r="S175" s="171"/>
      <c r="T175" s="171"/>
    </row>
    <row r="176" spans="1:20" s="3" customFormat="1" x14ac:dyDescent="0.25">
      <c r="A176" s="425" t="s">
        <v>294</v>
      </c>
      <c r="B176" s="402">
        <f>'по расходам'!B44</f>
        <v>0</v>
      </c>
      <c r="C176" s="402">
        <f>'по расходам'!C44</f>
        <v>0.4</v>
      </c>
      <c r="D176" s="402">
        <f>'по расходам'!D44</f>
        <v>0</v>
      </c>
      <c r="E176" s="424">
        <f t="shared" si="22"/>
        <v>0</v>
      </c>
      <c r="F176" s="424" t="str">
        <f t="shared" si="23"/>
        <v>-</v>
      </c>
      <c r="G176" s="171"/>
      <c r="H176" s="171"/>
      <c r="I176" s="171"/>
      <c r="J176" s="171"/>
      <c r="K176" s="171"/>
      <c r="L176" s="171"/>
      <c r="M176" s="171"/>
      <c r="N176" s="171"/>
      <c r="O176" s="171"/>
      <c r="P176" s="171"/>
      <c r="Q176" s="171"/>
      <c r="R176" s="171"/>
      <c r="S176" s="171"/>
      <c r="T176" s="171"/>
    </row>
    <row r="177" spans="1:20" ht="30" x14ac:dyDescent="0.25">
      <c r="A177" s="425" t="s">
        <v>297</v>
      </c>
      <c r="B177" s="402">
        <f>'по расходам'!B45</f>
        <v>12.8</v>
      </c>
      <c r="C177" s="402">
        <f>'по расходам'!C45</f>
        <v>38.4</v>
      </c>
      <c r="D177" s="402">
        <f>'по расходам'!D45</f>
        <v>14.7</v>
      </c>
      <c r="E177" s="424">
        <f t="shared" si="22"/>
        <v>38.28125</v>
      </c>
      <c r="F177" s="424">
        <f t="shared" si="23"/>
        <v>114.84375</v>
      </c>
    </row>
    <row r="178" spans="1:20" x14ac:dyDescent="0.25">
      <c r="A178" s="425" t="s">
        <v>303</v>
      </c>
      <c r="B178" s="402">
        <f>'по расходам'!B46</f>
        <v>13.7</v>
      </c>
      <c r="C178" s="402">
        <f>'по расходам'!C46</f>
        <v>49.1</v>
      </c>
      <c r="D178" s="402">
        <f>'по расходам'!D46</f>
        <v>6.7</v>
      </c>
      <c r="E178" s="424">
        <f t="shared" si="22"/>
        <v>13.645621181262729</v>
      </c>
      <c r="F178" s="424">
        <f t="shared" si="23"/>
        <v>48.9051094890511</v>
      </c>
    </row>
    <row r="179" spans="1:20" x14ac:dyDescent="0.25">
      <c r="A179" s="425" t="s">
        <v>312</v>
      </c>
      <c r="B179" s="402">
        <f>'по расходам'!B47</f>
        <v>90</v>
      </c>
      <c r="C179" s="402">
        <f>'по расходам'!C47</f>
        <v>51.3</v>
      </c>
      <c r="D179" s="402">
        <f>'по расходам'!D47</f>
        <v>16.2</v>
      </c>
      <c r="E179" s="424">
        <f t="shared" si="22"/>
        <v>31.578947368421055</v>
      </c>
      <c r="F179" s="424">
        <f t="shared" si="23"/>
        <v>18</v>
      </c>
    </row>
    <row r="180" spans="1:20" x14ac:dyDescent="0.25">
      <c r="A180" s="425" t="s">
        <v>320</v>
      </c>
      <c r="B180" s="402">
        <f>'по расходам'!B48</f>
        <v>1142.2</v>
      </c>
      <c r="C180" s="402">
        <f>'по расходам'!C48</f>
        <v>2495.9</v>
      </c>
      <c r="D180" s="402">
        <f>'по расходам'!D48</f>
        <v>1347.5</v>
      </c>
      <c r="E180" s="424">
        <f t="shared" si="22"/>
        <v>53.988541207580433</v>
      </c>
      <c r="F180" s="424">
        <f t="shared" si="23"/>
        <v>117.97408509893188</v>
      </c>
    </row>
    <row r="181" spans="1:20" x14ac:dyDescent="0.25">
      <c r="A181" s="425" t="s">
        <v>332</v>
      </c>
      <c r="B181" s="402">
        <f>'по расходам'!B49</f>
        <v>14.7</v>
      </c>
      <c r="C181" s="402">
        <f>'по расходам'!C49</f>
        <v>32</v>
      </c>
      <c r="D181" s="402">
        <f>'по расходам'!D49</f>
        <v>15.4</v>
      </c>
      <c r="E181" s="424">
        <f t="shared" si="22"/>
        <v>48.125</v>
      </c>
      <c r="F181" s="424">
        <f t="shared" si="23"/>
        <v>104.76190476190477</v>
      </c>
    </row>
    <row r="182" spans="1:20" x14ac:dyDescent="0.25">
      <c r="A182" s="425" t="s">
        <v>335</v>
      </c>
      <c r="B182" s="402">
        <f>'по расходам'!B50</f>
        <v>13.1</v>
      </c>
      <c r="C182" s="402">
        <f>'по расходам'!C50</f>
        <v>84.5</v>
      </c>
      <c r="D182" s="402">
        <f>'по расходам'!D50</f>
        <v>23.2</v>
      </c>
      <c r="E182" s="424">
        <f t="shared" si="22"/>
        <v>27.45562130177515</v>
      </c>
      <c r="F182" s="424">
        <f t="shared" si="23"/>
        <v>177.09923664122138</v>
      </c>
    </row>
    <row r="183" spans="1:20" x14ac:dyDescent="0.25">
      <c r="A183" s="425" t="s">
        <v>337</v>
      </c>
      <c r="B183" s="402">
        <f>'по расходам'!B51</f>
        <v>96</v>
      </c>
      <c r="C183" s="402">
        <f>'по расходам'!C51</f>
        <v>270.10000000000002</v>
      </c>
      <c r="D183" s="402">
        <f>'по расходам'!D51</f>
        <v>126.2</v>
      </c>
      <c r="E183" s="424">
        <f t="shared" si="22"/>
        <v>46.723435764531651</v>
      </c>
      <c r="F183" s="424">
        <f t="shared" si="23"/>
        <v>131.45833333333334</v>
      </c>
    </row>
    <row r="184" spans="1:20" x14ac:dyDescent="0.25">
      <c r="A184" s="425" t="s">
        <v>349</v>
      </c>
      <c r="B184" s="402">
        <f>'по расходам'!B52</f>
        <v>61.9</v>
      </c>
      <c r="C184" s="402">
        <f>'по расходам'!C52</f>
        <v>334.8</v>
      </c>
      <c r="D184" s="402">
        <f>'по расходам'!D52</f>
        <v>62.2</v>
      </c>
      <c r="E184" s="424">
        <f t="shared" si="22"/>
        <v>18.578255675029869</v>
      </c>
      <c r="F184" s="424">
        <f t="shared" si="23"/>
        <v>100.48465266558966</v>
      </c>
    </row>
    <row r="185" spans="1:20" x14ac:dyDescent="0.25">
      <c r="A185" s="425" t="s">
        <v>275</v>
      </c>
      <c r="B185" s="402">
        <f>'по расходам'!B54</f>
        <v>17.100000000000001</v>
      </c>
      <c r="C185" s="402">
        <f>'по расходам'!C54</f>
        <v>19.600000000000001</v>
      </c>
      <c r="D185" s="402">
        <f>'по расходам'!D54</f>
        <v>17.899999999999999</v>
      </c>
      <c r="E185" s="424">
        <f t="shared" si="22"/>
        <v>91.326530612244881</v>
      </c>
      <c r="F185" s="424">
        <f t="shared" si="23"/>
        <v>104.67836257309939</v>
      </c>
    </row>
    <row r="187" spans="1:20" s="3" customFormat="1" ht="18.75" customHeight="1" x14ac:dyDescent="0.25">
      <c r="A187" s="171"/>
      <c r="B187" s="171"/>
      <c r="C187" s="171"/>
      <c r="D187" s="171"/>
      <c r="E187" s="171"/>
      <c r="F187" s="171"/>
      <c r="G187" s="171"/>
      <c r="H187" s="171"/>
      <c r="I187" s="171"/>
      <c r="J187" s="171"/>
      <c r="K187" s="171"/>
      <c r="L187" s="171"/>
      <c r="M187" s="171"/>
      <c r="N187" s="171"/>
      <c r="O187" s="171"/>
      <c r="P187" s="171"/>
      <c r="Q187" s="171"/>
      <c r="R187" s="171"/>
      <c r="S187" s="171"/>
      <c r="T187" s="171"/>
    </row>
    <row r="188" spans="1:20" s="3" customFormat="1" ht="18.75" customHeight="1" x14ac:dyDescent="0.25">
      <c r="A188" s="171"/>
      <c r="B188" s="171"/>
      <c r="C188" s="171"/>
      <c r="D188" s="171"/>
      <c r="E188" s="171"/>
      <c r="F188" s="171"/>
      <c r="G188" s="171"/>
      <c r="H188" s="171"/>
      <c r="I188" s="171"/>
      <c r="J188" s="171"/>
      <c r="K188" s="171"/>
      <c r="L188" s="171"/>
      <c r="M188" s="171"/>
      <c r="N188" s="171"/>
      <c r="O188" s="171"/>
      <c r="P188" s="171"/>
      <c r="Q188" s="171"/>
      <c r="R188" s="171"/>
      <c r="S188" s="171"/>
      <c r="T188" s="171"/>
    </row>
    <row r="189" spans="1:20" s="3" customFormat="1" ht="18.75" customHeight="1" x14ac:dyDescent="0.25">
      <c r="A189" s="171"/>
      <c r="B189" s="171"/>
      <c r="C189" s="171"/>
      <c r="D189" s="171"/>
      <c r="E189" s="171"/>
      <c r="F189" s="171"/>
      <c r="G189" s="171"/>
      <c r="H189" s="171"/>
      <c r="I189" s="171"/>
      <c r="J189" s="171"/>
      <c r="K189" s="171"/>
      <c r="L189" s="171"/>
      <c r="M189" s="171"/>
      <c r="N189" s="171"/>
      <c r="O189" s="171"/>
      <c r="P189" s="171"/>
      <c r="Q189" s="171"/>
      <c r="R189" s="171"/>
      <c r="S189" s="171"/>
      <c r="T189" s="171"/>
    </row>
    <row r="190" spans="1:20" s="3" customFormat="1" ht="18.75" customHeight="1" x14ac:dyDescent="0.25">
      <c r="A190" s="171"/>
      <c r="B190" s="171"/>
      <c r="C190" s="171"/>
      <c r="D190" s="171"/>
      <c r="E190" s="171"/>
      <c r="F190" s="171"/>
      <c r="G190" s="171"/>
      <c r="H190" s="171"/>
      <c r="I190" s="171"/>
      <c r="J190" s="171"/>
      <c r="K190" s="171"/>
      <c r="L190" s="171"/>
      <c r="M190" s="171"/>
      <c r="N190" s="171"/>
      <c r="O190" s="171"/>
      <c r="P190" s="171"/>
      <c r="Q190" s="171"/>
      <c r="R190" s="171"/>
      <c r="S190" s="171"/>
      <c r="T190" s="171"/>
    </row>
    <row r="191" spans="1:20" s="3" customFormat="1" ht="18.75" customHeight="1" x14ac:dyDescent="0.25">
      <c r="A191" s="171"/>
      <c r="B191" s="171"/>
      <c r="C191" s="171"/>
      <c r="D191" s="171"/>
      <c r="E191" s="171"/>
      <c r="F191" s="171"/>
      <c r="G191" s="171"/>
      <c r="H191" s="171"/>
      <c r="I191" s="171"/>
      <c r="J191" s="171"/>
      <c r="K191" s="171"/>
      <c r="L191" s="171"/>
      <c r="M191" s="171"/>
      <c r="N191" s="171"/>
      <c r="O191" s="171"/>
      <c r="P191" s="171"/>
      <c r="Q191" s="171"/>
      <c r="R191" s="171"/>
      <c r="S191" s="171"/>
      <c r="T191" s="171"/>
    </row>
    <row r="192" spans="1:20" s="3" customFormat="1" ht="18.75" customHeight="1" x14ac:dyDescent="0.25">
      <c r="A192" s="171"/>
      <c r="B192" s="171"/>
      <c r="C192" s="171"/>
      <c r="D192" s="171"/>
      <c r="E192" s="171"/>
      <c r="F192" s="171"/>
      <c r="G192" s="171"/>
      <c r="H192" s="171"/>
      <c r="I192" s="171"/>
      <c r="J192" s="171"/>
      <c r="K192" s="171"/>
      <c r="L192" s="171"/>
      <c r="M192" s="171"/>
      <c r="N192" s="171"/>
      <c r="O192" s="171"/>
      <c r="P192" s="171"/>
      <c r="Q192" s="171"/>
      <c r="R192" s="171"/>
      <c r="S192" s="171"/>
      <c r="T192" s="171"/>
    </row>
    <row r="193" spans="1:20" s="3" customFormat="1" ht="18.75" customHeight="1" x14ac:dyDescent="0.25">
      <c r="A193" s="171"/>
      <c r="B193" s="171"/>
      <c r="C193" s="171"/>
      <c r="D193" s="171"/>
      <c r="E193" s="171"/>
      <c r="F193" s="171"/>
      <c r="G193" s="171"/>
      <c r="H193" s="171"/>
      <c r="I193" s="171"/>
      <c r="J193" s="171"/>
      <c r="K193" s="171"/>
      <c r="L193" s="171"/>
      <c r="M193" s="171"/>
      <c r="N193" s="171"/>
      <c r="O193" s="171"/>
      <c r="P193" s="171"/>
      <c r="Q193" s="171"/>
      <c r="R193" s="171"/>
      <c r="S193" s="171"/>
      <c r="T193" s="171"/>
    </row>
    <row r="194" spans="1:20" s="3" customFormat="1" ht="18.75" customHeight="1" x14ac:dyDescent="0.25">
      <c r="A194" s="171"/>
      <c r="B194" s="171"/>
      <c r="C194" s="171"/>
      <c r="D194" s="171"/>
      <c r="E194" s="171"/>
      <c r="F194" s="171"/>
      <c r="G194" s="171"/>
      <c r="H194" s="171"/>
      <c r="I194" s="171"/>
      <c r="J194" s="171"/>
      <c r="K194" s="171"/>
      <c r="L194" s="171"/>
      <c r="M194" s="171"/>
      <c r="N194" s="171"/>
      <c r="O194" s="171"/>
      <c r="P194" s="171"/>
      <c r="Q194" s="171"/>
      <c r="R194" s="171"/>
      <c r="S194" s="171"/>
      <c r="T194" s="171"/>
    </row>
    <row r="195" spans="1:20" s="3" customFormat="1" x14ac:dyDescent="0.25">
      <c r="A195" s="171"/>
      <c r="B195" s="171"/>
      <c r="C195" s="171"/>
      <c r="D195" s="171"/>
      <c r="E195" s="171"/>
      <c r="F195" s="171"/>
      <c r="G195" s="171"/>
      <c r="H195" s="171"/>
      <c r="I195" s="171"/>
      <c r="J195" s="171"/>
      <c r="K195" s="171"/>
      <c r="L195" s="171"/>
      <c r="M195" s="171"/>
      <c r="N195" s="171"/>
      <c r="O195" s="171"/>
      <c r="P195" s="171"/>
      <c r="Q195" s="171"/>
      <c r="R195" s="171"/>
      <c r="S195" s="171"/>
      <c r="T195" s="171"/>
    </row>
    <row r="196" spans="1:20" s="3" customFormat="1" x14ac:dyDescent="0.25">
      <c r="A196" s="171"/>
      <c r="B196" s="171"/>
      <c r="C196" s="171"/>
      <c r="D196" s="171"/>
      <c r="E196" s="171"/>
      <c r="F196" s="171"/>
      <c r="G196" s="171"/>
      <c r="H196" s="171"/>
      <c r="I196" s="171"/>
      <c r="J196" s="171"/>
      <c r="K196" s="171"/>
      <c r="L196" s="171"/>
      <c r="M196" s="171"/>
      <c r="N196" s="171"/>
      <c r="O196" s="171"/>
      <c r="P196" s="171"/>
      <c r="Q196" s="171"/>
      <c r="R196" s="171"/>
      <c r="S196" s="171"/>
      <c r="T196" s="171"/>
    </row>
    <row r="197" spans="1:20" s="3" customFormat="1" x14ac:dyDescent="0.25">
      <c r="A197" s="171"/>
      <c r="B197" s="171"/>
      <c r="C197" s="171"/>
      <c r="D197" s="171"/>
      <c r="E197" s="171"/>
      <c r="F197" s="171"/>
      <c r="G197" s="171"/>
      <c r="H197" s="171"/>
      <c r="I197" s="171"/>
      <c r="J197" s="171"/>
      <c r="K197" s="171"/>
      <c r="L197" s="171"/>
      <c r="M197" s="171"/>
      <c r="N197" s="171"/>
      <c r="O197" s="171"/>
      <c r="P197" s="171"/>
      <c r="Q197" s="171"/>
      <c r="R197" s="171"/>
      <c r="S197" s="171"/>
      <c r="T197" s="171"/>
    </row>
    <row r="198" spans="1:20" s="3" customFormat="1" x14ac:dyDescent="0.25">
      <c r="A198" s="171"/>
      <c r="B198" s="171"/>
      <c r="C198" s="171"/>
      <c r="D198" s="171"/>
      <c r="E198" s="171"/>
      <c r="F198" s="171"/>
      <c r="G198" s="171"/>
      <c r="H198" s="171"/>
      <c r="I198" s="171"/>
      <c r="J198" s="171"/>
      <c r="K198" s="171"/>
      <c r="L198" s="171"/>
      <c r="M198" s="171"/>
      <c r="N198" s="171"/>
      <c r="O198" s="171"/>
      <c r="P198" s="171"/>
      <c r="Q198" s="171"/>
      <c r="R198" s="171"/>
      <c r="S198" s="171"/>
      <c r="T198" s="171"/>
    </row>
    <row r="199" spans="1:20" s="3" customFormat="1" x14ac:dyDescent="0.25">
      <c r="A199" s="171"/>
      <c r="B199" s="171"/>
      <c r="C199" s="171"/>
      <c r="D199" s="171"/>
      <c r="E199" s="171"/>
      <c r="F199" s="171"/>
      <c r="G199" s="171"/>
      <c r="H199" s="171"/>
      <c r="I199" s="171"/>
      <c r="J199" s="171"/>
      <c r="K199" s="171"/>
      <c r="L199" s="171"/>
      <c r="M199" s="171"/>
      <c r="N199" s="171"/>
      <c r="O199" s="171"/>
      <c r="P199" s="171"/>
      <c r="Q199" s="171"/>
      <c r="R199" s="171"/>
      <c r="S199" s="171"/>
      <c r="T199" s="171"/>
    </row>
    <row r="200" spans="1:20" s="3" customFormat="1" x14ac:dyDescent="0.25">
      <c r="A200" s="171"/>
      <c r="B200" s="171"/>
      <c r="C200" s="171"/>
      <c r="D200" s="171"/>
      <c r="E200" s="171"/>
      <c r="F200" s="171"/>
      <c r="G200" s="171"/>
      <c r="H200" s="171"/>
      <c r="I200" s="171"/>
      <c r="J200" s="171"/>
      <c r="K200" s="171"/>
      <c r="L200" s="171"/>
      <c r="M200" s="171"/>
      <c r="N200" s="171"/>
      <c r="O200" s="171"/>
      <c r="P200" s="171"/>
      <c r="Q200" s="171"/>
      <c r="R200" s="171"/>
      <c r="S200" s="171"/>
      <c r="T200" s="171"/>
    </row>
    <row r="201" spans="1:20" s="3" customFormat="1" x14ac:dyDescent="0.25">
      <c r="A201" s="171"/>
      <c r="B201" s="171"/>
      <c r="C201" s="171"/>
      <c r="D201" s="171"/>
      <c r="E201" s="171"/>
      <c r="F201" s="171"/>
      <c r="G201" s="171"/>
      <c r="H201" s="171"/>
      <c r="I201" s="171"/>
      <c r="J201" s="171"/>
      <c r="K201" s="171"/>
      <c r="L201" s="171"/>
      <c r="M201" s="171"/>
      <c r="N201" s="171"/>
      <c r="O201" s="171"/>
      <c r="P201" s="171"/>
      <c r="Q201" s="171"/>
      <c r="R201" s="171"/>
      <c r="S201" s="171"/>
      <c r="T201" s="171"/>
    </row>
    <row r="202" spans="1:20" s="3" customFormat="1" x14ac:dyDescent="0.25">
      <c r="A202" s="171"/>
      <c r="B202" s="171"/>
      <c r="C202" s="171"/>
      <c r="D202" s="171"/>
      <c r="E202" s="171"/>
      <c r="F202" s="171"/>
      <c r="G202" s="171"/>
      <c r="H202" s="171"/>
      <c r="I202" s="171"/>
      <c r="J202" s="171"/>
      <c r="K202" s="171"/>
      <c r="L202" s="171"/>
      <c r="M202" s="171"/>
      <c r="N202" s="171"/>
      <c r="O202" s="171"/>
      <c r="P202" s="171"/>
      <c r="Q202" s="171"/>
      <c r="R202" s="171"/>
      <c r="S202" s="171"/>
      <c r="T202" s="171"/>
    </row>
    <row r="203" spans="1:20" s="3" customFormat="1" x14ac:dyDescent="0.25">
      <c r="A203" s="171"/>
      <c r="B203" s="171"/>
      <c r="C203" s="171"/>
      <c r="D203" s="171"/>
      <c r="E203" s="171"/>
      <c r="F203" s="171"/>
      <c r="G203" s="171"/>
      <c r="H203" s="171"/>
      <c r="I203" s="171"/>
      <c r="J203" s="171"/>
      <c r="K203" s="171"/>
      <c r="L203" s="171"/>
      <c r="M203" s="171"/>
      <c r="N203" s="171"/>
      <c r="O203" s="171"/>
      <c r="P203" s="171"/>
      <c r="Q203" s="171"/>
      <c r="R203" s="171"/>
      <c r="S203" s="171"/>
      <c r="T203" s="171"/>
    </row>
    <row r="204" spans="1:20" s="3" customFormat="1" x14ac:dyDescent="0.25">
      <c r="A204" s="171"/>
      <c r="B204" s="171"/>
      <c r="C204" s="171"/>
      <c r="D204" s="171"/>
      <c r="E204" s="171"/>
      <c r="F204" s="171"/>
      <c r="G204" s="171"/>
      <c r="H204" s="171"/>
      <c r="I204" s="171"/>
      <c r="J204" s="171"/>
      <c r="K204" s="171"/>
      <c r="L204" s="171"/>
      <c r="M204" s="171"/>
      <c r="N204" s="171"/>
      <c r="O204" s="171"/>
      <c r="P204" s="171"/>
      <c r="Q204" s="171"/>
      <c r="R204" s="171"/>
      <c r="S204" s="171"/>
      <c r="T204" s="171"/>
    </row>
    <row r="205" spans="1:20" s="3" customFormat="1" x14ac:dyDescent="0.25">
      <c r="A205" s="171"/>
      <c r="B205" s="171"/>
      <c r="C205" s="171"/>
      <c r="D205" s="171"/>
      <c r="E205" s="171"/>
      <c r="F205" s="171"/>
      <c r="G205" s="171"/>
      <c r="H205" s="171"/>
      <c r="I205" s="171"/>
      <c r="J205" s="171"/>
      <c r="K205" s="171"/>
      <c r="L205" s="171"/>
      <c r="M205" s="171"/>
      <c r="N205" s="171"/>
      <c r="O205" s="171"/>
      <c r="P205" s="171"/>
      <c r="Q205" s="171"/>
      <c r="R205" s="171"/>
      <c r="S205" s="171"/>
      <c r="T205" s="171"/>
    </row>
    <row r="209" spans="1:20" s="3" customFormat="1" x14ac:dyDescent="0.25">
      <c r="A209" s="171"/>
      <c r="B209" s="171"/>
      <c r="C209" s="171"/>
      <c r="D209" s="171"/>
      <c r="E209" s="171"/>
      <c r="F209" s="171"/>
      <c r="G209" s="171"/>
      <c r="H209" s="171"/>
      <c r="I209" s="171"/>
      <c r="J209" s="171"/>
      <c r="K209" s="171"/>
      <c r="L209" s="171"/>
      <c r="M209" s="171"/>
      <c r="N209" s="171"/>
      <c r="O209" s="171"/>
      <c r="P209" s="171"/>
      <c r="Q209" s="171"/>
      <c r="R209" s="171"/>
      <c r="S209" s="171"/>
      <c r="T209" s="171"/>
    </row>
    <row r="210" spans="1:20" hidden="1" outlineLevel="1" x14ac:dyDescent="0.25"/>
    <row r="211" spans="1:20" ht="37.5" hidden="1" customHeight="1" outlineLevel="1" x14ac:dyDescent="0.25">
      <c r="A211" s="487" t="s">
        <v>459</v>
      </c>
      <c r="B211" s="487"/>
      <c r="C211" s="487"/>
      <c r="D211" s="487"/>
      <c r="E211" s="487"/>
      <c r="F211" s="487"/>
    </row>
    <row r="212" spans="1:20" hidden="1" outlineLevel="1" x14ac:dyDescent="0.25">
      <c r="A212" s="258"/>
      <c r="B212" s="259"/>
      <c r="C212" s="259"/>
      <c r="D212" s="259"/>
      <c r="E212" s="259"/>
      <c r="F212" s="260" t="s">
        <v>431</v>
      </c>
    </row>
    <row r="213" spans="1:20" ht="48" hidden="1" outlineLevel="1" x14ac:dyDescent="0.25">
      <c r="A213" s="261" t="str">
        <f>'поддержка поселений'!B2</f>
        <v xml:space="preserve">Наименование показателя </v>
      </c>
      <c r="B213" s="261" t="str">
        <f>'поддержка поселений'!C2</f>
        <v>факт за январь-июнь 2024 года</v>
      </c>
      <c r="C213" s="261" t="str">
        <f>'поддержка поселений'!D2</f>
        <v>План на 2025 год</v>
      </c>
      <c r="D213" s="261" t="str">
        <f>'поддержка поселений'!E2</f>
        <v>факт за январь-июнь 2025 года</v>
      </c>
      <c r="E213" s="261" t="str">
        <f>'поддержка поселений'!F2</f>
        <v>% исполнения плана</v>
      </c>
      <c r="F213" s="261" t="str">
        <f>'поддержка поселений'!G2</f>
        <v>Динамика, %</v>
      </c>
    </row>
    <row r="214" spans="1:20" ht="21" hidden="1" customHeight="1" outlineLevel="1" x14ac:dyDescent="0.25">
      <c r="A214" s="262" t="s">
        <v>458</v>
      </c>
      <c r="B214" s="263">
        <f ca="1">B216+B220</f>
        <v>0</v>
      </c>
      <c r="C214" s="263">
        <f ca="1">C216+C220</f>
        <v>0</v>
      </c>
      <c r="D214" s="263">
        <f ca="1">D216+D220</f>
        <v>0</v>
      </c>
      <c r="E214" s="264" t="str">
        <f ca="1">IFERROR(D214*100/C214,"-")</f>
        <v>-</v>
      </c>
      <c r="F214" s="264" t="str">
        <f ca="1">IFERROR(D214*100/B214,"-")</f>
        <v>-</v>
      </c>
    </row>
    <row r="215" spans="1:20" s="3" customFormat="1" ht="21" hidden="1" customHeight="1" outlineLevel="1" x14ac:dyDescent="0.25">
      <c r="A215" s="265" t="s">
        <v>23</v>
      </c>
      <c r="B215" s="266"/>
      <c r="C215" s="266"/>
      <c r="D215" s="266"/>
      <c r="E215" s="266"/>
      <c r="F215" s="267"/>
      <c r="G215" s="171"/>
      <c r="H215" s="171"/>
      <c r="I215" s="171"/>
      <c r="J215" s="171"/>
      <c r="K215" s="171"/>
      <c r="L215" s="171"/>
      <c r="M215" s="171"/>
      <c r="N215" s="171"/>
      <c r="O215" s="171"/>
      <c r="P215" s="171"/>
      <c r="Q215" s="171"/>
      <c r="R215" s="171"/>
      <c r="S215" s="171"/>
      <c r="T215" s="171"/>
    </row>
    <row r="216" spans="1:20" ht="21" hidden="1" customHeight="1" outlineLevel="1" x14ac:dyDescent="0.25">
      <c r="A216" s="262" t="s">
        <v>460</v>
      </c>
      <c r="B216" s="263">
        <f ca="1">'поддержка поселений'!C6/1000</f>
        <v>0</v>
      </c>
      <c r="C216" s="263">
        <f ca="1">'поддержка поселений'!D6/1000</f>
        <v>0</v>
      </c>
      <c r="D216" s="263">
        <f ca="1">'поддержка поселений'!E6/1000</f>
        <v>0</v>
      </c>
      <c r="E216" s="264" t="str">
        <f ca="1">IFERROR(D216*100/C216,"-")</f>
        <v>-</v>
      </c>
      <c r="F216" s="264" t="str">
        <f ca="1">IFERROR(D216*100/B216,"-")</f>
        <v>-</v>
      </c>
    </row>
    <row r="217" spans="1:20" ht="21" hidden="1" customHeight="1" outlineLevel="1" x14ac:dyDescent="0.25">
      <c r="A217" s="268" t="s">
        <v>360</v>
      </c>
      <c r="B217" s="269">
        <f ca="1">'поддержка поселений'!C3/1000</f>
        <v>0</v>
      </c>
      <c r="C217" s="269">
        <f ca="1">'поддержка поселений'!D3/1000</f>
        <v>0</v>
      </c>
      <c r="D217" s="269">
        <f ca="1">'поддержка поселений'!E3/1000</f>
        <v>0</v>
      </c>
      <c r="E217" s="264" t="str">
        <f ca="1">IFERROR(D217*100/C217,"-")</f>
        <v>-</v>
      </c>
      <c r="F217" s="264" t="str">
        <f ca="1">IFERROR(D217*100/B217,"-")</f>
        <v>-</v>
      </c>
    </row>
    <row r="218" spans="1:20" ht="21" hidden="1" customHeight="1" outlineLevel="1" x14ac:dyDescent="0.25">
      <c r="A218" s="268" t="s">
        <v>448</v>
      </c>
      <c r="B218" s="269">
        <f ca="1">'поддержка поселений'!C4/1000</f>
        <v>0</v>
      </c>
      <c r="C218" s="269">
        <f ca="1">'поддержка поселений'!D4/1000</f>
        <v>0</v>
      </c>
      <c r="D218" s="269">
        <f ca="1">'поддержка поселений'!E4/1000</f>
        <v>0</v>
      </c>
      <c r="E218" s="264" t="str">
        <f ca="1">IFERROR(D218*100/C218,"-")</f>
        <v>-</v>
      </c>
      <c r="F218" s="264" t="str">
        <f ca="1">IFERROR(D218*100/B218,"-")</f>
        <v>-</v>
      </c>
    </row>
    <row r="219" spans="1:20" ht="21" hidden="1" customHeight="1" outlineLevel="1" x14ac:dyDescent="0.25">
      <c r="A219" s="268" t="s">
        <v>210</v>
      </c>
      <c r="B219" s="269">
        <f ca="1">'поддержка поселений'!C5/1000</f>
        <v>0</v>
      </c>
      <c r="C219" s="269">
        <f ca="1">'поддержка поселений'!D5/1000</f>
        <v>0</v>
      </c>
      <c r="D219" s="269">
        <f ca="1">'поддержка поселений'!E5/1000</f>
        <v>0</v>
      </c>
      <c r="E219" s="264" t="str">
        <f ca="1">IFERROR(D219*100/C219,"-")</f>
        <v>-</v>
      </c>
      <c r="F219" s="264" t="str">
        <f ca="1">IFERROR(D219*100/B219,"-")</f>
        <v>-</v>
      </c>
    </row>
    <row r="220" spans="1:20" ht="21" hidden="1" customHeight="1" outlineLevel="1" x14ac:dyDescent="0.25">
      <c r="A220" s="262" t="s">
        <v>452</v>
      </c>
      <c r="B220" s="263">
        <f ca="1">'поддержка поселений'!C7/1000</f>
        <v>0</v>
      </c>
      <c r="C220" s="263">
        <f ca="1">'поддержка поселений'!D7/1000</f>
        <v>0</v>
      </c>
      <c r="D220" s="263">
        <f ca="1">'поддержка поселений'!E7/1000</f>
        <v>0</v>
      </c>
      <c r="E220" s="264" t="str">
        <f ca="1">IFERROR(D220*100/C220,"-")</f>
        <v>-</v>
      </c>
      <c r="F220" s="264" t="str">
        <f ca="1">IFERROR(D220*100/B220,"-")</f>
        <v>-</v>
      </c>
    </row>
    <row r="221" spans="1:20" hidden="1" outlineLevel="1" x14ac:dyDescent="0.25"/>
    <row r="222" spans="1:20" hidden="1" outlineLevel="1" x14ac:dyDescent="0.25"/>
    <row r="223" spans="1:20" hidden="1" outlineLevel="1" x14ac:dyDescent="0.25"/>
    <row r="224" spans="1:20" collapsed="1" x14ac:dyDescent="0.25"/>
  </sheetData>
  <sheetProtection algorithmName="SHA-512" hashValue="5YF/EHRhHONM5PRfFY0/haUv9JeNwlGYe+1rT36SIXyCOlvDRoYaKA+Hxds876VGGF5G3bRjwJ32pF4RiwGR+w==" saltValue="PETLE1tuGhJVmwSZNugNDQ==" spinCount="100000" sheet="1" objects="1" scenarios="1"/>
  <mergeCells count="15">
    <mergeCell ref="H131:M131"/>
    <mergeCell ref="A5:R5"/>
    <mergeCell ref="A118:R118"/>
    <mergeCell ref="A6:F6"/>
    <mergeCell ref="A16:F16"/>
    <mergeCell ref="A25:F25"/>
    <mergeCell ref="P70:U70"/>
    <mergeCell ref="I66:N66"/>
    <mergeCell ref="A211:F211"/>
    <mergeCell ref="A120:F120"/>
    <mergeCell ref="A131:F131"/>
    <mergeCell ref="A153:F153"/>
    <mergeCell ref="A47:F47"/>
    <mergeCell ref="A107:F107"/>
    <mergeCell ref="A170:F170"/>
  </mergeCells>
  <phoneticPr fontId="13" type="noConversion"/>
  <pageMargins left="0.7" right="0.7" top="0.75" bottom="0.75" header="0.3" footer="0.3"/>
  <pageSetup paperSize="9" orientation="portrait" r:id="rId1"/>
  <drawing r:id="rId2"/>
  <picture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136CE-BC3A-4BE2-9F43-E9A7DFC754AC}">
  <sheetPr>
    <tabColor theme="9" tint="-0.249977111117893"/>
  </sheetPr>
  <dimension ref="A1:BA500"/>
  <sheetViews>
    <sheetView zoomScale="70" zoomScaleNormal="70" zoomScaleSheetLayoutView="90" workbookViewId="0">
      <pane xSplit="3" ySplit="7" topLeftCell="D346" activePane="bottomRight" state="frozen"/>
      <selection activeCell="T34" sqref="T34"/>
      <selection pane="topRight" activeCell="T34" sqref="T34"/>
      <selection pane="bottomLeft" activeCell="T34" sqref="T34"/>
      <selection pane="bottomRight" activeCell="T34" sqref="T34"/>
    </sheetView>
  </sheetViews>
  <sheetFormatPr defaultRowHeight="15" x14ac:dyDescent="0.25"/>
  <cols>
    <col min="1" max="1" width="30.140625" style="220" customWidth="1"/>
    <col min="2" max="2" width="7.42578125" style="217" customWidth="1"/>
    <col min="3" max="3" width="23.85546875" style="217" customWidth="1"/>
    <col min="4" max="5" width="14.85546875" style="211" customWidth="1"/>
    <col min="6" max="6" width="10.140625" style="211" customWidth="1"/>
    <col min="7" max="7" width="14.85546875" style="211" hidden="1" customWidth="1"/>
    <col min="8" max="9" width="13.5703125" style="211" hidden="1" customWidth="1"/>
    <col min="10" max="11" width="14.85546875" style="211" hidden="1" customWidth="1"/>
    <col min="12" max="12" width="13.5703125" style="211" hidden="1" customWidth="1"/>
    <col min="13" max="13" width="16.5703125" style="211" hidden="1" customWidth="1"/>
    <col min="14" max="15" width="13.5703125" style="211" hidden="1" customWidth="1"/>
    <col min="16" max="16" width="9.140625" style="217" hidden="1" customWidth="1"/>
    <col min="17" max="17" width="9.140625" style="202" hidden="1" customWidth="1"/>
    <col min="18" max="20" width="9.140625" hidden="1" customWidth="1"/>
    <col min="21" max="21" width="18.42578125" customWidth="1"/>
    <col min="22" max="30" width="1" customWidth="1"/>
    <col min="31" max="33" width="17.7109375" customWidth="1"/>
    <col min="36" max="36" width="19.7109375" customWidth="1"/>
  </cols>
  <sheetData>
    <row r="1" spans="1:53" x14ac:dyDescent="0.25">
      <c r="A1" s="218"/>
      <c r="B1" s="218"/>
      <c r="C1" s="218"/>
      <c r="D1" s="208"/>
      <c r="E1" s="208"/>
      <c r="F1" s="208"/>
      <c r="G1" s="208"/>
      <c r="H1" s="208"/>
    </row>
    <row r="2" spans="1:53" ht="15.75" thickBot="1" x14ac:dyDescent="0.3">
      <c r="A2" s="219" t="s">
        <v>255</v>
      </c>
    </row>
    <row r="3" spans="1:53" s="3" customFormat="1" ht="26.25" thickBot="1" x14ac:dyDescent="0.3">
      <c r="A3" s="401" t="s">
        <v>7</v>
      </c>
      <c r="B3" s="401" t="s">
        <v>8</v>
      </c>
      <c r="C3" s="401" t="s">
        <v>503</v>
      </c>
      <c r="D3" s="401" t="s">
        <v>504</v>
      </c>
      <c r="E3" s="401" t="s">
        <v>778</v>
      </c>
      <c r="F3" s="401" t="s">
        <v>779</v>
      </c>
      <c r="G3" s="401" t="s">
        <v>9</v>
      </c>
      <c r="H3" s="401" t="s">
        <v>505</v>
      </c>
      <c r="I3" s="401" t="s">
        <v>10</v>
      </c>
      <c r="J3" s="401" t="s">
        <v>11</v>
      </c>
      <c r="K3" s="401" t="s">
        <v>506</v>
      </c>
      <c r="L3" s="401" t="s">
        <v>507</v>
      </c>
      <c r="M3" s="401" t="s">
        <v>508</v>
      </c>
      <c r="N3" s="401" t="s">
        <v>509</v>
      </c>
      <c r="O3" s="401" t="s">
        <v>510</v>
      </c>
      <c r="P3" s="401" t="s">
        <v>511</v>
      </c>
      <c r="Q3" s="401" t="s">
        <v>12</v>
      </c>
      <c r="R3" s="401" t="s">
        <v>13</v>
      </c>
      <c r="S3" s="401" t="s">
        <v>14</v>
      </c>
      <c r="T3" s="401" t="s">
        <v>512</v>
      </c>
      <c r="U3" s="401" t="s">
        <v>15</v>
      </c>
      <c r="V3" s="401" t="s">
        <v>513</v>
      </c>
      <c r="W3" s="401" t="s">
        <v>16</v>
      </c>
      <c r="X3" s="401" t="s">
        <v>17</v>
      </c>
      <c r="Y3" s="401" t="s">
        <v>514</v>
      </c>
      <c r="Z3" s="401" t="s">
        <v>515</v>
      </c>
      <c r="AA3" s="401" t="s">
        <v>516</v>
      </c>
      <c r="AB3" s="401" t="s">
        <v>517</v>
      </c>
      <c r="AC3" s="401" t="s">
        <v>518</v>
      </c>
      <c r="AD3" s="401" t="s">
        <v>519</v>
      </c>
      <c r="AE3" s="401" t="s">
        <v>18</v>
      </c>
      <c r="AF3" s="401" t="s">
        <v>19</v>
      </c>
      <c r="AG3" s="401" t="s">
        <v>20</v>
      </c>
      <c r="AH3" s="401" t="s">
        <v>520</v>
      </c>
      <c r="AI3" s="401"/>
      <c r="AJ3" s="401"/>
      <c r="AK3" s="401"/>
      <c r="AL3" s="401"/>
    </row>
    <row r="4" spans="1:53" ht="15" customHeight="1" thickBot="1" x14ac:dyDescent="0.3">
      <c r="A4" s="347" t="s">
        <v>482</v>
      </c>
      <c r="B4" s="347" t="s">
        <v>1</v>
      </c>
      <c r="C4" s="349" t="s">
        <v>256</v>
      </c>
      <c r="D4" s="381"/>
      <c r="E4" s="381"/>
      <c r="F4" s="382"/>
      <c r="G4" s="349" t="s">
        <v>3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2"/>
      <c r="U4" s="349" t="s">
        <v>4</v>
      </c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  <c r="AH4" s="382"/>
      <c r="AI4" s="349" t="s">
        <v>483</v>
      </c>
      <c r="AJ4" s="381"/>
      <c r="AK4" s="381"/>
      <c r="AL4" s="382"/>
    </row>
    <row r="5" spans="1:53" ht="64.5" customHeight="1" thickBot="1" x14ac:dyDescent="0.3">
      <c r="A5" s="380"/>
      <c r="B5" s="380"/>
      <c r="C5" s="343" t="s">
        <v>772</v>
      </c>
      <c r="D5" s="343" t="s">
        <v>773</v>
      </c>
      <c r="E5" s="343" t="s">
        <v>774</v>
      </c>
      <c r="F5" s="343" t="s">
        <v>775</v>
      </c>
      <c r="G5" s="343" t="s">
        <v>486</v>
      </c>
      <c r="H5" s="343" t="s">
        <v>776</v>
      </c>
      <c r="I5" s="343" t="s">
        <v>488</v>
      </c>
      <c r="J5" s="343" t="s">
        <v>777</v>
      </c>
      <c r="K5" s="343" t="s">
        <v>490</v>
      </c>
      <c r="L5" s="343" t="s">
        <v>491</v>
      </c>
      <c r="M5" s="343" t="s">
        <v>492</v>
      </c>
      <c r="N5" s="343" t="s">
        <v>493</v>
      </c>
      <c r="O5" s="343" t="s">
        <v>494</v>
      </c>
      <c r="P5" s="343" t="s">
        <v>495</v>
      </c>
      <c r="Q5" s="343" t="s">
        <v>496</v>
      </c>
      <c r="R5" s="343" t="s">
        <v>5</v>
      </c>
      <c r="S5" s="343" t="s">
        <v>6</v>
      </c>
      <c r="T5" s="343" t="s">
        <v>497</v>
      </c>
      <c r="U5" s="343" t="s">
        <v>486</v>
      </c>
      <c r="V5" s="343" t="s">
        <v>776</v>
      </c>
      <c r="W5" s="343" t="s">
        <v>488</v>
      </c>
      <c r="X5" s="343" t="s">
        <v>777</v>
      </c>
      <c r="Y5" s="343" t="s">
        <v>490</v>
      </c>
      <c r="Z5" s="343" t="s">
        <v>491</v>
      </c>
      <c r="AA5" s="343" t="s">
        <v>492</v>
      </c>
      <c r="AB5" s="343" t="s">
        <v>493</v>
      </c>
      <c r="AC5" s="343" t="s">
        <v>494</v>
      </c>
      <c r="AD5" s="343" t="s">
        <v>495</v>
      </c>
      <c r="AE5" s="343" t="s">
        <v>496</v>
      </c>
      <c r="AF5" s="343" t="s">
        <v>5</v>
      </c>
      <c r="AG5" s="343" t="s">
        <v>6</v>
      </c>
      <c r="AH5" s="343" t="s">
        <v>497</v>
      </c>
      <c r="AI5" s="343" t="s">
        <v>499</v>
      </c>
      <c r="AJ5" s="343" t="s">
        <v>500</v>
      </c>
      <c r="AK5" s="343" t="s">
        <v>501</v>
      </c>
      <c r="AL5" s="343" t="s">
        <v>502</v>
      </c>
    </row>
    <row r="6" spans="1:53" ht="26.25" thickBot="1" x14ac:dyDescent="0.3">
      <c r="A6" s="343" t="s">
        <v>7</v>
      </c>
      <c r="B6" s="343" t="s">
        <v>8</v>
      </c>
      <c r="C6" s="343" t="s">
        <v>503</v>
      </c>
      <c r="D6" s="343" t="s">
        <v>504</v>
      </c>
      <c r="E6" s="343" t="s">
        <v>778</v>
      </c>
      <c r="F6" s="343" t="s">
        <v>779</v>
      </c>
      <c r="G6" s="343" t="s">
        <v>9</v>
      </c>
      <c r="H6" s="343" t="s">
        <v>505</v>
      </c>
      <c r="I6" s="343" t="s">
        <v>10</v>
      </c>
      <c r="J6" s="343" t="s">
        <v>11</v>
      </c>
      <c r="K6" s="343" t="s">
        <v>506</v>
      </c>
      <c r="L6" s="343" t="s">
        <v>507</v>
      </c>
      <c r="M6" s="343" t="s">
        <v>508</v>
      </c>
      <c r="N6" s="343" t="s">
        <v>509</v>
      </c>
      <c r="O6" s="343" t="s">
        <v>510</v>
      </c>
      <c r="P6" s="343" t="s">
        <v>511</v>
      </c>
      <c r="Q6" s="343" t="s">
        <v>12</v>
      </c>
      <c r="R6" s="343" t="s">
        <v>13</v>
      </c>
      <c r="S6" s="343" t="s">
        <v>14</v>
      </c>
      <c r="T6" s="343" t="s">
        <v>512</v>
      </c>
      <c r="U6" s="343" t="s">
        <v>15</v>
      </c>
      <c r="V6" s="343" t="s">
        <v>513</v>
      </c>
      <c r="W6" s="343" t="s">
        <v>16</v>
      </c>
      <c r="X6" s="343" t="s">
        <v>17</v>
      </c>
      <c r="Y6" s="343" t="s">
        <v>514</v>
      </c>
      <c r="Z6" s="343" t="s">
        <v>515</v>
      </c>
      <c r="AA6" s="343" t="s">
        <v>516</v>
      </c>
      <c r="AB6" s="343" t="s">
        <v>517</v>
      </c>
      <c r="AC6" s="343" t="s">
        <v>518</v>
      </c>
      <c r="AD6" s="343" t="s">
        <v>519</v>
      </c>
      <c r="AE6" s="343" t="s">
        <v>18</v>
      </c>
      <c r="AF6" s="343" t="s">
        <v>19</v>
      </c>
      <c r="AG6" s="343" t="s">
        <v>20</v>
      </c>
      <c r="AH6" s="343" t="s">
        <v>520</v>
      </c>
      <c r="AI6" s="343"/>
      <c r="AJ6" s="343"/>
      <c r="AK6" s="343"/>
      <c r="AL6" s="34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s="4" customFormat="1" ht="12.75" customHeight="1" x14ac:dyDescent="0.25">
      <c r="A7" s="344" t="s">
        <v>257</v>
      </c>
      <c r="B7" s="344" t="s">
        <v>258</v>
      </c>
      <c r="C7" s="344"/>
      <c r="D7" s="344"/>
      <c r="E7" s="344"/>
      <c r="F7" s="344"/>
      <c r="G7" s="478">
        <v>3881541132.1100001</v>
      </c>
      <c r="H7" s="344"/>
      <c r="I7" s="478">
        <v>3881541132.1100001</v>
      </c>
      <c r="J7" s="478">
        <v>36537654.640000001</v>
      </c>
      <c r="K7" s="344"/>
      <c r="L7" s="344"/>
      <c r="M7" s="344"/>
      <c r="N7" s="344"/>
      <c r="O7" s="344"/>
      <c r="P7" s="344"/>
      <c r="Q7" s="478">
        <v>3130918537</v>
      </c>
      <c r="R7" s="478">
        <v>368759853.97000003</v>
      </c>
      <c r="S7" s="478">
        <v>418400395.77999997</v>
      </c>
      <c r="T7" s="344"/>
      <c r="U7" s="478">
        <v>1855835888.8499999</v>
      </c>
      <c r="V7" s="344"/>
      <c r="W7" s="478">
        <v>1855835888.8499999</v>
      </c>
      <c r="X7" s="478">
        <v>22876542.66</v>
      </c>
      <c r="Y7" s="344"/>
      <c r="Z7" s="344"/>
      <c r="AA7" s="344"/>
      <c r="AB7" s="344"/>
      <c r="AC7" s="344"/>
      <c r="AD7" s="344"/>
      <c r="AE7" s="478">
        <v>1555088997.95</v>
      </c>
      <c r="AF7" s="478">
        <v>178661857.22</v>
      </c>
      <c r="AG7" s="478">
        <v>144961576.34</v>
      </c>
      <c r="AH7" s="344"/>
      <c r="AI7" s="344" t="s">
        <v>1056</v>
      </c>
      <c r="AJ7" s="479">
        <v>45478.542268518519</v>
      </c>
      <c r="AK7" s="344" t="s">
        <v>1056</v>
      </c>
      <c r="AL7" s="479">
        <v>45478.546296296299</v>
      </c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s="4" customFormat="1" ht="12.75" customHeight="1" x14ac:dyDescent="0.25">
      <c r="A8" s="379" t="s">
        <v>259</v>
      </c>
      <c r="B8" s="379" t="s">
        <v>258</v>
      </c>
      <c r="C8" s="379" t="s">
        <v>522</v>
      </c>
      <c r="D8" s="379" t="s">
        <v>780</v>
      </c>
      <c r="E8" s="379" t="s">
        <v>781</v>
      </c>
      <c r="F8" s="379" t="s">
        <v>522</v>
      </c>
      <c r="G8" s="480">
        <v>360064972.19</v>
      </c>
      <c r="H8" s="379"/>
      <c r="I8" s="480">
        <v>360064972.19</v>
      </c>
      <c r="J8" s="480">
        <v>1520900</v>
      </c>
      <c r="K8" s="379"/>
      <c r="L8" s="379"/>
      <c r="M8" s="379"/>
      <c r="N8" s="379"/>
      <c r="O8" s="379"/>
      <c r="P8" s="379"/>
      <c r="Q8" s="480">
        <v>207516653.56999999</v>
      </c>
      <c r="R8" s="480">
        <v>37169188.159999996</v>
      </c>
      <c r="S8" s="480">
        <v>116900030.45999999</v>
      </c>
      <c r="T8" s="379"/>
      <c r="U8" s="480">
        <v>153670327.81999999</v>
      </c>
      <c r="V8" s="379"/>
      <c r="W8" s="480">
        <v>153670327.81999999</v>
      </c>
      <c r="X8" s="480">
        <v>1164399.98</v>
      </c>
      <c r="Y8" s="379"/>
      <c r="Z8" s="379"/>
      <c r="AA8" s="379"/>
      <c r="AB8" s="379"/>
      <c r="AC8" s="379"/>
      <c r="AD8" s="379"/>
      <c r="AE8" s="480">
        <v>93628170.230000004</v>
      </c>
      <c r="AF8" s="480">
        <v>13885616.310000001</v>
      </c>
      <c r="AG8" s="480">
        <v>47320941.259999998</v>
      </c>
      <c r="AH8" s="379"/>
      <c r="AI8" s="379" t="s">
        <v>1056</v>
      </c>
      <c r="AJ8" s="481">
        <v>45478.546284722222</v>
      </c>
      <c r="AK8" s="379"/>
      <c r="AL8" s="379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</row>
    <row r="9" spans="1:53" s="4" customFormat="1" ht="12.75" customHeight="1" x14ac:dyDescent="0.25">
      <c r="A9" s="379" t="s">
        <v>260</v>
      </c>
      <c r="B9" s="379" t="s">
        <v>258</v>
      </c>
      <c r="C9" s="379" t="s">
        <v>522</v>
      </c>
      <c r="D9" s="379" t="s">
        <v>782</v>
      </c>
      <c r="E9" s="379" t="s">
        <v>781</v>
      </c>
      <c r="F9" s="379" t="s">
        <v>522</v>
      </c>
      <c r="G9" s="480">
        <v>12618399.810000001</v>
      </c>
      <c r="H9" s="379"/>
      <c r="I9" s="480">
        <v>12618399.810000001</v>
      </c>
      <c r="J9" s="379"/>
      <c r="K9" s="379"/>
      <c r="L9" s="379"/>
      <c r="M9" s="379"/>
      <c r="N9" s="379"/>
      <c r="O9" s="379"/>
      <c r="P9" s="379"/>
      <c r="Q9" s="480">
        <v>3065900</v>
      </c>
      <c r="R9" s="480">
        <v>1887300</v>
      </c>
      <c r="S9" s="480">
        <v>7665199.8099999996</v>
      </c>
      <c r="T9" s="379"/>
      <c r="U9" s="480">
        <v>5686998.0599999996</v>
      </c>
      <c r="V9" s="379"/>
      <c r="W9" s="480">
        <v>5686998.0599999996</v>
      </c>
      <c r="X9" s="379"/>
      <c r="Y9" s="379"/>
      <c r="Z9" s="379"/>
      <c r="AA9" s="379"/>
      <c r="AB9" s="379"/>
      <c r="AC9" s="379"/>
      <c r="AD9" s="379"/>
      <c r="AE9" s="480">
        <v>1514930.01</v>
      </c>
      <c r="AF9" s="480">
        <v>714725.03</v>
      </c>
      <c r="AG9" s="480">
        <v>3457343.02</v>
      </c>
      <c r="AH9" s="379"/>
      <c r="AI9" s="379" t="s">
        <v>1056</v>
      </c>
      <c r="AJ9" s="481">
        <v>45478.546284722222</v>
      </c>
      <c r="AK9" s="379"/>
      <c r="AL9" s="379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</row>
    <row r="10" spans="1:53" s="4" customFormat="1" ht="12.75" customHeight="1" x14ac:dyDescent="0.25">
      <c r="A10" s="379" t="s">
        <v>261</v>
      </c>
      <c r="B10" s="379" t="s">
        <v>258</v>
      </c>
      <c r="C10" s="379" t="s">
        <v>522</v>
      </c>
      <c r="D10" s="379" t="s">
        <v>782</v>
      </c>
      <c r="E10" s="379" t="s">
        <v>781</v>
      </c>
      <c r="F10" s="379" t="s">
        <v>783</v>
      </c>
      <c r="G10" s="480">
        <v>12618399.810000001</v>
      </c>
      <c r="H10" s="379"/>
      <c r="I10" s="480">
        <v>12618399.810000001</v>
      </c>
      <c r="J10" s="379"/>
      <c r="K10" s="379"/>
      <c r="L10" s="379"/>
      <c r="M10" s="379"/>
      <c r="N10" s="379"/>
      <c r="O10" s="379"/>
      <c r="P10" s="379"/>
      <c r="Q10" s="480">
        <v>3065900</v>
      </c>
      <c r="R10" s="480">
        <v>1887300</v>
      </c>
      <c r="S10" s="480">
        <v>7665199.8099999996</v>
      </c>
      <c r="T10" s="379"/>
      <c r="U10" s="480">
        <v>5686998.0599999996</v>
      </c>
      <c r="V10" s="379"/>
      <c r="W10" s="480">
        <v>5686998.0599999996</v>
      </c>
      <c r="X10" s="379"/>
      <c r="Y10" s="379"/>
      <c r="Z10" s="379"/>
      <c r="AA10" s="379"/>
      <c r="AB10" s="379"/>
      <c r="AC10" s="379"/>
      <c r="AD10" s="379"/>
      <c r="AE10" s="480">
        <v>1514930.01</v>
      </c>
      <c r="AF10" s="480">
        <v>714725.03</v>
      </c>
      <c r="AG10" s="480">
        <v>3457343.02</v>
      </c>
      <c r="AH10" s="379"/>
      <c r="AI10" s="379" t="s">
        <v>1056</v>
      </c>
      <c r="AJ10" s="481">
        <v>45478.546284722222</v>
      </c>
      <c r="AK10" s="379"/>
      <c r="AL10" s="379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</row>
    <row r="11" spans="1:53" s="4" customFormat="1" ht="12.75" customHeight="1" x14ac:dyDescent="0.25">
      <c r="A11" s="379" t="s">
        <v>262</v>
      </c>
      <c r="B11" s="379" t="s">
        <v>258</v>
      </c>
      <c r="C11" s="379" t="s">
        <v>522</v>
      </c>
      <c r="D11" s="379" t="s">
        <v>782</v>
      </c>
      <c r="E11" s="379" t="s">
        <v>781</v>
      </c>
      <c r="F11" s="379" t="s">
        <v>784</v>
      </c>
      <c r="G11" s="480">
        <v>12618399.810000001</v>
      </c>
      <c r="H11" s="379"/>
      <c r="I11" s="480">
        <v>12618399.810000001</v>
      </c>
      <c r="J11" s="379"/>
      <c r="K11" s="379"/>
      <c r="L11" s="379"/>
      <c r="M11" s="379"/>
      <c r="N11" s="379"/>
      <c r="O11" s="379"/>
      <c r="P11" s="379"/>
      <c r="Q11" s="480">
        <v>3065900</v>
      </c>
      <c r="R11" s="480">
        <v>1887300</v>
      </c>
      <c r="S11" s="480">
        <v>7665199.8099999996</v>
      </c>
      <c r="T11" s="379"/>
      <c r="U11" s="480">
        <v>5686998.0599999996</v>
      </c>
      <c r="V11" s="379"/>
      <c r="W11" s="480">
        <v>5686998.0599999996</v>
      </c>
      <c r="X11" s="379"/>
      <c r="Y11" s="379"/>
      <c r="Z11" s="379"/>
      <c r="AA11" s="379"/>
      <c r="AB11" s="379"/>
      <c r="AC11" s="379"/>
      <c r="AD11" s="379"/>
      <c r="AE11" s="480">
        <v>1514930.01</v>
      </c>
      <c r="AF11" s="480">
        <v>714725.03</v>
      </c>
      <c r="AG11" s="480">
        <v>3457343.02</v>
      </c>
      <c r="AH11" s="379"/>
      <c r="AI11" s="379" t="s">
        <v>1056</v>
      </c>
      <c r="AJ11" s="481">
        <v>45478.546284722222</v>
      </c>
      <c r="AK11" s="379"/>
      <c r="AL11" s="379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</row>
    <row r="12" spans="1:53" s="4" customFormat="1" ht="12.75" customHeight="1" x14ac:dyDescent="0.25">
      <c r="A12" s="344" t="s">
        <v>263</v>
      </c>
      <c r="B12" s="344" t="s">
        <v>258</v>
      </c>
      <c r="C12" s="344" t="s">
        <v>522</v>
      </c>
      <c r="D12" s="482" t="s">
        <v>782</v>
      </c>
      <c r="E12" s="344" t="s">
        <v>781</v>
      </c>
      <c r="F12" s="482" t="s">
        <v>785</v>
      </c>
      <c r="G12" s="478">
        <v>9672173.6099999994</v>
      </c>
      <c r="H12" s="482"/>
      <c r="I12" s="478">
        <v>9672173.6099999994</v>
      </c>
      <c r="J12" s="482"/>
      <c r="K12" s="482"/>
      <c r="L12" s="482"/>
      <c r="M12" s="482"/>
      <c r="N12" s="482"/>
      <c r="O12" s="482"/>
      <c r="P12" s="482"/>
      <c r="Q12" s="483">
        <v>2354800</v>
      </c>
      <c r="R12" s="483">
        <v>1449500</v>
      </c>
      <c r="S12" s="483">
        <v>5867873.6100000003</v>
      </c>
      <c r="T12" s="482"/>
      <c r="U12" s="478">
        <v>4412851.8499999996</v>
      </c>
      <c r="V12" s="482"/>
      <c r="W12" s="478">
        <v>4412851.8499999996</v>
      </c>
      <c r="X12" s="482"/>
      <c r="Y12" s="482"/>
      <c r="Z12" s="482"/>
      <c r="AA12" s="482"/>
      <c r="AB12" s="482"/>
      <c r="AC12" s="482"/>
      <c r="AD12" s="482"/>
      <c r="AE12" s="483">
        <v>1152389.8799999999</v>
      </c>
      <c r="AF12" s="483">
        <v>554504.06000000006</v>
      </c>
      <c r="AG12" s="483">
        <v>2705957.91</v>
      </c>
      <c r="AH12" s="482"/>
      <c r="AI12" s="344" t="s">
        <v>1056</v>
      </c>
      <c r="AJ12" s="479">
        <v>45478.546284722222</v>
      </c>
      <c r="AK12" s="344"/>
      <c r="AL12" s="344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</row>
    <row r="13" spans="1:53" s="4" customFormat="1" ht="12.75" customHeight="1" x14ac:dyDescent="0.25">
      <c r="A13" s="344" t="s">
        <v>273</v>
      </c>
      <c r="B13" s="344" t="s">
        <v>258</v>
      </c>
      <c r="C13" s="344" t="s">
        <v>522</v>
      </c>
      <c r="D13" s="482" t="s">
        <v>782</v>
      </c>
      <c r="E13" s="344" t="s">
        <v>781</v>
      </c>
      <c r="F13" s="482" t="s">
        <v>786</v>
      </c>
      <c r="G13" s="478">
        <v>38343</v>
      </c>
      <c r="H13" s="482"/>
      <c r="I13" s="478">
        <v>38343</v>
      </c>
      <c r="J13" s="482"/>
      <c r="K13" s="482"/>
      <c r="L13" s="482"/>
      <c r="M13" s="482"/>
      <c r="N13" s="482"/>
      <c r="O13" s="482"/>
      <c r="P13" s="482"/>
      <c r="Q13" s="482"/>
      <c r="R13" s="482"/>
      <c r="S13" s="483">
        <v>38343</v>
      </c>
      <c r="T13" s="482"/>
      <c r="U13" s="478">
        <v>38343</v>
      </c>
      <c r="V13" s="482"/>
      <c r="W13" s="478">
        <v>38343</v>
      </c>
      <c r="X13" s="482"/>
      <c r="Y13" s="482"/>
      <c r="Z13" s="482"/>
      <c r="AA13" s="482"/>
      <c r="AB13" s="482"/>
      <c r="AC13" s="482"/>
      <c r="AD13" s="482"/>
      <c r="AE13" s="482"/>
      <c r="AF13" s="482"/>
      <c r="AG13" s="483">
        <v>38343</v>
      </c>
      <c r="AH13" s="482"/>
      <c r="AI13" s="344" t="s">
        <v>1056</v>
      </c>
      <c r="AJ13" s="479">
        <v>45478.546284722222</v>
      </c>
      <c r="AK13" s="344"/>
      <c r="AL13" s="344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</row>
    <row r="14" spans="1:53" s="4" customFormat="1" ht="12.75" customHeight="1" x14ac:dyDescent="0.25">
      <c r="A14" s="344" t="s">
        <v>264</v>
      </c>
      <c r="B14" s="344" t="s">
        <v>258</v>
      </c>
      <c r="C14" s="344" t="s">
        <v>522</v>
      </c>
      <c r="D14" s="482" t="s">
        <v>782</v>
      </c>
      <c r="E14" s="344" t="s">
        <v>781</v>
      </c>
      <c r="F14" s="482" t="s">
        <v>787</v>
      </c>
      <c r="G14" s="478">
        <v>2907883.2</v>
      </c>
      <c r="H14" s="482"/>
      <c r="I14" s="478">
        <v>2907883.2</v>
      </c>
      <c r="J14" s="482"/>
      <c r="K14" s="482"/>
      <c r="L14" s="482"/>
      <c r="M14" s="482"/>
      <c r="N14" s="482"/>
      <c r="O14" s="482"/>
      <c r="P14" s="482"/>
      <c r="Q14" s="483">
        <v>711100</v>
      </c>
      <c r="R14" s="483">
        <v>437800</v>
      </c>
      <c r="S14" s="483">
        <v>1758983.2</v>
      </c>
      <c r="T14" s="482"/>
      <c r="U14" s="478">
        <v>1235803.21</v>
      </c>
      <c r="V14" s="482"/>
      <c r="W14" s="478">
        <v>1235803.21</v>
      </c>
      <c r="X14" s="482"/>
      <c r="Y14" s="482"/>
      <c r="Z14" s="482"/>
      <c r="AA14" s="482"/>
      <c r="AB14" s="482"/>
      <c r="AC14" s="482"/>
      <c r="AD14" s="482"/>
      <c r="AE14" s="483">
        <v>362540.13</v>
      </c>
      <c r="AF14" s="483">
        <v>160220.97</v>
      </c>
      <c r="AG14" s="483">
        <v>713042.11</v>
      </c>
      <c r="AH14" s="482"/>
      <c r="AI14" s="344" t="s">
        <v>1056</v>
      </c>
      <c r="AJ14" s="479">
        <v>45478.546284722222</v>
      </c>
      <c r="AK14" s="344"/>
      <c r="AL14" s="344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</row>
    <row r="15" spans="1:53" s="4" customFormat="1" ht="12.75" customHeight="1" x14ac:dyDescent="0.25">
      <c r="A15" s="379" t="s">
        <v>265</v>
      </c>
      <c r="B15" s="379" t="s">
        <v>258</v>
      </c>
      <c r="C15" s="379" t="s">
        <v>522</v>
      </c>
      <c r="D15" s="379" t="s">
        <v>788</v>
      </c>
      <c r="E15" s="379" t="s">
        <v>781</v>
      </c>
      <c r="F15" s="379" t="s">
        <v>522</v>
      </c>
      <c r="G15" s="480">
        <v>4244600</v>
      </c>
      <c r="H15" s="379"/>
      <c r="I15" s="480">
        <v>4244600</v>
      </c>
      <c r="J15" s="379"/>
      <c r="K15" s="379"/>
      <c r="L15" s="379"/>
      <c r="M15" s="379"/>
      <c r="N15" s="379"/>
      <c r="O15" s="379"/>
      <c r="P15" s="379"/>
      <c r="Q15" s="480">
        <v>4244600</v>
      </c>
      <c r="R15" s="379"/>
      <c r="S15" s="379"/>
      <c r="T15" s="379"/>
      <c r="U15" s="480">
        <v>2098730.58</v>
      </c>
      <c r="V15" s="379"/>
      <c r="W15" s="480">
        <v>2098730.58</v>
      </c>
      <c r="X15" s="379"/>
      <c r="Y15" s="379"/>
      <c r="Z15" s="379"/>
      <c r="AA15" s="379"/>
      <c r="AB15" s="379"/>
      <c r="AC15" s="379"/>
      <c r="AD15" s="379"/>
      <c r="AE15" s="480">
        <v>2098730.58</v>
      </c>
      <c r="AF15" s="379"/>
      <c r="AG15" s="379"/>
      <c r="AH15" s="379"/>
      <c r="AI15" s="379" t="s">
        <v>1056</v>
      </c>
      <c r="AJ15" s="481">
        <v>45478.546284722222</v>
      </c>
      <c r="AK15" s="379"/>
      <c r="AL15" s="379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</row>
    <row r="16" spans="1:53" s="4" customFormat="1" ht="12.75" customHeight="1" x14ac:dyDescent="0.25">
      <c r="A16" s="379" t="s">
        <v>261</v>
      </c>
      <c r="B16" s="379" t="s">
        <v>258</v>
      </c>
      <c r="C16" s="379" t="s">
        <v>522</v>
      </c>
      <c r="D16" s="379" t="s">
        <v>788</v>
      </c>
      <c r="E16" s="379" t="s">
        <v>781</v>
      </c>
      <c r="F16" s="379" t="s">
        <v>783</v>
      </c>
      <c r="G16" s="480">
        <v>4152000</v>
      </c>
      <c r="H16" s="379"/>
      <c r="I16" s="480">
        <v>4152000</v>
      </c>
      <c r="J16" s="379"/>
      <c r="K16" s="379"/>
      <c r="L16" s="379"/>
      <c r="M16" s="379"/>
      <c r="N16" s="379"/>
      <c r="O16" s="379"/>
      <c r="P16" s="379"/>
      <c r="Q16" s="480">
        <v>4152000</v>
      </c>
      <c r="R16" s="379"/>
      <c r="S16" s="379"/>
      <c r="T16" s="379"/>
      <c r="U16" s="480">
        <v>2040093.46</v>
      </c>
      <c r="V16" s="379"/>
      <c r="W16" s="480">
        <v>2040093.46</v>
      </c>
      <c r="X16" s="379"/>
      <c r="Y16" s="379"/>
      <c r="Z16" s="379"/>
      <c r="AA16" s="379"/>
      <c r="AB16" s="379"/>
      <c r="AC16" s="379"/>
      <c r="AD16" s="379"/>
      <c r="AE16" s="480">
        <v>2040093.46</v>
      </c>
      <c r="AF16" s="379"/>
      <c r="AG16" s="379"/>
      <c r="AH16" s="379"/>
      <c r="AI16" s="379" t="s">
        <v>1056</v>
      </c>
      <c r="AJ16" s="481">
        <v>45478.546284722222</v>
      </c>
      <c r="AK16" s="379"/>
      <c r="AL16" s="379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</row>
    <row r="17" spans="1:53" s="4" customFormat="1" ht="12.75" customHeight="1" x14ac:dyDescent="0.25">
      <c r="A17" s="379" t="s">
        <v>262</v>
      </c>
      <c r="B17" s="379" t="s">
        <v>258</v>
      </c>
      <c r="C17" s="379" t="s">
        <v>522</v>
      </c>
      <c r="D17" s="379" t="s">
        <v>788</v>
      </c>
      <c r="E17" s="379" t="s">
        <v>781</v>
      </c>
      <c r="F17" s="379" t="s">
        <v>784</v>
      </c>
      <c r="G17" s="480">
        <v>4152000</v>
      </c>
      <c r="H17" s="379"/>
      <c r="I17" s="480">
        <v>4152000</v>
      </c>
      <c r="J17" s="379"/>
      <c r="K17" s="379"/>
      <c r="L17" s="379"/>
      <c r="M17" s="379"/>
      <c r="N17" s="379"/>
      <c r="O17" s="379"/>
      <c r="P17" s="379"/>
      <c r="Q17" s="480">
        <v>4152000</v>
      </c>
      <c r="R17" s="379"/>
      <c r="S17" s="379"/>
      <c r="T17" s="379"/>
      <c r="U17" s="480">
        <v>2040093.46</v>
      </c>
      <c r="V17" s="379"/>
      <c r="W17" s="480">
        <v>2040093.46</v>
      </c>
      <c r="X17" s="379"/>
      <c r="Y17" s="379"/>
      <c r="Z17" s="379"/>
      <c r="AA17" s="379"/>
      <c r="AB17" s="379"/>
      <c r="AC17" s="379"/>
      <c r="AD17" s="379"/>
      <c r="AE17" s="480">
        <v>2040093.46</v>
      </c>
      <c r="AF17" s="379"/>
      <c r="AG17" s="379"/>
      <c r="AH17" s="379"/>
      <c r="AI17" s="379" t="s">
        <v>1056</v>
      </c>
      <c r="AJ17" s="481">
        <v>45478.546284722222</v>
      </c>
      <c r="AK17" s="379"/>
      <c r="AL17" s="379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</row>
    <row r="18" spans="1:53" s="4" customFormat="1" ht="12.75" customHeight="1" x14ac:dyDescent="0.25">
      <c r="A18" s="344" t="s">
        <v>263</v>
      </c>
      <c r="B18" s="344" t="s">
        <v>258</v>
      </c>
      <c r="C18" s="344" t="s">
        <v>522</v>
      </c>
      <c r="D18" s="482" t="s">
        <v>788</v>
      </c>
      <c r="E18" s="344" t="s">
        <v>781</v>
      </c>
      <c r="F18" s="482" t="s">
        <v>785</v>
      </c>
      <c r="G18" s="478">
        <v>3188900</v>
      </c>
      <c r="H18" s="482"/>
      <c r="I18" s="478">
        <v>3188900</v>
      </c>
      <c r="J18" s="482"/>
      <c r="K18" s="482"/>
      <c r="L18" s="482"/>
      <c r="M18" s="482"/>
      <c r="N18" s="482"/>
      <c r="O18" s="482"/>
      <c r="P18" s="482"/>
      <c r="Q18" s="483">
        <v>3188900</v>
      </c>
      <c r="R18" s="482"/>
      <c r="S18" s="482"/>
      <c r="T18" s="482"/>
      <c r="U18" s="478">
        <v>1490483.99</v>
      </c>
      <c r="V18" s="482"/>
      <c r="W18" s="478">
        <v>1490483.99</v>
      </c>
      <c r="X18" s="482"/>
      <c r="Y18" s="482"/>
      <c r="Z18" s="482"/>
      <c r="AA18" s="482"/>
      <c r="AB18" s="482"/>
      <c r="AC18" s="482"/>
      <c r="AD18" s="482"/>
      <c r="AE18" s="483">
        <v>1490483.99</v>
      </c>
      <c r="AF18" s="482"/>
      <c r="AG18" s="482"/>
      <c r="AH18" s="482"/>
      <c r="AI18" s="344" t="s">
        <v>1056</v>
      </c>
      <c r="AJ18" s="479">
        <v>45478.546284722222</v>
      </c>
      <c r="AK18" s="344"/>
      <c r="AL18" s="344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</row>
    <row r="19" spans="1:53" s="4" customFormat="1" ht="12.75" customHeight="1" x14ac:dyDescent="0.25">
      <c r="A19" s="344" t="s">
        <v>264</v>
      </c>
      <c r="B19" s="344" t="s">
        <v>258</v>
      </c>
      <c r="C19" s="344" t="s">
        <v>522</v>
      </c>
      <c r="D19" s="482" t="s">
        <v>788</v>
      </c>
      <c r="E19" s="344" t="s">
        <v>781</v>
      </c>
      <c r="F19" s="482" t="s">
        <v>787</v>
      </c>
      <c r="G19" s="478">
        <v>963100</v>
      </c>
      <c r="H19" s="482"/>
      <c r="I19" s="478">
        <v>963100</v>
      </c>
      <c r="J19" s="482"/>
      <c r="K19" s="482"/>
      <c r="L19" s="482"/>
      <c r="M19" s="482"/>
      <c r="N19" s="482"/>
      <c r="O19" s="482"/>
      <c r="P19" s="482"/>
      <c r="Q19" s="483">
        <v>963100</v>
      </c>
      <c r="R19" s="482"/>
      <c r="S19" s="482"/>
      <c r="T19" s="482"/>
      <c r="U19" s="478">
        <v>549609.47</v>
      </c>
      <c r="V19" s="482"/>
      <c r="W19" s="478">
        <v>549609.47</v>
      </c>
      <c r="X19" s="482"/>
      <c r="Y19" s="482"/>
      <c r="Z19" s="482"/>
      <c r="AA19" s="482"/>
      <c r="AB19" s="482"/>
      <c r="AC19" s="482"/>
      <c r="AD19" s="482"/>
      <c r="AE19" s="483">
        <v>549609.47</v>
      </c>
      <c r="AF19" s="482"/>
      <c r="AG19" s="482"/>
      <c r="AH19" s="482"/>
      <c r="AI19" s="344" t="s">
        <v>1056</v>
      </c>
      <c r="AJ19" s="479">
        <v>45478.546284722222</v>
      </c>
      <c r="AK19" s="344"/>
      <c r="AL19" s="344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</row>
    <row r="20" spans="1:53" s="4" customFormat="1" ht="12.75" customHeight="1" x14ac:dyDescent="0.25">
      <c r="A20" s="379" t="s">
        <v>266</v>
      </c>
      <c r="B20" s="379" t="s">
        <v>258</v>
      </c>
      <c r="C20" s="379" t="s">
        <v>522</v>
      </c>
      <c r="D20" s="379" t="s">
        <v>788</v>
      </c>
      <c r="E20" s="379" t="s">
        <v>781</v>
      </c>
      <c r="F20" s="379" t="s">
        <v>258</v>
      </c>
      <c r="G20" s="480">
        <v>92200</v>
      </c>
      <c r="H20" s="379"/>
      <c r="I20" s="480">
        <v>92200</v>
      </c>
      <c r="J20" s="379"/>
      <c r="K20" s="379"/>
      <c r="L20" s="379"/>
      <c r="M20" s="379"/>
      <c r="N20" s="379"/>
      <c r="O20" s="379"/>
      <c r="P20" s="379"/>
      <c r="Q20" s="480">
        <v>92200</v>
      </c>
      <c r="R20" s="379"/>
      <c r="S20" s="379"/>
      <c r="T20" s="379"/>
      <c r="U20" s="480">
        <v>58350</v>
      </c>
      <c r="V20" s="379"/>
      <c r="W20" s="480">
        <v>58350</v>
      </c>
      <c r="X20" s="379"/>
      <c r="Y20" s="379"/>
      <c r="Z20" s="379"/>
      <c r="AA20" s="379"/>
      <c r="AB20" s="379"/>
      <c r="AC20" s="379"/>
      <c r="AD20" s="379"/>
      <c r="AE20" s="480">
        <v>58350</v>
      </c>
      <c r="AF20" s="379"/>
      <c r="AG20" s="379"/>
      <c r="AH20" s="379"/>
      <c r="AI20" s="379" t="s">
        <v>1056</v>
      </c>
      <c r="AJ20" s="481">
        <v>45478.546284722222</v>
      </c>
      <c r="AK20" s="379"/>
      <c r="AL20" s="379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s="4" customFormat="1" ht="12.75" customHeight="1" x14ac:dyDescent="0.25">
      <c r="A21" s="379" t="s">
        <v>267</v>
      </c>
      <c r="B21" s="379" t="s">
        <v>258</v>
      </c>
      <c r="C21" s="379" t="s">
        <v>522</v>
      </c>
      <c r="D21" s="379" t="s">
        <v>788</v>
      </c>
      <c r="E21" s="379" t="s">
        <v>781</v>
      </c>
      <c r="F21" s="379" t="s">
        <v>789</v>
      </c>
      <c r="G21" s="480">
        <v>92200</v>
      </c>
      <c r="H21" s="379"/>
      <c r="I21" s="480">
        <v>92200</v>
      </c>
      <c r="J21" s="379"/>
      <c r="K21" s="379"/>
      <c r="L21" s="379"/>
      <c r="M21" s="379"/>
      <c r="N21" s="379"/>
      <c r="O21" s="379"/>
      <c r="P21" s="379"/>
      <c r="Q21" s="480">
        <v>92200</v>
      </c>
      <c r="R21" s="379"/>
      <c r="S21" s="379"/>
      <c r="T21" s="379"/>
      <c r="U21" s="480">
        <v>58350</v>
      </c>
      <c r="V21" s="379"/>
      <c r="W21" s="480">
        <v>58350</v>
      </c>
      <c r="X21" s="379"/>
      <c r="Y21" s="379"/>
      <c r="Z21" s="379"/>
      <c r="AA21" s="379"/>
      <c r="AB21" s="379"/>
      <c r="AC21" s="379"/>
      <c r="AD21" s="379"/>
      <c r="AE21" s="480">
        <v>58350</v>
      </c>
      <c r="AF21" s="379"/>
      <c r="AG21" s="379"/>
      <c r="AH21" s="379"/>
      <c r="AI21" s="379" t="s">
        <v>1056</v>
      </c>
      <c r="AJ21" s="481">
        <v>45478.546284722222</v>
      </c>
      <c r="AK21" s="379"/>
      <c r="AL21" s="379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</row>
    <row r="22" spans="1:53" s="4" customFormat="1" ht="12.75" customHeight="1" x14ac:dyDescent="0.25">
      <c r="A22" s="344" t="s">
        <v>268</v>
      </c>
      <c r="B22" s="344" t="s">
        <v>258</v>
      </c>
      <c r="C22" s="344" t="s">
        <v>522</v>
      </c>
      <c r="D22" s="482" t="s">
        <v>788</v>
      </c>
      <c r="E22" s="344" t="s">
        <v>781</v>
      </c>
      <c r="F22" s="482" t="s">
        <v>790</v>
      </c>
      <c r="G22" s="478">
        <v>92200</v>
      </c>
      <c r="H22" s="482"/>
      <c r="I22" s="478">
        <v>92200</v>
      </c>
      <c r="J22" s="482"/>
      <c r="K22" s="482"/>
      <c r="L22" s="482"/>
      <c r="M22" s="482"/>
      <c r="N22" s="482"/>
      <c r="O22" s="482"/>
      <c r="P22" s="482"/>
      <c r="Q22" s="483">
        <v>92200</v>
      </c>
      <c r="R22" s="482"/>
      <c r="S22" s="482"/>
      <c r="T22" s="482"/>
      <c r="U22" s="478">
        <v>58350</v>
      </c>
      <c r="V22" s="482"/>
      <c r="W22" s="478">
        <v>58350</v>
      </c>
      <c r="X22" s="482"/>
      <c r="Y22" s="482"/>
      <c r="Z22" s="482"/>
      <c r="AA22" s="482"/>
      <c r="AB22" s="482"/>
      <c r="AC22" s="482"/>
      <c r="AD22" s="482"/>
      <c r="AE22" s="483">
        <v>58350</v>
      </c>
      <c r="AF22" s="482"/>
      <c r="AG22" s="482"/>
      <c r="AH22" s="482"/>
      <c r="AI22" s="344" t="s">
        <v>1056</v>
      </c>
      <c r="AJ22" s="479">
        <v>45478.546284722222</v>
      </c>
      <c r="AK22" s="344"/>
      <c r="AL22" s="344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</row>
    <row r="23" spans="1:53" s="4" customFormat="1" ht="12.75" customHeight="1" x14ac:dyDescent="0.25">
      <c r="A23" s="379" t="s">
        <v>269</v>
      </c>
      <c r="B23" s="379" t="s">
        <v>258</v>
      </c>
      <c r="C23" s="379" t="s">
        <v>522</v>
      </c>
      <c r="D23" s="379" t="s">
        <v>788</v>
      </c>
      <c r="E23" s="379" t="s">
        <v>781</v>
      </c>
      <c r="F23" s="379" t="s">
        <v>791</v>
      </c>
      <c r="G23" s="480">
        <v>400</v>
      </c>
      <c r="H23" s="379"/>
      <c r="I23" s="480">
        <v>400</v>
      </c>
      <c r="J23" s="379"/>
      <c r="K23" s="379"/>
      <c r="L23" s="379"/>
      <c r="M23" s="379"/>
      <c r="N23" s="379"/>
      <c r="O23" s="379"/>
      <c r="P23" s="379"/>
      <c r="Q23" s="480">
        <v>400</v>
      </c>
      <c r="R23" s="379"/>
      <c r="S23" s="379"/>
      <c r="T23" s="379"/>
      <c r="U23" s="480">
        <v>287.12</v>
      </c>
      <c r="V23" s="379"/>
      <c r="W23" s="480">
        <v>287.12</v>
      </c>
      <c r="X23" s="379"/>
      <c r="Y23" s="379"/>
      <c r="Z23" s="379"/>
      <c r="AA23" s="379"/>
      <c r="AB23" s="379"/>
      <c r="AC23" s="379"/>
      <c r="AD23" s="379"/>
      <c r="AE23" s="480">
        <v>287.12</v>
      </c>
      <c r="AF23" s="379"/>
      <c r="AG23" s="379"/>
      <c r="AH23" s="379"/>
      <c r="AI23" s="379" t="s">
        <v>1056</v>
      </c>
      <c r="AJ23" s="481">
        <v>45478.546284722222</v>
      </c>
      <c r="AK23" s="379"/>
      <c r="AL23" s="379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</row>
    <row r="24" spans="1:53" s="4" customFormat="1" ht="12.75" customHeight="1" x14ac:dyDescent="0.25">
      <c r="A24" s="379" t="s">
        <v>270</v>
      </c>
      <c r="B24" s="379" t="s">
        <v>258</v>
      </c>
      <c r="C24" s="379" t="s">
        <v>522</v>
      </c>
      <c r="D24" s="379" t="s">
        <v>788</v>
      </c>
      <c r="E24" s="379" t="s">
        <v>781</v>
      </c>
      <c r="F24" s="379" t="s">
        <v>792</v>
      </c>
      <c r="G24" s="480">
        <v>400</v>
      </c>
      <c r="H24" s="379"/>
      <c r="I24" s="480">
        <v>400</v>
      </c>
      <c r="J24" s="379"/>
      <c r="K24" s="379"/>
      <c r="L24" s="379"/>
      <c r="M24" s="379"/>
      <c r="N24" s="379"/>
      <c r="O24" s="379"/>
      <c r="P24" s="379"/>
      <c r="Q24" s="480">
        <v>400</v>
      </c>
      <c r="R24" s="379"/>
      <c r="S24" s="379"/>
      <c r="T24" s="379"/>
      <c r="U24" s="480">
        <v>287.12</v>
      </c>
      <c r="V24" s="379"/>
      <c r="W24" s="480">
        <v>287.12</v>
      </c>
      <c r="X24" s="379"/>
      <c r="Y24" s="379"/>
      <c r="Z24" s="379"/>
      <c r="AA24" s="379"/>
      <c r="AB24" s="379"/>
      <c r="AC24" s="379"/>
      <c r="AD24" s="379"/>
      <c r="AE24" s="480">
        <v>287.12</v>
      </c>
      <c r="AF24" s="379"/>
      <c r="AG24" s="379"/>
      <c r="AH24" s="379"/>
      <c r="AI24" s="379" t="s">
        <v>1056</v>
      </c>
      <c r="AJ24" s="481">
        <v>45478.546284722222</v>
      </c>
      <c r="AK24" s="379"/>
      <c r="AL24" s="379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</row>
    <row r="25" spans="1:53" s="4" customFormat="1" ht="12.75" customHeight="1" x14ac:dyDescent="0.25">
      <c r="A25" s="344" t="s">
        <v>271</v>
      </c>
      <c r="B25" s="344" t="s">
        <v>258</v>
      </c>
      <c r="C25" s="344" t="s">
        <v>522</v>
      </c>
      <c r="D25" s="482" t="s">
        <v>788</v>
      </c>
      <c r="E25" s="344" t="s">
        <v>781</v>
      </c>
      <c r="F25" s="482" t="s">
        <v>793</v>
      </c>
      <c r="G25" s="478">
        <v>400</v>
      </c>
      <c r="H25" s="482"/>
      <c r="I25" s="478">
        <v>400</v>
      </c>
      <c r="J25" s="482"/>
      <c r="K25" s="482"/>
      <c r="L25" s="482"/>
      <c r="M25" s="482"/>
      <c r="N25" s="482"/>
      <c r="O25" s="482"/>
      <c r="P25" s="482"/>
      <c r="Q25" s="483">
        <v>400</v>
      </c>
      <c r="R25" s="482"/>
      <c r="S25" s="482"/>
      <c r="T25" s="482"/>
      <c r="U25" s="478">
        <v>287.12</v>
      </c>
      <c r="V25" s="482"/>
      <c r="W25" s="478">
        <v>287.12</v>
      </c>
      <c r="X25" s="482"/>
      <c r="Y25" s="482"/>
      <c r="Z25" s="482"/>
      <c r="AA25" s="482"/>
      <c r="AB25" s="482"/>
      <c r="AC25" s="482"/>
      <c r="AD25" s="482"/>
      <c r="AE25" s="483">
        <v>287.12</v>
      </c>
      <c r="AF25" s="482"/>
      <c r="AG25" s="482"/>
      <c r="AH25" s="482"/>
      <c r="AI25" s="344" t="s">
        <v>1056</v>
      </c>
      <c r="AJ25" s="479">
        <v>45478.546273148146</v>
      </c>
      <c r="AK25" s="344"/>
      <c r="AL25" s="344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</row>
    <row r="26" spans="1:53" s="4" customFormat="1" ht="12.75" customHeight="1" x14ac:dyDescent="0.25">
      <c r="A26" s="379" t="s">
        <v>272</v>
      </c>
      <c r="B26" s="379" t="s">
        <v>258</v>
      </c>
      <c r="C26" s="379" t="s">
        <v>522</v>
      </c>
      <c r="D26" s="379" t="s">
        <v>794</v>
      </c>
      <c r="E26" s="379" t="s">
        <v>781</v>
      </c>
      <c r="F26" s="379" t="s">
        <v>522</v>
      </c>
      <c r="G26" s="480">
        <v>159322939.93000001</v>
      </c>
      <c r="H26" s="379"/>
      <c r="I26" s="480">
        <v>159322939.93000001</v>
      </c>
      <c r="J26" s="480">
        <v>733000</v>
      </c>
      <c r="K26" s="379"/>
      <c r="L26" s="379"/>
      <c r="M26" s="379"/>
      <c r="N26" s="379"/>
      <c r="O26" s="379"/>
      <c r="P26" s="379"/>
      <c r="Q26" s="480">
        <v>83027600</v>
      </c>
      <c r="R26" s="480">
        <v>24032000</v>
      </c>
      <c r="S26" s="480">
        <v>52996339.93</v>
      </c>
      <c r="T26" s="379"/>
      <c r="U26" s="480">
        <v>73493794.819999993</v>
      </c>
      <c r="V26" s="379"/>
      <c r="W26" s="480">
        <v>73493794.819999993</v>
      </c>
      <c r="X26" s="480">
        <v>376499.98</v>
      </c>
      <c r="Y26" s="379"/>
      <c r="Z26" s="379"/>
      <c r="AA26" s="379"/>
      <c r="AB26" s="379"/>
      <c r="AC26" s="379"/>
      <c r="AD26" s="379"/>
      <c r="AE26" s="480">
        <v>41473149.770000003</v>
      </c>
      <c r="AF26" s="480">
        <v>9780270.4299999997</v>
      </c>
      <c r="AG26" s="480">
        <v>22616874.600000001</v>
      </c>
      <c r="AH26" s="379"/>
      <c r="AI26" s="379" t="s">
        <v>1056</v>
      </c>
      <c r="AJ26" s="481">
        <v>45478.546284722222</v>
      </c>
      <c r="AK26" s="379"/>
      <c r="AL26" s="379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 s="4" customFormat="1" ht="12.75" customHeight="1" x14ac:dyDescent="0.25">
      <c r="A27" s="379" t="s">
        <v>261</v>
      </c>
      <c r="B27" s="379" t="s">
        <v>258</v>
      </c>
      <c r="C27" s="379" t="s">
        <v>522</v>
      </c>
      <c r="D27" s="379" t="s">
        <v>794</v>
      </c>
      <c r="E27" s="379" t="s">
        <v>781</v>
      </c>
      <c r="F27" s="379" t="s">
        <v>783</v>
      </c>
      <c r="G27" s="480">
        <v>147986942.93000001</v>
      </c>
      <c r="H27" s="379"/>
      <c r="I27" s="480">
        <v>147986942.93000001</v>
      </c>
      <c r="J27" s="379"/>
      <c r="K27" s="379"/>
      <c r="L27" s="379"/>
      <c r="M27" s="379"/>
      <c r="N27" s="379"/>
      <c r="O27" s="379"/>
      <c r="P27" s="379"/>
      <c r="Q27" s="480">
        <v>76477700</v>
      </c>
      <c r="R27" s="480">
        <v>23376600</v>
      </c>
      <c r="S27" s="480">
        <v>48132642.93</v>
      </c>
      <c r="T27" s="379"/>
      <c r="U27" s="480">
        <v>69020473.629999995</v>
      </c>
      <c r="V27" s="379"/>
      <c r="W27" s="480">
        <v>69020473.629999995</v>
      </c>
      <c r="X27" s="379"/>
      <c r="Y27" s="379"/>
      <c r="Z27" s="379"/>
      <c r="AA27" s="379"/>
      <c r="AB27" s="379"/>
      <c r="AC27" s="379"/>
      <c r="AD27" s="379"/>
      <c r="AE27" s="480">
        <v>38222906.810000002</v>
      </c>
      <c r="AF27" s="480">
        <v>9528900.6799999997</v>
      </c>
      <c r="AG27" s="480">
        <v>21268666.140000001</v>
      </c>
      <c r="AH27" s="379"/>
      <c r="AI27" s="379" t="s">
        <v>1056</v>
      </c>
      <c r="AJ27" s="481">
        <v>45478.546284722222</v>
      </c>
      <c r="AK27" s="379"/>
      <c r="AL27" s="379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</row>
    <row r="28" spans="1:53" s="4" customFormat="1" ht="12.75" customHeight="1" x14ac:dyDescent="0.25">
      <c r="A28" s="379" t="s">
        <v>262</v>
      </c>
      <c r="B28" s="379" t="s">
        <v>258</v>
      </c>
      <c r="C28" s="379" t="s">
        <v>522</v>
      </c>
      <c r="D28" s="379" t="s">
        <v>794</v>
      </c>
      <c r="E28" s="379" t="s">
        <v>781</v>
      </c>
      <c r="F28" s="379" t="s">
        <v>784</v>
      </c>
      <c r="G28" s="480">
        <v>147986942.93000001</v>
      </c>
      <c r="H28" s="379"/>
      <c r="I28" s="480">
        <v>147986942.93000001</v>
      </c>
      <c r="J28" s="379"/>
      <c r="K28" s="379"/>
      <c r="L28" s="379"/>
      <c r="M28" s="379"/>
      <c r="N28" s="379"/>
      <c r="O28" s="379"/>
      <c r="P28" s="379"/>
      <c r="Q28" s="480">
        <v>76477700</v>
      </c>
      <c r="R28" s="480">
        <v>23376600</v>
      </c>
      <c r="S28" s="480">
        <v>48132642.93</v>
      </c>
      <c r="T28" s="379"/>
      <c r="U28" s="480">
        <v>69020473.629999995</v>
      </c>
      <c r="V28" s="379"/>
      <c r="W28" s="480">
        <v>69020473.629999995</v>
      </c>
      <c r="X28" s="379"/>
      <c r="Y28" s="379"/>
      <c r="Z28" s="379"/>
      <c r="AA28" s="379"/>
      <c r="AB28" s="379"/>
      <c r="AC28" s="379"/>
      <c r="AD28" s="379"/>
      <c r="AE28" s="480">
        <v>38222906.810000002</v>
      </c>
      <c r="AF28" s="480">
        <v>9528900.6799999997</v>
      </c>
      <c r="AG28" s="480">
        <v>21268666.140000001</v>
      </c>
      <c r="AH28" s="379"/>
      <c r="AI28" s="379" t="s">
        <v>1056</v>
      </c>
      <c r="AJ28" s="481">
        <v>45478.546284722222</v>
      </c>
      <c r="AK28" s="379"/>
      <c r="AL28" s="379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</row>
    <row r="29" spans="1:53" s="4" customFormat="1" ht="12.75" customHeight="1" x14ac:dyDescent="0.25">
      <c r="A29" s="344" t="s">
        <v>263</v>
      </c>
      <c r="B29" s="344" t="s">
        <v>258</v>
      </c>
      <c r="C29" s="344" t="s">
        <v>522</v>
      </c>
      <c r="D29" s="482" t="s">
        <v>794</v>
      </c>
      <c r="E29" s="344" t="s">
        <v>781</v>
      </c>
      <c r="F29" s="482" t="s">
        <v>785</v>
      </c>
      <c r="G29" s="478">
        <v>113371847.45999999</v>
      </c>
      <c r="H29" s="482"/>
      <c r="I29" s="478">
        <v>113371847.45999999</v>
      </c>
      <c r="J29" s="482"/>
      <c r="K29" s="482"/>
      <c r="L29" s="482"/>
      <c r="M29" s="482"/>
      <c r="N29" s="482"/>
      <c r="O29" s="482"/>
      <c r="P29" s="482"/>
      <c r="Q29" s="483">
        <v>58323900</v>
      </c>
      <c r="R29" s="483">
        <v>17931380</v>
      </c>
      <c r="S29" s="483">
        <v>37116567.460000001</v>
      </c>
      <c r="T29" s="482"/>
      <c r="U29" s="478">
        <v>53402374.539999999</v>
      </c>
      <c r="V29" s="482"/>
      <c r="W29" s="478">
        <v>53402374.539999999</v>
      </c>
      <c r="X29" s="482"/>
      <c r="Y29" s="482"/>
      <c r="Z29" s="482"/>
      <c r="AA29" s="482"/>
      <c r="AB29" s="482"/>
      <c r="AC29" s="482"/>
      <c r="AD29" s="482"/>
      <c r="AE29" s="483">
        <v>28923711.620000001</v>
      </c>
      <c r="AF29" s="483">
        <v>7419518.8399999999</v>
      </c>
      <c r="AG29" s="483">
        <v>17059144.079999998</v>
      </c>
      <c r="AH29" s="482"/>
      <c r="AI29" s="344" t="s">
        <v>1056</v>
      </c>
      <c r="AJ29" s="479">
        <v>45478.546273148146</v>
      </c>
      <c r="AK29" s="344"/>
      <c r="AL29" s="344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</row>
    <row r="30" spans="1:53" s="4" customFormat="1" ht="12.75" customHeight="1" x14ac:dyDescent="0.25">
      <c r="A30" s="344" t="s">
        <v>273</v>
      </c>
      <c r="B30" s="344" t="s">
        <v>258</v>
      </c>
      <c r="C30" s="344" t="s">
        <v>522</v>
      </c>
      <c r="D30" s="482" t="s">
        <v>794</v>
      </c>
      <c r="E30" s="344" t="s">
        <v>781</v>
      </c>
      <c r="F30" s="482" t="s">
        <v>786</v>
      </c>
      <c r="G30" s="478">
        <v>644295</v>
      </c>
      <c r="H30" s="482"/>
      <c r="I30" s="478">
        <v>644295</v>
      </c>
      <c r="J30" s="482"/>
      <c r="K30" s="482"/>
      <c r="L30" s="482"/>
      <c r="M30" s="482"/>
      <c r="N30" s="482"/>
      <c r="O30" s="482"/>
      <c r="P30" s="482"/>
      <c r="Q30" s="483">
        <v>540000</v>
      </c>
      <c r="R30" s="483">
        <v>60000</v>
      </c>
      <c r="S30" s="483">
        <v>44295</v>
      </c>
      <c r="T30" s="482"/>
      <c r="U30" s="478">
        <v>326522.78999999998</v>
      </c>
      <c r="V30" s="482"/>
      <c r="W30" s="478">
        <v>326522.78999999998</v>
      </c>
      <c r="X30" s="482"/>
      <c r="Y30" s="482"/>
      <c r="Z30" s="482"/>
      <c r="AA30" s="482"/>
      <c r="AB30" s="482"/>
      <c r="AC30" s="482"/>
      <c r="AD30" s="482"/>
      <c r="AE30" s="483">
        <v>248315.79</v>
      </c>
      <c r="AF30" s="483">
        <v>59065</v>
      </c>
      <c r="AG30" s="483">
        <v>19142</v>
      </c>
      <c r="AH30" s="482"/>
      <c r="AI30" s="344" t="s">
        <v>1056</v>
      </c>
      <c r="AJ30" s="479">
        <v>45478.546284722222</v>
      </c>
      <c r="AK30" s="344"/>
      <c r="AL30" s="344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</row>
    <row r="31" spans="1:53" s="4" customFormat="1" ht="12.75" customHeight="1" x14ac:dyDescent="0.25">
      <c r="A31" s="344" t="s">
        <v>264</v>
      </c>
      <c r="B31" s="344" t="s">
        <v>258</v>
      </c>
      <c r="C31" s="344" t="s">
        <v>522</v>
      </c>
      <c r="D31" s="482" t="s">
        <v>794</v>
      </c>
      <c r="E31" s="344" t="s">
        <v>781</v>
      </c>
      <c r="F31" s="482" t="s">
        <v>787</v>
      </c>
      <c r="G31" s="478">
        <v>33970800.469999999</v>
      </c>
      <c r="H31" s="482"/>
      <c r="I31" s="478">
        <v>33970800.469999999</v>
      </c>
      <c r="J31" s="482"/>
      <c r="K31" s="482"/>
      <c r="L31" s="482"/>
      <c r="M31" s="482"/>
      <c r="N31" s="482"/>
      <c r="O31" s="482"/>
      <c r="P31" s="482"/>
      <c r="Q31" s="483">
        <v>17613800</v>
      </c>
      <c r="R31" s="483">
        <v>5385220</v>
      </c>
      <c r="S31" s="483">
        <v>10971780.470000001</v>
      </c>
      <c r="T31" s="482"/>
      <c r="U31" s="478">
        <v>15291576.300000001</v>
      </c>
      <c r="V31" s="482"/>
      <c r="W31" s="478">
        <v>15291576.300000001</v>
      </c>
      <c r="X31" s="482"/>
      <c r="Y31" s="482"/>
      <c r="Z31" s="482"/>
      <c r="AA31" s="482"/>
      <c r="AB31" s="482"/>
      <c r="AC31" s="482"/>
      <c r="AD31" s="482"/>
      <c r="AE31" s="483">
        <v>9050879.4000000004</v>
      </c>
      <c r="AF31" s="483">
        <v>2050316.84</v>
      </c>
      <c r="AG31" s="483">
        <v>4190380.06</v>
      </c>
      <c r="AH31" s="482"/>
      <c r="AI31" s="344" t="s">
        <v>1056</v>
      </c>
      <c r="AJ31" s="479">
        <v>45478.546273148146</v>
      </c>
      <c r="AK31" s="344"/>
      <c r="AL31" s="344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</row>
    <row r="32" spans="1:53" s="4" customFormat="1" ht="12.75" customHeight="1" x14ac:dyDescent="0.25">
      <c r="A32" s="379" t="s">
        <v>266</v>
      </c>
      <c r="B32" s="379" t="s">
        <v>258</v>
      </c>
      <c r="C32" s="379" t="s">
        <v>522</v>
      </c>
      <c r="D32" s="379" t="s">
        <v>794</v>
      </c>
      <c r="E32" s="379" t="s">
        <v>781</v>
      </c>
      <c r="F32" s="379" t="s">
        <v>258</v>
      </c>
      <c r="G32" s="480">
        <v>10205670.630000001</v>
      </c>
      <c r="H32" s="379"/>
      <c r="I32" s="480">
        <v>10205670.630000001</v>
      </c>
      <c r="J32" s="379"/>
      <c r="K32" s="379"/>
      <c r="L32" s="379"/>
      <c r="M32" s="379"/>
      <c r="N32" s="379"/>
      <c r="O32" s="379"/>
      <c r="P32" s="379"/>
      <c r="Q32" s="480">
        <v>5939800</v>
      </c>
      <c r="R32" s="480">
        <v>212400</v>
      </c>
      <c r="S32" s="480">
        <v>4053470.63</v>
      </c>
      <c r="T32" s="379"/>
      <c r="U32" s="480">
        <v>3862024.44</v>
      </c>
      <c r="V32" s="379"/>
      <c r="W32" s="480">
        <v>3862024.44</v>
      </c>
      <c r="X32" s="379"/>
      <c r="Y32" s="379"/>
      <c r="Z32" s="379"/>
      <c r="AA32" s="379"/>
      <c r="AB32" s="379"/>
      <c r="AC32" s="379"/>
      <c r="AD32" s="379"/>
      <c r="AE32" s="480">
        <v>2831406.27</v>
      </c>
      <c r="AF32" s="480">
        <v>120183.75</v>
      </c>
      <c r="AG32" s="480">
        <v>910434.42</v>
      </c>
      <c r="AH32" s="379"/>
      <c r="AI32" s="379" t="s">
        <v>1056</v>
      </c>
      <c r="AJ32" s="481">
        <v>45478.546284722222</v>
      </c>
      <c r="AK32" s="379"/>
      <c r="AL32" s="379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</row>
    <row r="33" spans="1:53" s="4" customFormat="1" ht="12.75" customHeight="1" x14ac:dyDescent="0.25">
      <c r="A33" s="379" t="s">
        <v>267</v>
      </c>
      <c r="B33" s="379" t="s">
        <v>258</v>
      </c>
      <c r="C33" s="379" t="s">
        <v>522</v>
      </c>
      <c r="D33" s="379" t="s">
        <v>794</v>
      </c>
      <c r="E33" s="379" t="s">
        <v>781</v>
      </c>
      <c r="F33" s="379" t="s">
        <v>789</v>
      </c>
      <c r="G33" s="480">
        <v>10205670.630000001</v>
      </c>
      <c r="H33" s="379"/>
      <c r="I33" s="480">
        <v>10205670.630000001</v>
      </c>
      <c r="J33" s="379"/>
      <c r="K33" s="379"/>
      <c r="L33" s="379"/>
      <c r="M33" s="379"/>
      <c r="N33" s="379"/>
      <c r="O33" s="379"/>
      <c r="P33" s="379"/>
      <c r="Q33" s="480">
        <v>5939800</v>
      </c>
      <c r="R33" s="480">
        <v>212400</v>
      </c>
      <c r="S33" s="480">
        <v>4053470.63</v>
      </c>
      <c r="T33" s="379"/>
      <c r="U33" s="480">
        <v>3862024.44</v>
      </c>
      <c r="V33" s="379"/>
      <c r="W33" s="480">
        <v>3862024.44</v>
      </c>
      <c r="X33" s="379"/>
      <c r="Y33" s="379"/>
      <c r="Z33" s="379"/>
      <c r="AA33" s="379"/>
      <c r="AB33" s="379"/>
      <c r="AC33" s="379"/>
      <c r="AD33" s="379"/>
      <c r="AE33" s="480">
        <v>2831406.27</v>
      </c>
      <c r="AF33" s="480">
        <v>120183.75</v>
      </c>
      <c r="AG33" s="480">
        <v>910434.42</v>
      </c>
      <c r="AH33" s="379"/>
      <c r="AI33" s="379" t="s">
        <v>1056</v>
      </c>
      <c r="AJ33" s="481">
        <v>45478.546284722222</v>
      </c>
      <c r="AK33" s="379"/>
      <c r="AL33" s="379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</row>
    <row r="34" spans="1:53" s="4" customFormat="1" ht="12.75" customHeight="1" x14ac:dyDescent="0.25">
      <c r="A34" s="344" t="s">
        <v>268</v>
      </c>
      <c r="B34" s="344" t="s">
        <v>258</v>
      </c>
      <c r="C34" s="344" t="s">
        <v>522</v>
      </c>
      <c r="D34" s="482" t="s">
        <v>794</v>
      </c>
      <c r="E34" s="344" t="s">
        <v>781</v>
      </c>
      <c r="F34" s="482" t="s">
        <v>790</v>
      </c>
      <c r="G34" s="478">
        <v>5714738.7400000002</v>
      </c>
      <c r="H34" s="482"/>
      <c r="I34" s="478">
        <v>5714738.7400000002</v>
      </c>
      <c r="J34" s="482"/>
      <c r="K34" s="482"/>
      <c r="L34" s="482"/>
      <c r="M34" s="482"/>
      <c r="N34" s="482"/>
      <c r="O34" s="482"/>
      <c r="P34" s="482"/>
      <c r="Q34" s="483">
        <v>2352700</v>
      </c>
      <c r="R34" s="483">
        <v>212400</v>
      </c>
      <c r="S34" s="483">
        <v>3149638.74</v>
      </c>
      <c r="T34" s="482"/>
      <c r="U34" s="478">
        <v>1701453.01</v>
      </c>
      <c r="V34" s="482"/>
      <c r="W34" s="478">
        <v>1701453.01</v>
      </c>
      <c r="X34" s="482"/>
      <c r="Y34" s="482"/>
      <c r="Z34" s="482"/>
      <c r="AA34" s="482"/>
      <c r="AB34" s="482"/>
      <c r="AC34" s="482"/>
      <c r="AD34" s="482"/>
      <c r="AE34" s="483">
        <v>1105984.54</v>
      </c>
      <c r="AF34" s="483">
        <v>120183.75</v>
      </c>
      <c r="AG34" s="483">
        <v>475284.72</v>
      </c>
      <c r="AH34" s="482"/>
      <c r="AI34" s="344" t="s">
        <v>1056</v>
      </c>
      <c r="AJ34" s="479">
        <v>45478.546284722222</v>
      </c>
      <c r="AK34" s="344"/>
      <c r="AL34" s="344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1:53" s="4" customFormat="1" ht="12.75" customHeight="1" x14ac:dyDescent="0.25">
      <c r="A35" s="344" t="s">
        <v>274</v>
      </c>
      <c r="B35" s="344" t="s">
        <v>258</v>
      </c>
      <c r="C35" s="344" t="s">
        <v>522</v>
      </c>
      <c r="D35" s="482" t="s">
        <v>794</v>
      </c>
      <c r="E35" s="344" t="s">
        <v>781</v>
      </c>
      <c r="F35" s="482" t="s">
        <v>795</v>
      </c>
      <c r="G35" s="478">
        <v>4490931.8899999997</v>
      </c>
      <c r="H35" s="482"/>
      <c r="I35" s="478">
        <v>4490931.8899999997</v>
      </c>
      <c r="J35" s="482"/>
      <c r="K35" s="482"/>
      <c r="L35" s="482"/>
      <c r="M35" s="482"/>
      <c r="N35" s="482"/>
      <c r="O35" s="482"/>
      <c r="P35" s="482"/>
      <c r="Q35" s="483">
        <v>3587100</v>
      </c>
      <c r="R35" s="482"/>
      <c r="S35" s="483">
        <v>903831.89</v>
      </c>
      <c r="T35" s="482"/>
      <c r="U35" s="478">
        <v>2160571.4300000002</v>
      </c>
      <c r="V35" s="482"/>
      <c r="W35" s="478">
        <v>2160571.4300000002</v>
      </c>
      <c r="X35" s="482"/>
      <c r="Y35" s="482"/>
      <c r="Z35" s="482"/>
      <c r="AA35" s="482"/>
      <c r="AB35" s="482"/>
      <c r="AC35" s="482"/>
      <c r="AD35" s="482"/>
      <c r="AE35" s="483">
        <v>1725421.73</v>
      </c>
      <c r="AF35" s="482"/>
      <c r="AG35" s="483">
        <v>435149.7</v>
      </c>
      <c r="AH35" s="482"/>
      <c r="AI35" s="344" t="s">
        <v>1056</v>
      </c>
      <c r="AJ35" s="479">
        <v>45478.546284722222</v>
      </c>
      <c r="AK35" s="344"/>
      <c r="AL35" s="344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1:53" s="4" customFormat="1" ht="12.75" customHeight="1" x14ac:dyDescent="0.25">
      <c r="A36" s="379" t="s">
        <v>275</v>
      </c>
      <c r="B36" s="379" t="s">
        <v>258</v>
      </c>
      <c r="C36" s="379" t="s">
        <v>522</v>
      </c>
      <c r="D36" s="379" t="s">
        <v>794</v>
      </c>
      <c r="E36" s="379" t="s">
        <v>781</v>
      </c>
      <c r="F36" s="379" t="s">
        <v>410</v>
      </c>
      <c r="G36" s="480">
        <v>0</v>
      </c>
      <c r="H36" s="379"/>
      <c r="I36" s="480">
        <v>0</v>
      </c>
      <c r="J36" s="480">
        <v>733000</v>
      </c>
      <c r="K36" s="379"/>
      <c r="L36" s="379"/>
      <c r="M36" s="379"/>
      <c r="N36" s="379"/>
      <c r="O36" s="379"/>
      <c r="P36" s="379"/>
      <c r="Q36" s="379"/>
      <c r="R36" s="480">
        <v>308000</v>
      </c>
      <c r="S36" s="480">
        <v>425000</v>
      </c>
      <c r="T36" s="379"/>
      <c r="U36" s="480">
        <v>0</v>
      </c>
      <c r="V36" s="379"/>
      <c r="W36" s="480">
        <v>0</v>
      </c>
      <c r="X36" s="480">
        <v>376499.98</v>
      </c>
      <c r="Y36" s="379"/>
      <c r="Z36" s="379"/>
      <c r="AA36" s="379"/>
      <c r="AB36" s="379"/>
      <c r="AC36" s="379"/>
      <c r="AD36" s="379"/>
      <c r="AE36" s="379"/>
      <c r="AF36" s="480">
        <v>128500</v>
      </c>
      <c r="AG36" s="480">
        <v>247999.98</v>
      </c>
      <c r="AH36" s="379"/>
      <c r="AI36" s="379" t="s">
        <v>1056</v>
      </c>
      <c r="AJ36" s="481">
        <v>45478.546284722222</v>
      </c>
      <c r="AK36" s="379"/>
      <c r="AL36" s="379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1:53" s="4" customFormat="1" ht="12.75" customHeight="1" x14ac:dyDescent="0.25">
      <c r="A37" s="344" t="s">
        <v>210</v>
      </c>
      <c r="B37" s="344" t="s">
        <v>258</v>
      </c>
      <c r="C37" s="344" t="s">
        <v>522</v>
      </c>
      <c r="D37" s="482" t="s">
        <v>794</v>
      </c>
      <c r="E37" s="344" t="s">
        <v>781</v>
      </c>
      <c r="F37" s="482" t="s">
        <v>796</v>
      </c>
      <c r="G37" s="478">
        <v>0</v>
      </c>
      <c r="H37" s="482"/>
      <c r="I37" s="478">
        <v>0</v>
      </c>
      <c r="J37" s="483">
        <v>733000</v>
      </c>
      <c r="K37" s="482"/>
      <c r="L37" s="482"/>
      <c r="M37" s="482"/>
      <c r="N37" s="482"/>
      <c r="O37" s="482"/>
      <c r="P37" s="482"/>
      <c r="Q37" s="482"/>
      <c r="R37" s="483">
        <v>308000</v>
      </c>
      <c r="S37" s="483">
        <v>425000</v>
      </c>
      <c r="T37" s="482"/>
      <c r="U37" s="478">
        <v>0</v>
      </c>
      <c r="V37" s="482"/>
      <c r="W37" s="478">
        <v>0</v>
      </c>
      <c r="X37" s="483">
        <v>376499.98</v>
      </c>
      <c r="Y37" s="482"/>
      <c r="Z37" s="482"/>
      <c r="AA37" s="482"/>
      <c r="AB37" s="482"/>
      <c r="AC37" s="482"/>
      <c r="AD37" s="482"/>
      <c r="AE37" s="482"/>
      <c r="AF37" s="483">
        <v>128500</v>
      </c>
      <c r="AG37" s="483">
        <v>247999.98</v>
      </c>
      <c r="AH37" s="482"/>
      <c r="AI37" s="344" t="s">
        <v>1056</v>
      </c>
      <c r="AJ37" s="479">
        <v>45478.546284722222</v>
      </c>
      <c r="AK37" s="344"/>
      <c r="AL37" s="344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1:53" s="4" customFormat="1" ht="12.75" customHeight="1" x14ac:dyDescent="0.25">
      <c r="A38" s="379" t="s">
        <v>269</v>
      </c>
      <c r="B38" s="379" t="s">
        <v>258</v>
      </c>
      <c r="C38" s="379" t="s">
        <v>522</v>
      </c>
      <c r="D38" s="379" t="s">
        <v>794</v>
      </c>
      <c r="E38" s="379" t="s">
        <v>781</v>
      </c>
      <c r="F38" s="379" t="s">
        <v>791</v>
      </c>
      <c r="G38" s="480">
        <v>1130326.3700000001</v>
      </c>
      <c r="H38" s="379"/>
      <c r="I38" s="480">
        <v>1130326.3700000001</v>
      </c>
      <c r="J38" s="379"/>
      <c r="K38" s="379"/>
      <c r="L38" s="379"/>
      <c r="M38" s="379"/>
      <c r="N38" s="379"/>
      <c r="O38" s="379"/>
      <c r="P38" s="379"/>
      <c r="Q38" s="480">
        <v>610100</v>
      </c>
      <c r="R38" s="480">
        <v>135000</v>
      </c>
      <c r="S38" s="480">
        <v>385226.37</v>
      </c>
      <c r="T38" s="379"/>
      <c r="U38" s="480">
        <v>611296.75</v>
      </c>
      <c r="V38" s="379"/>
      <c r="W38" s="480">
        <v>611296.75</v>
      </c>
      <c r="X38" s="379"/>
      <c r="Y38" s="379"/>
      <c r="Z38" s="379"/>
      <c r="AA38" s="379"/>
      <c r="AB38" s="379"/>
      <c r="AC38" s="379"/>
      <c r="AD38" s="379"/>
      <c r="AE38" s="480">
        <v>418836.69</v>
      </c>
      <c r="AF38" s="480">
        <v>2686</v>
      </c>
      <c r="AG38" s="480">
        <v>189774.06</v>
      </c>
      <c r="AH38" s="379"/>
      <c r="AI38" s="379" t="s">
        <v>1056</v>
      </c>
      <c r="AJ38" s="481">
        <v>45478.546284722222</v>
      </c>
      <c r="AK38" s="379"/>
      <c r="AL38" s="379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1:53" s="4" customFormat="1" ht="12.75" customHeight="1" x14ac:dyDescent="0.25">
      <c r="A39" s="379" t="s">
        <v>270</v>
      </c>
      <c r="B39" s="379" t="s">
        <v>258</v>
      </c>
      <c r="C39" s="379" t="s">
        <v>522</v>
      </c>
      <c r="D39" s="379" t="s">
        <v>794</v>
      </c>
      <c r="E39" s="379" t="s">
        <v>781</v>
      </c>
      <c r="F39" s="379" t="s">
        <v>792</v>
      </c>
      <c r="G39" s="480">
        <v>1130326.3700000001</v>
      </c>
      <c r="H39" s="379"/>
      <c r="I39" s="480">
        <v>1130326.3700000001</v>
      </c>
      <c r="J39" s="379"/>
      <c r="K39" s="379"/>
      <c r="L39" s="379"/>
      <c r="M39" s="379"/>
      <c r="N39" s="379"/>
      <c r="O39" s="379"/>
      <c r="P39" s="379"/>
      <c r="Q39" s="480">
        <v>610100</v>
      </c>
      <c r="R39" s="480">
        <v>135000</v>
      </c>
      <c r="S39" s="480">
        <v>385226.37</v>
      </c>
      <c r="T39" s="379"/>
      <c r="U39" s="480">
        <v>611296.75</v>
      </c>
      <c r="V39" s="379"/>
      <c r="W39" s="480">
        <v>611296.75</v>
      </c>
      <c r="X39" s="379"/>
      <c r="Y39" s="379"/>
      <c r="Z39" s="379"/>
      <c r="AA39" s="379"/>
      <c r="AB39" s="379"/>
      <c r="AC39" s="379"/>
      <c r="AD39" s="379"/>
      <c r="AE39" s="480">
        <v>418836.69</v>
      </c>
      <c r="AF39" s="480">
        <v>2686</v>
      </c>
      <c r="AG39" s="480">
        <v>189774.06</v>
      </c>
      <c r="AH39" s="379"/>
      <c r="AI39" s="379" t="s">
        <v>1056</v>
      </c>
      <c r="AJ39" s="481">
        <v>45478.546284722222</v>
      </c>
      <c r="AK39" s="379"/>
      <c r="AL39" s="379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s="4" customFormat="1" ht="12.75" customHeight="1" x14ac:dyDescent="0.25">
      <c r="A40" s="344" t="s">
        <v>276</v>
      </c>
      <c r="B40" s="344" t="s">
        <v>258</v>
      </c>
      <c r="C40" s="344" t="s">
        <v>522</v>
      </c>
      <c r="D40" s="482" t="s">
        <v>794</v>
      </c>
      <c r="E40" s="344" t="s">
        <v>781</v>
      </c>
      <c r="F40" s="482" t="s">
        <v>797</v>
      </c>
      <c r="G40" s="478">
        <v>716774</v>
      </c>
      <c r="H40" s="482"/>
      <c r="I40" s="478">
        <v>716774</v>
      </c>
      <c r="J40" s="482"/>
      <c r="K40" s="482"/>
      <c r="L40" s="482"/>
      <c r="M40" s="482"/>
      <c r="N40" s="482"/>
      <c r="O40" s="482"/>
      <c r="P40" s="482"/>
      <c r="Q40" s="483">
        <v>350774</v>
      </c>
      <c r="R40" s="483">
        <v>100000</v>
      </c>
      <c r="S40" s="483">
        <v>266000</v>
      </c>
      <c r="T40" s="482"/>
      <c r="U40" s="478">
        <v>307140</v>
      </c>
      <c r="V40" s="482"/>
      <c r="W40" s="478">
        <v>307140</v>
      </c>
      <c r="X40" s="482"/>
      <c r="Y40" s="482"/>
      <c r="Z40" s="482"/>
      <c r="AA40" s="482"/>
      <c r="AB40" s="482"/>
      <c r="AC40" s="482"/>
      <c r="AD40" s="482"/>
      <c r="AE40" s="483">
        <v>161494</v>
      </c>
      <c r="AF40" s="483">
        <v>2686</v>
      </c>
      <c r="AG40" s="483">
        <v>142960</v>
      </c>
      <c r="AH40" s="482"/>
      <c r="AI40" s="344" t="s">
        <v>1056</v>
      </c>
      <c r="AJ40" s="479">
        <v>45478.546273148146</v>
      </c>
      <c r="AK40" s="344"/>
      <c r="AL40" s="344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s="4" customFormat="1" ht="12.75" customHeight="1" x14ac:dyDescent="0.25">
      <c r="A41" s="344" t="s">
        <v>277</v>
      </c>
      <c r="B41" s="344" t="s">
        <v>258</v>
      </c>
      <c r="C41" s="344" t="s">
        <v>522</v>
      </c>
      <c r="D41" s="482" t="s">
        <v>794</v>
      </c>
      <c r="E41" s="344" t="s">
        <v>781</v>
      </c>
      <c r="F41" s="482" t="s">
        <v>798</v>
      </c>
      <c r="G41" s="478">
        <v>27826</v>
      </c>
      <c r="H41" s="482"/>
      <c r="I41" s="478">
        <v>27826</v>
      </c>
      <c r="J41" s="482"/>
      <c r="K41" s="482"/>
      <c r="L41" s="482"/>
      <c r="M41" s="482"/>
      <c r="N41" s="482"/>
      <c r="O41" s="482"/>
      <c r="P41" s="482"/>
      <c r="Q41" s="483">
        <v>3826</v>
      </c>
      <c r="R41" s="482"/>
      <c r="S41" s="483">
        <v>24000</v>
      </c>
      <c r="T41" s="482"/>
      <c r="U41" s="478">
        <v>13285</v>
      </c>
      <c r="V41" s="482"/>
      <c r="W41" s="478">
        <v>13285</v>
      </c>
      <c r="X41" s="482"/>
      <c r="Y41" s="482"/>
      <c r="Z41" s="482"/>
      <c r="AA41" s="482"/>
      <c r="AB41" s="482"/>
      <c r="AC41" s="482"/>
      <c r="AD41" s="482"/>
      <c r="AE41" s="483">
        <v>3826</v>
      </c>
      <c r="AF41" s="482"/>
      <c r="AG41" s="483">
        <v>9459</v>
      </c>
      <c r="AH41" s="482"/>
      <c r="AI41" s="344" t="s">
        <v>1056</v>
      </c>
      <c r="AJ41" s="479">
        <v>45478.546273148146</v>
      </c>
      <c r="AK41" s="344"/>
      <c r="AL41" s="344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s="4" customFormat="1" ht="12.75" customHeight="1" x14ac:dyDescent="0.25">
      <c r="A42" s="344" t="s">
        <v>271</v>
      </c>
      <c r="B42" s="344" t="s">
        <v>258</v>
      </c>
      <c r="C42" s="344" t="s">
        <v>522</v>
      </c>
      <c r="D42" s="482" t="s">
        <v>794</v>
      </c>
      <c r="E42" s="344" t="s">
        <v>781</v>
      </c>
      <c r="F42" s="482" t="s">
        <v>793</v>
      </c>
      <c r="G42" s="478">
        <v>385726.37</v>
      </c>
      <c r="H42" s="482"/>
      <c r="I42" s="478">
        <v>385726.37</v>
      </c>
      <c r="J42" s="482"/>
      <c r="K42" s="482"/>
      <c r="L42" s="482"/>
      <c r="M42" s="482"/>
      <c r="N42" s="482"/>
      <c r="O42" s="482"/>
      <c r="P42" s="482"/>
      <c r="Q42" s="483">
        <v>255500</v>
      </c>
      <c r="R42" s="483">
        <v>35000</v>
      </c>
      <c r="S42" s="483">
        <v>95226.37</v>
      </c>
      <c r="T42" s="482"/>
      <c r="U42" s="478">
        <v>290871.75</v>
      </c>
      <c r="V42" s="482"/>
      <c r="W42" s="478">
        <v>290871.75</v>
      </c>
      <c r="X42" s="482"/>
      <c r="Y42" s="482"/>
      <c r="Z42" s="482"/>
      <c r="AA42" s="482"/>
      <c r="AB42" s="482"/>
      <c r="AC42" s="482"/>
      <c r="AD42" s="482"/>
      <c r="AE42" s="483">
        <v>253516.69</v>
      </c>
      <c r="AF42" s="483">
        <v>0</v>
      </c>
      <c r="AG42" s="483">
        <v>37355.06</v>
      </c>
      <c r="AH42" s="482"/>
      <c r="AI42" s="344" t="s">
        <v>1056</v>
      </c>
      <c r="AJ42" s="479">
        <v>45478.546273148146</v>
      </c>
      <c r="AK42" s="344"/>
      <c r="AL42" s="344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s="4" customFormat="1" ht="12.75" customHeight="1" x14ac:dyDescent="0.25">
      <c r="A43" s="379" t="s">
        <v>278</v>
      </c>
      <c r="B43" s="379" t="s">
        <v>258</v>
      </c>
      <c r="C43" s="379" t="s">
        <v>522</v>
      </c>
      <c r="D43" s="379" t="s">
        <v>799</v>
      </c>
      <c r="E43" s="379" t="s">
        <v>781</v>
      </c>
      <c r="F43" s="379" t="s">
        <v>522</v>
      </c>
      <c r="G43" s="480">
        <v>8300</v>
      </c>
      <c r="H43" s="379"/>
      <c r="I43" s="480">
        <v>8300</v>
      </c>
      <c r="J43" s="379"/>
      <c r="K43" s="379"/>
      <c r="L43" s="379"/>
      <c r="M43" s="379"/>
      <c r="N43" s="379"/>
      <c r="O43" s="379"/>
      <c r="P43" s="379"/>
      <c r="Q43" s="480">
        <v>8300</v>
      </c>
      <c r="R43" s="379"/>
      <c r="S43" s="379"/>
      <c r="T43" s="379"/>
      <c r="U43" s="480">
        <v>8280</v>
      </c>
      <c r="V43" s="379"/>
      <c r="W43" s="480">
        <v>8280</v>
      </c>
      <c r="X43" s="379"/>
      <c r="Y43" s="379"/>
      <c r="Z43" s="379"/>
      <c r="AA43" s="379"/>
      <c r="AB43" s="379"/>
      <c r="AC43" s="379"/>
      <c r="AD43" s="379"/>
      <c r="AE43" s="480">
        <v>8280</v>
      </c>
      <c r="AF43" s="379"/>
      <c r="AG43" s="379"/>
      <c r="AH43" s="379"/>
      <c r="AI43" s="379" t="s">
        <v>1056</v>
      </c>
      <c r="AJ43" s="481">
        <v>45478.546284722222</v>
      </c>
      <c r="AK43" s="379"/>
      <c r="AL43" s="379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s="4" customFormat="1" ht="12.75" customHeight="1" x14ac:dyDescent="0.25">
      <c r="A44" s="379" t="s">
        <v>266</v>
      </c>
      <c r="B44" s="379" t="s">
        <v>258</v>
      </c>
      <c r="C44" s="379" t="s">
        <v>522</v>
      </c>
      <c r="D44" s="379" t="s">
        <v>799</v>
      </c>
      <c r="E44" s="379" t="s">
        <v>781</v>
      </c>
      <c r="F44" s="379" t="s">
        <v>258</v>
      </c>
      <c r="G44" s="480">
        <v>8300</v>
      </c>
      <c r="H44" s="379"/>
      <c r="I44" s="480">
        <v>8300</v>
      </c>
      <c r="J44" s="379"/>
      <c r="K44" s="379"/>
      <c r="L44" s="379"/>
      <c r="M44" s="379"/>
      <c r="N44" s="379"/>
      <c r="O44" s="379"/>
      <c r="P44" s="379"/>
      <c r="Q44" s="480">
        <v>8300</v>
      </c>
      <c r="R44" s="379"/>
      <c r="S44" s="379"/>
      <c r="T44" s="379"/>
      <c r="U44" s="480">
        <v>8280</v>
      </c>
      <c r="V44" s="379"/>
      <c r="W44" s="480">
        <v>8280</v>
      </c>
      <c r="X44" s="379"/>
      <c r="Y44" s="379"/>
      <c r="Z44" s="379"/>
      <c r="AA44" s="379"/>
      <c r="AB44" s="379"/>
      <c r="AC44" s="379"/>
      <c r="AD44" s="379"/>
      <c r="AE44" s="480">
        <v>8280</v>
      </c>
      <c r="AF44" s="379"/>
      <c r="AG44" s="379"/>
      <c r="AH44" s="379"/>
      <c r="AI44" s="379" t="s">
        <v>1056</v>
      </c>
      <c r="AJ44" s="481">
        <v>45478.546284722222</v>
      </c>
      <c r="AK44" s="379"/>
      <c r="AL44" s="379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s="4" customFormat="1" ht="12.75" customHeight="1" x14ac:dyDescent="0.25">
      <c r="A45" s="379" t="s">
        <v>267</v>
      </c>
      <c r="B45" s="379" t="s">
        <v>258</v>
      </c>
      <c r="C45" s="379" t="s">
        <v>522</v>
      </c>
      <c r="D45" s="379" t="s">
        <v>799</v>
      </c>
      <c r="E45" s="379" t="s">
        <v>781</v>
      </c>
      <c r="F45" s="379" t="s">
        <v>789</v>
      </c>
      <c r="G45" s="480">
        <v>8300</v>
      </c>
      <c r="H45" s="379"/>
      <c r="I45" s="480">
        <v>8300</v>
      </c>
      <c r="J45" s="379"/>
      <c r="K45" s="379"/>
      <c r="L45" s="379"/>
      <c r="M45" s="379"/>
      <c r="N45" s="379"/>
      <c r="O45" s="379"/>
      <c r="P45" s="379"/>
      <c r="Q45" s="480">
        <v>8300</v>
      </c>
      <c r="R45" s="379"/>
      <c r="S45" s="379"/>
      <c r="T45" s="379"/>
      <c r="U45" s="480">
        <v>8280</v>
      </c>
      <c r="V45" s="379"/>
      <c r="W45" s="480">
        <v>8280</v>
      </c>
      <c r="X45" s="379"/>
      <c r="Y45" s="379"/>
      <c r="Z45" s="379"/>
      <c r="AA45" s="379"/>
      <c r="AB45" s="379"/>
      <c r="AC45" s="379"/>
      <c r="AD45" s="379"/>
      <c r="AE45" s="480">
        <v>8280</v>
      </c>
      <c r="AF45" s="379"/>
      <c r="AG45" s="379"/>
      <c r="AH45" s="379"/>
      <c r="AI45" s="379" t="s">
        <v>1056</v>
      </c>
      <c r="AJ45" s="481">
        <v>45478.546284722222</v>
      </c>
      <c r="AK45" s="379"/>
      <c r="AL45" s="379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s="4" customFormat="1" ht="12.75" customHeight="1" x14ac:dyDescent="0.25">
      <c r="A46" s="344" t="s">
        <v>268</v>
      </c>
      <c r="B46" s="344" t="s">
        <v>258</v>
      </c>
      <c r="C46" s="344" t="s">
        <v>522</v>
      </c>
      <c r="D46" s="482" t="s">
        <v>799</v>
      </c>
      <c r="E46" s="344" t="s">
        <v>781</v>
      </c>
      <c r="F46" s="482" t="s">
        <v>790</v>
      </c>
      <c r="G46" s="478">
        <v>8300</v>
      </c>
      <c r="H46" s="482"/>
      <c r="I46" s="478">
        <v>8300</v>
      </c>
      <c r="J46" s="482"/>
      <c r="K46" s="482"/>
      <c r="L46" s="482"/>
      <c r="M46" s="482"/>
      <c r="N46" s="482"/>
      <c r="O46" s="482"/>
      <c r="P46" s="482"/>
      <c r="Q46" s="483">
        <v>8300</v>
      </c>
      <c r="R46" s="482"/>
      <c r="S46" s="482"/>
      <c r="T46" s="482"/>
      <c r="U46" s="478">
        <v>8280</v>
      </c>
      <c r="V46" s="482"/>
      <c r="W46" s="478">
        <v>8280</v>
      </c>
      <c r="X46" s="482"/>
      <c r="Y46" s="482"/>
      <c r="Z46" s="482"/>
      <c r="AA46" s="482"/>
      <c r="AB46" s="482"/>
      <c r="AC46" s="482"/>
      <c r="AD46" s="482"/>
      <c r="AE46" s="483">
        <v>8280</v>
      </c>
      <c r="AF46" s="482"/>
      <c r="AG46" s="482"/>
      <c r="AH46" s="482"/>
      <c r="AI46" s="344" t="s">
        <v>1056</v>
      </c>
      <c r="AJ46" s="479">
        <v>45478.546273148146</v>
      </c>
      <c r="AK46" s="344"/>
      <c r="AL46" s="344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s="4" customFormat="1" ht="12.75" customHeight="1" x14ac:dyDescent="0.25">
      <c r="A47" s="379" t="s">
        <v>279</v>
      </c>
      <c r="B47" s="379" t="s">
        <v>258</v>
      </c>
      <c r="C47" s="379" t="s">
        <v>522</v>
      </c>
      <c r="D47" s="379" t="s">
        <v>800</v>
      </c>
      <c r="E47" s="379" t="s">
        <v>781</v>
      </c>
      <c r="F47" s="379" t="s">
        <v>522</v>
      </c>
      <c r="G47" s="480">
        <v>21194300</v>
      </c>
      <c r="H47" s="379"/>
      <c r="I47" s="480">
        <v>21194300</v>
      </c>
      <c r="J47" s="480">
        <v>787900</v>
      </c>
      <c r="K47" s="379"/>
      <c r="L47" s="379"/>
      <c r="M47" s="379"/>
      <c r="N47" s="379"/>
      <c r="O47" s="379"/>
      <c r="P47" s="379"/>
      <c r="Q47" s="480">
        <v>21194300</v>
      </c>
      <c r="R47" s="480">
        <v>319900</v>
      </c>
      <c r="S47" s="480">
        <v>468000</v>
      </c>
      <c r="T47" s="379"/>
      <c r="U47" s="480">
        <v>9999841.6799999997</v>
      </c>
      <c r="V47" s="379"/>
      <c r="W47" s="480">
        <v>9999841.6799999997</v>
      </c>
      <c r="X47" s="480">
        <v>787900</v>
      </c>
      <c r="Y47" s="379"/>
      <c r="Z47" s="379"/>
      <c r="AA47" s="379"/>
      <c r="AB47" s="379"/>
      <c r="AC47" s="379"/>
      <c r="AD47" s="379"/>
      <c r="AE47" s="480">
        <v>9999841.6799999997</v>
      </c>
      <c r="AF47" s="480">
        <v>319900</v>
      </c>
      <c r="AG47" s="480">
        <v>468000</v>
      </c>
      <c r="AH47" s="379"/>
      <c r="AI47" s="379" t="s">
        <v>1056</v>
      </c>
      <c r="AJ47" s="481">
        <v>45478.546284722222</v>
      </c>
      <c r="AK47" s="379"/>
      <c r="AL47" s="379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s="4" customFormat="1" ht="12.75" customHeight="1" x14ac:dyDescent="0.25">
      <c r="A48" s="379" t="s">
        <v>261</v>
      </c>
      <c r="B48" s="379" t="s">
        <v>258</v>
      </c>
      <c r="C48" s="379" t="s">
        <v>522</v>
      </c>
      <c r="D48" s="379" t="s">
        <v>800</v>
      </c>
      <c r="E48" s="379" t="s">
        <v>781</v>
      </c>
      <c r="F48" s="379" t="s">
        <v>783</v>
      </c>
      <c r="G48" s="480">
        <v>20251300</v>
      </c>
      <c r="H48" s="379"/>
      <c r="I48" s="480">
        <v>20251300</v>
      </c>
      <c r="J48" s="379"/>
      <c r="K48" s="379"/>
      <c r="L48" s="379"/>
      <c r="M48" s="379"/>
      <c r="N48" s="379"/>
      <c r="O48" s="379"/>
      <c r="P48" s="379"/>
      <c r="Q48" s="480">
        <v>20251300</v>
      </c>
      <c r="R48" s="379"/>
      <c r="S48" s="379"/>
      <c r="T48" s="379"/>
      <c r="U48" s="480">
        <v>9707190.8599999994</v>
      </c>
      <c r="V48" s="379"/>
      <c r="W48" s="480">
        <v>9707190.8599999994</v>
      </c>
      <c r="X48" s="379"/>
      <c r="Y48" s="379"/>
      <c r="Z48" s="379"/>
      <c r="AA48" s="379"/>
      <c r="AB48" s="379"/>
      <c r="AC48" s="379"/>
      <c r="AD48" s="379"/>
      <c r="AE48" s="480">
        <v>9707190.8599999994</v>
      </c>
      <c r="AF48" s="379"/>
      <c r="AG48" s="379"/>
      <c r="AH48" s="379"/>
      <c r="AI48" s="379" t="s">
        <v>1056</v>
      </c>
      <c r="AJ48" s="481">
        <v>45478.546284722222</v>
      </c>
      <c r="AK48" s="379"/>
      <c r="AL48" s="379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s="4" customFormat="1" ht="12.75" customHeight="1" x14ac:dyDescent="0.25">
      <c r="A49" s="379" t="s">
        <v>262</v>
      </c>
      <c r="B49" s="379" t="s">
        <v>258</v>
      </c>
      <c r="C49" s="379" t="s">
        <v>522</v>
      </c>
      <c r="D49" s="379" t="s">
        <v>800</v>
      </c>
      <c r="E49" s="379" t="s">
        <v>781</v>
      </c>
      <c r="F49" s="379" t="s">
        <v>784</v>
      </c>
      <c r="G49" s="480">
        <v>20251300</v>
      </c>
      <c r="H49" s="379"/>
      <c r="I49" s="480">
        <v>20251300</v>
      </c>
      <c r="J49" s="379"/>
      <c r="K49" s="379"/>
      <c r="L49" s="379"/>
      <c r="M49" s="379"/>
      <c r="N49" s="379"/>
      <c r="O49" s="379"/>
      <c r="P49" s="379"/>
      <c r="Q49" s="480">
        <v>20251300</v>
      </c>
      <c r="R49" s="379"/>
      <c r="S49" s="379"/>
      <c r="T49" s="379"/>
      <c r="U49" s="480">
        <v>9707190.8599999994</v>
      </c>
      <c r="V49" s="379"/>
      <c r="W49" s="480">
        <v>9707190.8599999994</v>
      </c>
      <c r="X49" s="379"/>
      <c r="Y49" s="379"/>
      <c r="Z49" s="379"/>
      <c r="AA49" s="379"/>
      <c r="AB49" s="379"/>
      <c r="AC49" s="379"/>
      <c r="AD49" s="379"/>
      <c r="AE49" s="480">
        <v>9707190.8599999994</v>
      </c>
      <c r="AF49" s="379"/>
      <c r="AG49" s="379"/>
      <c r="AH49" s="379"/>
      <c r="AI49" s="379" t="s">
        <v>1056</v>
      </c>
      <c r="AJ49" s="481">
        <v>45478.546284722222</v>
      </c>
      <c r="AK49" s="379"/>
      <c r="AL49" s="379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s="4" customFormat="1" ht="12.75" customHeight="1" x14ac:dyDescent="0.25">
      <c r="A50" s="344" t="s">
        <v>263</v>
      </c>
      <c r="B50" s="344" t="s">
        <v>258</v>
      </c>
      <c r="C50" s="344" t="s">
        <v>522</v>
      </c>
      <c r="D50" s="482" t="s">
        <v>800</v>
      </c>
      <c r="E50" s="344" t="s">
        <v>781</v>
      </c>
      <c r="F50" s="482" t="s">
        <v>785</v>
      </c>
      <c r="G50" s="478">
        <v>15519300</v>
      </c>
      <c r="H50" s="482"/>
      <c r="I50" s="478">
        <v>15519300</v>
      </c>
      <c r="J50" s="482"/>
      <c r="K50" s="482"/>
      <c r="L50" s="482"/>
      <c r="M50" s="482"/>
      <c r="N50" s="482"/>
      <c r="O50" s="482"/>
      <c r="P50" s="482"/>
      <c r="Q50" s="483">
        <v>15519300</v>
      </c>
      <c r="R50" s="482"/>
      <c r="S50" s="482"/>
      <c r="T50" s="482"/>
      <c r="U50" s="478">
        <v>7374572.6900000004</v>
      </c>
      <c r="V50" s="482"/>
      <c r="W50" s="478">
        <v>7374572.6900000004</v>
      </c>
      <c r="X50" s="482"/>
      <c r="Y50" s="482"/>
      <c r="Z50" s="482"/>
      <c r="AA50" s="482"/>
      <c r="AB50" s="482"/>
      <c r="AC50" s="482"/>
      <c r="AD50" s="482"/>
      <c r="AE50" s="483">
        <v>7374572.6900000004</v>
      </c>
      <c r="AF50" s="482"/>
      <c r="AG50" s="482"/>
      <c r="AH50" s="482"/>
      <c r="AI50" s="344" t="s">
        <v>1056</v>
      </c>
      <c r="AJ50" s="479">
        <v>45478.546273148146</v>
      </c>
      <c r="AK50" s="344"/>
      <c r="AL50" s="344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s="4" customFormat="1" ht="12.75" customHeight="1" x14ac:dyDescent="0.25">
      <c r="A51" s="344" t="s">
        <v>273</v>
      </c>
      <c r="B51" s="344" t="s">
        <v>258</v>
      </c>
      <c r="C51" s="344" t="s">
        <v>522</v>
      </c>
      <c r="D51" s="482" t="s">
        <v>800</v>
      </c>
      <c r="E51" s="344" t="s">
        <v>781</v>
      </c>
      <c r="F51" s="482" t="s">
        <v>786</v>
      </c>
      <c r="G51" s="478">
        <v>45000</v>
      </c>
      <c r="H51" s="482"/>
      <c r="I51" s="478">
        <v>45000</v>
      </c>
      <c r="J51" s="482"/>
      <c r="K51" s="482"/>
      <c r="L51" s="482"/>
      <c r="M51" s="482"/>
      <c r="N51" s="482"/>
      <c r="O51" s="482"/>
      <c r="P51" s="482"/>
      <c r="Q51" s="483">
        <v>45000</v>
      </c>
      <c r="R51" s="482"/>
      <c r="S51" s="482"/>
      <c r="T51" s="482"/>
      <c r="U51" s="478">
        <v>21300</v>
      </c>
      <c r="V51" s="482"/>
      <c r="W51" s="478">
        <v>21300</v>
      </c>
      <c r="X51" s="482"/>
      <c r="Y51" s="482"/>
      <c r="Z51" s="482"/>
      <c r="AA51" s="482"/>
      <c r="AB51" s="482"/>
      <c r="AC51" s="482"/>
      <c r="AD51" s="482"/>
      <c r="AE51" s="483">
        <v>21300</v>
      </c>
      <c r="AF51" s="482"/>
      <c r="AG51" s="482"/>
      <c r="AH51" s="482"/>
      <c r="AI51" s="344" t="s">
        <v>1056</v>
      </c>
      <c r="AJ51" s="479">
        <v>45478.546273148146</v>
      </c>
      <c r="AK51" s="344"/>
      <c r="AL51" s="344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s="4" customFormat="1" ht="12.75" customHeight="1" x14ac:dyDescent="0.25">
      <c r="A52" s="344" t="s">
        <v>264</v>
      </c>
      <c r="B52" s="344" t="s">
        <v>258</v>
      </c>
      <c r="C52" s="344" t="s">
        <v>522</v>
      </c>
      <c r="D52" s="482" t="s">
        <v>800</v>
      </c>
      <c r="E52" s="344" t="s">
        <v>781</v>
      </c>
      <c r="F52" s="482" t="s">
        <v>787</v>
      </c>
      <c r="G52" s="478">
        <v>4687000</v>
      </c>
      <c r="H52" s="482"/>
      <c r="I52" s="478">
        <v>4687000</v>
      </c>
      <c r="J52" s="482"/>
      <c r="K52" s="482"/>
      <c r="L52" s="482"/>
      <c r="M52" s="482"/>
      <c r="N52" s="482"/>
      <c r="O52" s="482"/>
      <c r="P52" s="482"/>
      <c r="Q52" s="483">
        <v>4687000</v>
      </c>
      <c r="R52" s="482"/>
      <c r="S52" s="482"/>
      <c r="T52" s="482"/>
      <c r="U52" s="478">
        <v>2311318.17</v>
      </c>
      <c r="V52" s="482"/>
      <c r="W52" s="478">
        <v>2311318.17</v>
      </c>
      <c r="X52" s="482"/>
      <c r="Y52" s="482"/>
      <c r="Z52" s="482"/>
      <c r="AA52" s="482"/>
      <c r="AB52" s="482"/>
      <c r="AC52" s="482"/>
      <c r="AD52" s="482"/>
      <c r="AE52" s="483">
        <v>2311318.17</v>
      </c>
      <c r="AF52" s="482"/>
      <c r="AG52" s="482"/>
      <c r="AH52" s="482"/>
      <c r="AI52" s="344" t="s">
        <v>1056</v>
      </c>
      <c r="AJ52" s="479">
        <v>45478.546273148146</v>
      </c>
      <c r="AK52" s="344"/>
      <c r="AL52" s="344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s="4" customFormat="1" ht="12.75" customHeight="1" x14ac:dyDescent="0.25">
      <c r="A53" s="379" t="s">
        <v>266</v>
      </c>
      <c r="B53" s="379" t="s">
        <v>258</v>
      </c>
      <c r="C53" s="379" t="s">
        <v>522</v>
      </c>
      <c r="D53" s="379" t="s">
        <v>800</v>
      </c>
      <c r="E53" s="379" t="s">
        <v>781</v>
      </c>
      <c r="F53" s="379" t="s">
        <v>258</v>
      </c>
      <c r="G53" s="480">
        <v>939000</v>
      </c>
      <c r="H53" s="379"/>
      <c r="I53" s="480">
        <v>939000</v>
      </c>
      <c r="J53" s="379"/>
      <c r="K53" s="379"/>
      <c r="L53" s="379"/>
      <c r="M53" s="379"/>
      <c r="N53" s="379"/>
      <c r="O53" s="379"/>
      <c r="P53" s="379"/>
      <c r="Q53" s="480">
        <v>939000</v>
      </c>
      <c r="R53" s="379"/>
      <c r="S53" s="379"/>
      <c r="T53" s="379"/>
      <c r="U53" s="480">
        <v>290347.25</v>
      </c>
      <c r="V53" s="379"/>
      <c r="W53" s="480">
        <v>290347.25</v>
      </c>
      <c r="X53" s="379"/>
      <c r="Y53" s="379"/>
      <c r="Z53" s="379"/>
      <c r="AA53" s="379"/>
      <c r="AB53" s="379"/>
      <c r="AC53" s="379"/>
      <c r="AD53" s="379"/>
      <c r="AE53" s="480">
        <v>290347.25</v>
      </c>
      <c r="AF53" s="379"/>
      <c r="AG53" s="379"/>
      <c r="AH53" s="379"/>
      <c r="AI53" s="379" t="s">
        <v>1056</v>
      </c>
      <c r="AJ53" s="481">
        <v>45478.546284722222</v>
      </c>
      <c r="AK53" s="379"/>
      <c r="AL53" s="379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s="4" customFormat="1" ht="12.75" customHeight="1" x14ac:dyDescent="0.25">
      <c r="A54" s="379" t="s">
        <v>267</v>
      </c>
      <c r="B54" s="379" t="s">
        <v>258</v>
      </c>
      <c r="C54" s="379" t="s">
        <v>522</v>
      </c>
      <c r="D54" s="379" t="s">
        <v>800</v>
      </c>
      <c r="E54" s="379" t="s">
        <v>781</v>
      </c>
      <c r="F54" s="379" t="s">
        <v>789</v>
      </c>
      <c r="G54" s="480">
        <v>939000</v>
      </c>
      <c r="H54" s="379"/>
      <c r="I54" s="480">
        <v>939000</v>
      </c>
      <c r="J54" s="379"/>
      <c r="K54" s="379"/>
      <c r="L54" s="379"/>
      <c r="M54" s="379"/>
      <c r="N54" s="379"/>
      <c r="O54" s="379"/>
      <c r="P54" s="379"/>
      <c r="Q54" s="480">
        <v>939000</v>
      </c>
      <c r="R54" s="379"/>
      <c r="S54" s="379"/>
      <c r="T54" s="379"/>
      <c r="U54" s="480">
        <v>290347.25</v>
      </c>
      <c r="V54" s="379"/>
      <c r="W54" s="480">
        <v>290347.25</v>
      </c>
      <c r="X54" s="379"/>
      <c r="Y54" s="379"/>
      <c r="Z54" s="379"/>
      <c r="AA54" s="379"/>
      <c r="AB54" s="379"/>
      <c r="AC54" s="379"/>
      <c r="AD54" s="379"/>
      <c r="AE54" s="480">
        <v>290347.25</v>
      </c>
      <c r="AF54" s="379"/>
      <c r="AG54" s="379"/>
      <c r="AH54" s="379"/>
      <c r="AI54" s="379" t="s">
        <v>1056</v>
      </c>
      <c r="AJ54" s="481">
        <v>45478.546284722222</v>
      </c>
      <c r="AK54" s="379"/>
      <c r="AL54" s="379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s="4" customFormat="1" ht="12.75" customHeight="1" x14ac:dyDescent="0.25">
      <c r="A55" s="344" t="s">
        <v>268</v>
      </c>
      <c r="B55" s="344" t="s">
        <v>258</v>
      </c>
      <c r="C55" s="344" t="s">
        <v>522</v>
      </c>
      <c r="D55" s="482" t="s">
        <v>800</v>
      </c>
      <c r="E55" s="344" t="s">
        <v>781</v>
      </c>
      <c r="F55" s="482" t="s">
        <v>790</v>
      </c>
      <c r="G55" s="478">
        <v>719100</v>
      </c>
      <c r="H55" s="482"/>
      <c r="I55" s="478">
        <v>719100</v>
      </c>
      <c r="J55" s="482"/>
      <c r="K55" s="482"/>
      <c r="L55" s="482"/>
      <c r="M55" s="482"/>
      <c r="N55" s="482"/>
      <c r="O55" s="482"/>
      <c r="P55" s="482"/>
      <c r="Q55" s="483">
        <v>719100</v>
      </c>
      <c r="R55" s="482"/>
      <c r="S55" s="482"/>
      <c r="T55" s="482"/>
      <c r="U55" s="478">
        <v>170514.5</v>
      </c>
      <c r="V55" s="482"/>
      <c r="W55" s="478">
        <v>170514.5</v>
      </c>
      <c r="X55" s="482"/>
      <c r="Y55" s="482"/>
      <c r="Z55" s="482"/>
      <c r="AA55" s="482"/>
      <c r="AB55" s="482"/>
      <c r="AC55" s="482"/>
      <c r="AD55" s="482"/>
      <c r="AE55" s="483">
        <v>170514.5</v>
      </c>
      <c r="AF55" s="482"/>
      <c r="AG55" s="482"/>
      <c r="AH55" s="482"/>
      <c r="AI55" s="344" t="s">
        <v>1056</v>
      </c>
      <c r="AJ55" s="479">
        <v>45478.546273148146</v>
      </c>
      <c r="AK55" s="344"/>
      <c r="AL55" s="344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s="4" customFormat="1" ht="12.75" customHeight="1" x14ac:dyDescent="0.25">
      <c r="A56" s="344" t="s">
        <v>274</v>
      </c>
      <c r="B56" s="344" t="s">
        <v>258</v>
      </c>
      <c r="C56" s="344" t="s">
        <v>522</v>
      </c>
      <c r="D56" s="482" t="s">
        <v>800</v>
      </c>
      <c r="E56" s="344" t="s">
        <v>781</v>
      </c>
      <c r="F56" s="482" t="s">
        <v>795</v>
      </c>
      <c r="G56" s="478">
        <v>219900</v>
      </c>
      <c r="H56" s="482"/>
      <c r="I56" s="478">
        <v>219900</v>
      </c>
      <c r="J56" s="482"/>
      <c r="K56" s="482"/>
      <c r="L56" s="482"/>
      <c r="M56" s="482"/>
      <c r="N56" s="482"/>
      <c r="O56" s="482"/>
      <c r="P56" s="482"/>
      <c r="Q56" s="483">
        <v>219900</v>
      </c>
      <c r="R56" s="482"/>
      <c r="S56" s="482"/>
      <c r="T56" s="482"/>
      <c r="U56" s="478">
        <v>119832.75</v>
      </c>
      <c r="V56" s="482"/>
      <c r="W56" s="478">
        <v>119832.75</v>
      </c>
      <c r="X56" s="482"/>
      <c r="Y56" s="482"/>
      <c r="Z56" s="482"/>
      <c r="AA56" s="482"/>
      <c r="AB56" s="482"/>
      <c r="AC56" s="482"/>
      <c r="AD56" s="482"/>
      <c r="AE56" s="483">
        <v>119832.75</v>
      </c>
      <c r="AF56" s="482"/>
      <c r="AG56" s="482"/>
      <c r="AH56" s="482"/>
      <c r="AI56" s="344" t="s">
        <v>1056</v>
      </c>
      <c r="AJ56" s="479">
        <v>45478.546273148146</v>
      </c>
      <c r="AK56" s="344"/>
      <c r="AL56" s="344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s="4" customFormat="1" ht="12.75" customHeight="1" x14ac:dyDescent="0.25">
      <c r="A57" s="379" t="s">
        <v>275</v>
      </c>
      <c r="B57" s="379" t="s">
        <v>258</v>
      </c>
      <c r="C57" s="379" t="s">
        <v>522</v>
      </c>
      <c r="D57" s="379" t="s">
        <v>800</v>
      </c>
      <c r="E57" s="379" t="s">
        <v>781</v>
      </c>
      <c r="F57" s="379" t="s">
        <v>410</v>
      </c>
      <c r="G57" s="480">
        <v>0</v>
      </c>
      <c r="H57" s="379"/>
      <c r="I57" s="480">
        <v>0</v>
      </c>
      <c r="J57" s="480">
        <v>787900</v>
      </c>
      <c r="K57" s="379"/>
      <c r="L57" s="379"/>
      <c r="M57" s="379"/>
      <c r="N57" s="379"/>
      <c r="O57" s="379"/>
      <c r="P57" s="379"/>
      <c r="Q57" s="379"/>
      <c r="R57" s="480">
        <v>319900</v>
      </c>
      <c r="S57" s="480">
        <v>468000</v>
      </c>
      <c r="T57" s="379"/>
      <c r="U57" s="480">
        <v>0</v>
      </c>
      <c r="V57" s="379"/>
      <c r="W57" s="480">
        <v>0</v>
      </c>
      <c r="X57" s="480">
        <v>787900</v>
      </c>
      <c r="Y57" s="379"/>
      <c r="Z57" s="379"/>
      <c r="AA57" s="379"/>
      <c r="AB57" s="379"/>
      <c r="AC57" s="379"/>
      <c r="AD57" s="379"/>
      <c r="AE57" s="379"/>
      <c r="AF57" s="480">
        <v>319900</v>
      </c>
      <c r="AG57" s="480">
        <v>468000</v>
      </c>
      <c r="AH57" s="379"/>
      <c r="AI57" s="379" t="s">
        <v>1056</v>
      </c>
      <c r="AJ57" s="481">
        <v>45478.546284722222</v>
      </c>
      <c r="AK57" s="379"/>
      <c r="AL57" s="379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s="4" customFormat="1" ht="12.75" customHeight="1" x14ac:dyDescent="0.25">
      <c r="A58" s="344" t="s">
        <v>210</v>
      </c>
      <c r="B58" s="344" t="s">
        <v>258</v>
      </c>
      <c r="C58" s="344" t="s">
        <v>522</v>
      </c>
      <c r="D58" s="482" t="s">
        <v>800</v>
      </c>
      <c r="E58" s="344" t="s">
        <v>781</v>
      </c>
      <c r="F58" s="482" t="s">
        <v>796</v>
      </c>
      <c r="G58" s="478">
        <v>0</v>
      </c>
      <c r="H58" s="482"/>
      <c r="I58" s="478">
        <v>0</v>
      </c>
      <c r="J58" s="483">
        <v>787900</v>
      </c>
      <c r="K58" s="482"/>
      <c r="L58" s="482"/>
      <c r="M58" s="482"/>
      <c r="N58" s="482"/>
      <c r="O58" s="482"/>
      <c r="P58" s="482"/>
      <c r="Q58" s="482"/>
      <c r="R58" s="483">
        <v>319900</v>
      </c>
      <c r="S58" s="483">
        <v>468000</v>
      </c>
      <c r="T58" s="482"/>
      <c r="U58" s="478">
        <v>0</v>
      </c>
      <c r="V58" s="482"/>
      <c r="W58" s="478">
        <v>0</v>
      </c>
      <c r="X58" s="483">
        <v>787900</v>
      </c>
      <c r="Y58" s="482"/>
      <c r="Z58" s="482"/>
      <c r="AA58" s="482"/>
      <c r="AB58" s="482"/>
      <c r="AC58" s="482"/>
      <c r="AD58" s="482"/>
      <c r="AE58" s="482"/>
      <c r="AF58" s="483">
        <v>319900</v>
      </c>
      <c r="AG58" s="483">
        <v>468000</v>
      </c>
      <c r="AH58" s="482"/>
      <c r="AI58" s="344" t="s">
        <v>1056</v>
      </c>
      <c r="AJ58" s="479">
        <v>45478.546284722222</v>
      </c>
      <c r="AK58" s="344"/>
      <c r="AL58" s="344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s="4" customFormat="1" ht="12.75" customHeight="1" x14ac:dyDescent="0.25">
      <c r="A59" s="379" t="s">
        <v>269</v>
      </c>
      <c r="B59" s="379" t="s">
        <v>258</v>
      </c>
      <c r="C59" s="379" t="s">
        <v>522</v>
      </c>
      <c r="D59" s="379" t="s">
        <v>800</v>
      </c>
      <c r="E59" s="379" t="s">
        <v>781</v>
      </c>
      <c r="F59" s="379" t="s">
        <v>791</v>
      </c>
      <c r="G59" s="480">
        <v>4000</v>
      </c>
      <c r="H59" s="379"/>
      <c r="I59" s="480">
        <v>4000</v>
      </c>
      <c r="J59" s="379"/>
      <c r="K59" s="379"/>
      <c r="L59" s="379"/>
      <c r="M59" s="379"/>
      <c r="N59" s="379"/>
      <c r="O59" s="379"/>
      <c r="P59" s="379"/>
      <c r="Q59" s="480">
        <v>4000</v>
      </c>
      <c r="R59" s="379"/>
      <c r="S59" s="379"/>
      <c r="T59" s="379"/>
      <c r="U59" s="480">
        <v>2303.5700000000002</v>
      </c>
      <c r="V59" s="379"/>
      <c r="W59" s="480">
        <v>2303.5700000000002</v>
      </c>
      <c r="X59" s="379"/>
      <c r="Y59" s="379"/>
      <c r="Z59" s="379"/>
      <c r="AA59" s="379"/>
      <c r="AB59" s="379"/>
      <c r="AC59" s="379"/>
      <c r="AD59" s="379"/>
      <c r="AE59" s="480">
        <v>2303.5700000000002</v>
      </c>
      <c r="AF59" s="379"/>
      <c r="AG59" s="379"/>
      <c r="AH59" s="379"/>
      <c r="AI59" s="379" t="s">
        <v>1056</v>
      </c>
      <c r="AJ59" s="481">
        <v>45478.546284722222</v>
      </c>
      <c r="AK59" s="379"/>
      <c r="AL59" s="379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s="4" customFormat="1" ht="12.75" customHeight="1" x14ac:dyDescent="0.25">
      <c r="A60" s="379" t="s">
        <v>270</v>
      </c>
      <c r="B60" s="379" t="s">
        <v>258</v>
      </c>
      <c r="C60" s="379" t="s">
        <v>522</v>
      </c>
      <c r="D60" s="379" t="s">
        <v>800</v>
      </c>
      <c r="E60" s="379" t="s">
        <v>781</v>
      </c>
      <c r="F60" s="379" t="s">
        <v>792</v>
      </c>
      <c r="G60" s="480">
        <v>4000</v>
      </c>
      <c r="H60" s="379"/>
      <c r="I60" s="480">
        <v>4000</v>
      </c>
      <c r="J60" s="379"/>
      <c r="K60" s="379"/>
      <c r="L60" s="379"/>
      <c r="M60" s="379"/>
      <c r="N60" s="379"/>
      <c r="O60" s="379"/>
      <c r="P60" s="379"/>
      <c r="Q60" s="480">
        <v>4000</v>
      </c>
      <c r="R60" s="379"/>
      <c r="S60" s="379"/>
      <c r="T60" s="379"/>
      <c r="U60" s="480">
        <v>2303.5700000000002</v>
      </c>
      <c r="V60" s="379"/>
      <c r="W60" s="480">
        <v>2303.5700000000002</v>
      </c>
      <c r="X60" s="379"/>
      <c r="Y60" s="379"/>
      <c r="Z60" s="379"/>
      <c r="AA60" s="379"/>
      <c r="AB60" s="379"/>
      <c r="AC60" s="379"/>
      <c r="AD60" s="379"/>
      <c r="AE60" s="480">
        <v>2303.5700000000002</v>
      </c>
      <c r="AF60" s="379"/>
      <c r="AG60" s="379"/>
      <c r="AH60" s="379"/>
      <c r="AI60" s="379" t="s">
        <v>1056</v>
      </c>
      <c r="AJ60" s="481">
        <v>45478.546284722222</v>
      </c>
      <c r="AK60" s="379"/>
      <c r="AL60" s="379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s="4" customFormat="1" ht="12.75" customHeight="1" x14ac:dyDescent="0.25">
      <c r="A61" s="344" t="s">
        <v>276</v>
      </c>
      <c r="B61" s="344" t="s">
        <v>258</v>
      </c>
      <c r="C61" s="344" t="s">
        <v>522</v>
      </c>
      <c r="D61" s="482" t="s">
        <v>800</v>
      </c>
      <c r="E61" s="344" t="s">
        <v>781</v>
      </c>
      <c r="F61" s="482" t="s">
        <v>797</v>
      </c>
      <c r="G61" s="478">
        <v>2348.42</v>
      </c>
      <c r="H61" s="482"/>
      <c r="I61" s="478">
        <v>2348.42</v>
      </c>
      <c r="J61" s="482"/>
      <c r="K61" s="482"/>
      <c r="L61" s="482"/>
      <c r="M61" s="482"/>
      <c r="N61" s="482"/>
      <c r="O61" s="482"/>
      <c r="P61" s="482"/>
      <c r="Q61" s="483">
        <v>2348.42</v>
      </c>
      <c r="R61" s="482"/>
      <c r="S61" s="482"/>
      <c r="T61" s="482"/>
      <c r="U61" s="478">
        <v>1192</v>
      </c>
      <c r="V61" s="482"/>
      <c r="W61" s="478">
        <v>1192</v>
      </c>
      <c r="X61" s="482"/>
      <c r="Y61" s="482"/>
      <c r="Z61" s="482"/>
      <c r="AA61" s="482"/>
      <c r="AB61" s="482"/>
      <c r="AC61" s="482"/>
      <c r="AD61" s="482"/>
      <c r="AE61" s="483">
        <v>1192</v>
      </c>
      <c r="AF61" s="482"/>
      <c r="AG61" s="482"/>
      <c r="AH61" s="482"/>
      <c r="AI61" s="344" t="s">
        <v>1056</v>
      </c>
      <c r="AJ61" s="479">
        <v>45478.546284722222</v>
      </c>
      <c r="AK61" s="344"/>
      <c r="AL61" s="344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s="4" customFormat="1" ht="12.75" customHeight="1" x14ac:dyDescent="0.25">
      <c r="A62" s="344" t="s">
        <v>271</v>
      </c>
      <c r="B62" s="344" t="s">
        <v>258</v>
      </c>
      <c r="C62" s="344" t="s">
        <v>522</v>
      </c>
      <c r="D62" s="482" t="s">
        <v>800</v>
      </c>
      <c r="E62" s="344" t="s">
        <v>781</v>
      </c>
      <c r="F62" s="482" t="s">
        <v>793</v>
      </c>
      <c r="G62" s="478">
        <v>1651.58</v>
      </c>
      <c r="H62" s="482"/>
      <c r="I62" s="478">
        <v>1651.58</v>
      </c>
      <c r="J62" s="482"/>
      <c r="K62" s="482"/>
      <c r="L62" s="482"/>
      <c r="M62" s="482"/>
      <c r="N62" s="482"/>
      <c r="O62" s="482"/>
      <c r="P62" s="482"/>
      <c r="Q62" s="483">
        <v>1651.58</v>
      </c>
      <c r="R62" s="482"/>
      <c r="S62" s="482"/>
      <c r="T62" s="482"/>
      <c r="U62" s="478">
        <v>1111.57</v>
      </c>
      <c r="V62" s="482"/>
      <c r="W62" s="478">
        <v>1111.57</v>
      </c>
      <c r="X62" s="482"/>
      <c r="Y62" s="482"/>
      <c r="Z62" s="482"/>
      <c r="AA62" s="482"/>
      <c r="AB62" s="482"/>
      <c r="AC62" s="482"/>
      <c r="AD62" s="482"/>
      <c r="AE62" s="483">
        <v>1111.57</v>
      </c>
      <c r="AF62" s="482"/>
      <c r="AG62" s="482"/>
      <c r="AH62" s="482"/>
      <c r="AI62" s="344" t="s">
        <v>1056</v>
      </c>
      <c r="AJ62" s="479">
        <v>45478.546273148146</v>
      </c>
      <c r="AK62" s="344"/>
      <c r="AL62" s="344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s="4" customFormat="1" ht="12.75" customHeight="1" x14ac:dyDescent="0.25">
      <c r="A63" s="379" t="s">
        <v>280</v>
      </c>
      <c r="B63" s="379" t="s">
        <v>258</v>
      </c>
      <c r="C63" s="379" t="s">
        <v>522</v>
      </c>
      <c r="D63" s="379" t="s">
        <v>801</v>
      </c>
      <c r="E63" s="379" t="s">
        <v>781</v>
      </c>
      <c r="F63" s="379" t="s">
        <v>522</v>
      </c>
      <c r="G63" s="480">
        <v>12395900</v>
      </c>
      <c r="H63" s="379"/>
      <c r="I63" s="480">
        <v>12395900</v>
      </c>
      <c r="J63" s="379"/>
      <c r="K63" s="379"/>
      <c r="L63" s="379"/>
      <c r="M63" s="379"/>
      <c r="N63" s="379"/>
      <c r="O63" s="379"/>
      <c r="P63" s="379"/>
      <c r="Q63" s="379"/>
      <c r="R63" s="480">
        <v>3343900</v>
      </c>
      <c r="S63" s="480">
        <v>9052000</v>
      </c>
      <c r="T63" s="379"/>
      <c r="U63" s="480">
        <v>0</v>
      </c>
      <c r="V63" s="379"/>
      <c r="W63" s="480">
        <v>0</v>
      </c>
      <c r="X63" s="379"/>
      <c r="Y63" s="379"/>
      <c r="Z63" s="379"/>
      <c r="AA63" s="379"/>
      <c r="AB63" s="379"/>
      <c r="AC63" s="379"/>
      <c r="AD63" s="379"/>
      <c r="AE63" s="379"/>
      <c r="AF63" s="480">
        <v>0</v>
      </c>
      <c r="AG63" s="480">
        <v>0</v>
      </c>
      <c r="AH63" s="379"/>
      <c r="AI63" s="379" t="s">
        <v>1056</v>
      </c>
      <c r="AJ63" s="481">
        <v>45478.546284722222</v>
      </c>
      <c r="AK63" s="379"/>
      <c r="AL63" s="379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s="4" customFormat="1" ht="12.75" customHeight="1" x14ac:dyDescent="0.25">
      <c r="A64" s="379" t="s">
        <v>269</v>
      </c>
      <c r="B64" s="379" t="s">
        <v>258</v>
      </c>
      <c r="C64" s="379" t="s">
        <v>522</v>
      </c>
      <c r="D64" s="379" t="s">
        <v>801</v>
      </c>
      <c r="E64" s="379" t="s">
        <v>781</v>
      </c>
      <c r="F64" s="379" t="s">
        <v>791</v>
      </c>
      <c r="G64" s="480">
        <v>12395900</v>
      </c>
      <c r="H64" s="379"/>
      <c r="I64" s="480">
        <v>12395900</v>
      </c>
      <c r="J64" s="379"/>
      <c r="K64" s="379"/>
      <c r="L64" s="379"/>
      <c r="M64" s="379"/>
      <c r="N64" s="379"/>
      <c r="O64" s="379"/>
      <c r="P64" s="379"/>
      <c r="Q64" s="379"/>
      <c r="R64" s="480">
        <v>3343900</v>
      </c>
      <c r="S64" s="480">
        <v>9052000</v>
      </c>
      <c r="T64" s="379"/>
      <c r="U64" s="480">
        <v>0</v>
      </c>
      <c r="V64" s="379"/>
      <c r="W64" s="480">
        <v>0</v>
      </c>
      <c r="X64" s="379"/>
      <c r="Y64" s="379"/>
      <c r="Z64" s="379"/>
      <c r="AA64" s="379"/>
      <c r="AB64" s="379"/>
      <c r="AC64" s="379"/>
      <c r="AD64" s="379"/>
      <c r="AE64" s="379"/>
      <c r="AF64" s="480">
        <v>0</v>
      </c>
      <c r="AG64" s="480">
        <v>0</v>
      </c>
      <c r="AH64" s="379"/>
      <c r="AI64" s="379" t="s">
        <v>1056</v>
      </c>
      <c r="AJ64" s="481">
        <v>45478.546284722222</v>
      </c>
      <c r="AK64" s="379"/>
      <c r="AL64" s="379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s="4" customFormat="1" ht="12.75" customHeight="1" x14ac:dyDescent="0.25">
      <c r="A65" s="344" t="s">
        <v>281</v>
      </c>
      <c r="B65" s="344" t="s">
        <v>258</v>
      </c>
      <c r="C65" s="344" t="s">
        <v>522</v>
      </c>
      <c r="D65" s="482" t="s">
        <v>801</v>
      </c>
      <c r="E65" s="344" t="s">
        <v>781</v>
      </c>
      <c r="F65" s="482" t="s">
        <v>802</v>
      </c>
      <c r="G65" s="478">
        <v>12395900</v>
      </c>
      <c r="H65" s="482"/>
      <c r="I65" s="478">
        <v>12395900</v>
      </c>
      <c r="J65" s="482"/>
      <c r="K65" s="482"/>
      <c r="L65" s="482"/>
      <c r="M65" s="482"/>
      <c r="N65" s="482"/>
      <c r="O65" s="482"/>
      <c r="P65" s="482"/>
      <c r="Q65" s="482"/>
      <c r="R65" s="483">
        <v>3343900</v>
      </c>
      <c r="S65" s="483">
        <v>9052000</v>
      </c>
      <c r="T65" s="482"/>
      <c r="U65" s="478">
        <v>0</v>
      </c>
      <c r="V65" s="482"/>
      <c r="W65" s="478">
        <v>0</v>
      </c>
      <c r="X65" s="482"/>
      <c r="Y65" s="482"/>
      <c r="Z65" s="482"/>
      <c r="AA65" s="482"/>
      <c r="AB65" s="482"/>
      <c r="AC65" s="482"/>
      <c r="AD65" s="482"/>
      <c r="AE65" s="482"/>
      <c r="AF65" s="483">
        <v>0</v>
      </c>
      <c r="AG65" s="483">
        <v>0</v>
      </c>
      <c r="AH65" s="482"/>
      <c r="AI65" s="344" t="s">
        <v>1056</v>
      </c>
      <c r="AJ65" s="479">
        <v>45478.546284722222</v>
      </c>
      <c r="AK65" s="344"/>
      <c r="AL65" s="344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s="4" customFormat="1" ht="12.75" customHeight="1" x14ac:dyDescent="0.25">
      <c r="A66" s="379" t="s">
        <v>282</v>
      </c>
      <c r="B66" s="379" t="s">
        <v>258</v>
      </c>
      <c r="C66" s="379" t="s">
        <v>522</v>
      </c>
      <c r="D66" s="379" t="s">
        <v>803</v>
      </c>
      <c r="E66" s="379" t="s">
        <v>781</v>
      </c>
      <c r="F66" s="379" t="s">
        <v>522</v>
      </c>
      <c r="G66" s="480">
        <v>1000000</v>
      </c>
      <c r="H66" s="379"/>
      <c r="I66" s="480">
        <v>1000000</v>
      </c>
      <c r="J66" s="379"/>
      <c r="K66" s="379"/>
      <c r="L66" s="379"/>
      <c r="M66" s="379"/>
      <c r="N66" s="379"/>
      <c r="O66" s="379"/>
      <c r="P66" s="379"/>
      <c r="Q66" s="480">
        <v>300000</v>
      </c>
      <c r="R66" s="480">
        <v>200000</v>
      </c>
      <c r="S66" s="480">
        <v>500000</v>
      </c>
      <c r="T66" s="379"/>
      <c r="U66" s="480">
        <v>0</v>
      </c>
      <c r="V66" s="379"/>
      <c r="W66" s="480">
        <v>0</v>
      </c>
      <c r="X66" s="379"/>
      <c r="Y66" s="379"/>
      <c r="Z66" s="379"/>
      <c r="AA66" s="379"/>
      <c r="AB66" s="379"/>
      <c r="AC66" s="379"/>
      <c r="AD66" s="379"/>
      <c r="AE66" s="480">
        <v>0</v>
      </c>
      <c r="AF66" s="480">
        <v>0</v>
      </c>
      <c r="AG66" s="480">
        <v>0</v>
      </c>
      <c r="AH66" s="379"/>
      <c r="AI66" s="379" t="s">
        <v>1056</v>
      </c>
      <c r="AJ66" s="481">
        <v>45478.546284722222</v>
      </c>
      <c r="AK66" s="379"/>
      <c r="AL66" s="379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s="4" customFormat="1" ht="12.75" customHeight="1" x14ac:dyDescent="0.25">
      <c r="A67" s="379" t="s">
        <v>269</v>
      </c>
      <c r="B67" s="379" t="s">
        <v>258</v>
      </c>
      <c r="C67" s="379" t="s">
        <v>522</v>
      </c>
      <c r="D67" s="379" t="s">
        <v>803</v>
      </c>
      <c r="E67" s="379" t="s">
        <v>781</v>
      </c>
      <c r="F67" s="379" t="s">
        <v>791</v>
      </c>
      <c r="G67" s="480">
        <v>1000000</v>
      </c>
      <c r="H67" s="379"/>
      <c r="I67" s="480">
        <v>1000000</v>
      </c>
      <c r="J67" s="379"/>
      <c r="K67" s="379"/>
      <c r="L67" s="379"/>
      <c r="M67" s="379"/>
      <c r="N67" s="379"/>
      <c r="O67" s="379"/>
      <c r="P67" s="379"/>
      <c r="Q67" s="480">
        <v>300000</v>
      </c>
      <c r="R67" s="480">
        <v>200000</v>
      </c>
      <c r="S67" s="480">
        <v>500000</v>
      </c>
      <c r="T67" s="379"/>
      <c r="U67" s="480">
        <v>0</v>
      </c>
      <c r="V67" s="379"/>
      <c r="W67" s="480">
        <v>0</v>
      </c>
      <c r="X67" s="379"/>
      <c r="Y67" s="379"/>
      <c r="Z67" s="379"/>
      <c r="AA67" s="379"/>
      <c r="AB67" s="379"/>
      <c r="AC67" s="379"/>
      <c r="AD67" s="379"/>
      <c r="AE67" s="480">
        <v>0</v>
      </c>
      <c r="AF67" s="480">
        <v>0</v>
      </c>
      <c r="AG67" s="480">
        <v>0</v>
      </c>
      <c r="AH67" s="379"/>
      <c r="AI67" s="379" t="s">
        <v>1056</v>
      </c>
      <c r="AJ67" s="481">
        <v>45478.546284722222</v>
      </c>
      <c r="AK67" s="379"/>
      <c r="AL67" s="379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s="4" customFormat="1" ht="12.75" customHeight="1" x14ac:dyDescent="0.25">
      <c r="A68" s="344" t="s">
        <v>283</v>
      </c>
      <c r="B68" s="344" t="s">
        <v>258</v>
      </c>
      <c r="C68" s="344" t="s">
        <v>522</v>
      </c>
      <c r="D68" s="482" t="s">
        <v>803</v>
      </c>
      <c r="E68" s="344" t="s">
        <v>781</v>
      </c>
      <c r="F68" s="482" t="s">
        <v>804</v>
      </c>
      <c r="G68" s="478">
        <v>1000000</v>
      </c>
      <c r="H68" s="482"/>
      <c r="I68" s="478">
        <v>1000000</v>
      </c>
      <c r="J68" s="482"/>
      <c r="K68" s="482"/>
      <c r="L68" s="482"/>
      <c r="M68" s="482"/>
      <c r="N68" s="482"/>
      <c r="O68" s="482"/>
      <c r="P68" s="482"/>
      <c r="Q68" s="483">
        <v>300000</v>
      </c>
      <c r="R68" s="483">
        <v>200000</v>
      </c>
      <c r="S68" s="483">
        <v>500000</v>
      </c>
      <c r="T68" s="482"/>
      <c r="U68" s="478">
        <v>0</v>
      </c>
      <c r="V68" s="482"/>
      <c r="W68" s="478">
        <v>0</v>
      </c>
      <c r="X68" s="482"/>
      <c r="Y68" s="482"/>
      <c r="Z68" s="482"/>
      <c r="AA68" s="482"/>
      <c r="AB68" s="482"/>
      <c r="AC68" s="482"/>
      <c r="AD68" s="482"/>
      <c r="AE68" s="483">
        <v>0</v>
      </c>
      <c r="AF68" s="483">
        <v>0</v>
      </c>
      <c r="AG68" s="483">
        <v>0</v>
      </c>
      <c r="AH68" s="482"/>
      <c r="AI68" s="344" t="s">
        <v>1056</v>
      </c>
      <c r="AJ68" s="479">
        <v>45478.546273148146</v>
      </c>
      <c r="AK68" s="344"/>
      <c r="AL68" s="344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s="4" customFormat="1" ht="12.75" customHeight="1" x14ac:dyDescent="0.25">
      <c r="A69" s="379" t="s">
        <v>284</v>
      </c>
      <c r="B69" s="379" t="s">
        <v>258</v>
      </c>
      <c r="C69" s="379" t="s">
        <v>522</v>
      </c>
      <c r="D69" s="379" t="s">
        <v>805</v>
      </c>
      <c r="E69" s="379" t="s">
        <v>781</v>
      </c>
      <c r="F69" s="379" t="s">
        <v>522</v>
      </c>
      <c r="G69" s="480">
        <v>149280532.44999999</v>
      </c>
      <c r="H69" s="379"/>
      <c r="I69" s="480">
        <v>149280532.44999999</v>
      </c>
      <c r="J69" s="379"/>
      <c r="K69" s="379"/>
      <c r="L69" s="379"/>
      <c r="M69" s="379"/>
      <c r="N69" s="379"/>
      <c r="O69" s="379"/>
      <c r="P69" s="379"/>
      <c r="Q69" s="480">
        <v>95675953.569999993</v>
      </c>
      <c r="R69" s="480">
        <v>7386088.1600000001</v>
      </c>
      <c r="S69" s="480">
        <v>46218490.719999999</v>
      </c>
      <c r="T69" s="379"/>
      <c r="U69" s="480">
        <v>62382682.68</v>
      </c>
      <c r="V69" s="379"/>
      <c r="W69" s="480">
        <v>62382682.68</v>
      </c>
      <c r="X69" s="379"/>
      <c r="Y69" s="379"/>
      <c r="Z69" s="379"/>
      <c r="AA69" s="379"/>
      <c r="AB69" s="379"/>
      <c r="AC69" s="379"/>
      <c r="AD69" s="379"/>
      <c r="AE69" s="480">
        <v>38533238.189999998</v>
      </c>
      <c r="AF69" s="480">
        <v>3070720.85</v>
      </c>
      <c r="AG69" s="480">
        <v>20778723.640000001</v>
      </c>
      <c r="AH69" s="379"/>
      <c r="AI69" s="379" t="s">
        <v>1056</v>
      </c>
      <c r="AJ69" s="481">
        <v>45478.546284722222</v>
      </c>
      <c r="AK69" s="379"/>
      <c r="AL69" s="379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s="4" customFormat="1" ht="12.75" customHeight="1" x14ac:dyDescent="0.25">
      <c r="A70" s="379" t="s">
        <v>261</v>
      </c>
      <c r="B70" s="379" t="s">
        <v>258</v>
      </c>
      <c r="C70" s="379" t="s">
        <v>522</v>
      </c>
      <c r="D70" s="379" t="s">
        <v>805</v>
      </c>
      <c r="E70" s="379" t="s">
        <v>781</v>
      </c>
      <c r="F70" s="379" t="s">
        <v>783</v>
      </c>
      <c r="G70" s="480">
        <v>74957236.260000005</v>
      </c>
      <c r="H70" s="379"/>
      <c r="I70" s="480">
        <v>74957236.260000005</v>
      </c>
      <c r="J70" s="379"/>
      <c r="K70" s="379"/>
      <c r="L70" s="379"/>
      <c r="M70" s="379"/>
      <c r="N70" s="379"/>
      <c r="O70" s="379"/>
      <c r="P70" s="379"/>
      <c r="Q70" s="480">
        <v>47078227</v>
      </c>
      <c r="R70" s="379"/>
      <c r="S70" s="480">
        <v>27879009.260000002</v>
      </c>
      <c r="T70" s="379"/>
      <c r="U70" s="480">
        <v>30530138.710000001</v>
      </c>
      <c r="V70" s="379"/>
      <c r="W70" s="480">
        <v>30530138.710000001</v>
      </c>
      <c r="X70" s="379"/>
      <c r="Y70" s="379"/>
      <c r="Z70" s="379"/>
      <c r="AA70" s="379"/>
      <c r="AB70" s="379"/>
      <c r="AC70" s="379"/>
      <c r="AD70" s="379"/>
      <c r="AE70" s="480">
        <v>18178455.32</v>
      </c>
      <c r="AF70" s="379"/>
      <c r="AG70" s="480">
        <v>12351683.390000001</v>
      </c>
      <c r="AH70" s="379"/>
      <c r="AI70" s="379" t="s">
        <v>1056</v>
      </c>
      <c r="AJ70" s="481">
        <v>45478.546284722222</v>
      </c>
      <c r="AK70" s="379"/>
      <c r="AL70" s="379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s="4" customFormat="1" ht="12.75" customHeight="1" x14ac:dyDescent="0.25">
      <c r="A71" s="379" t="s">
        <v>285</v>
      </c>
      <c r="B71" s="379" t="s">
        <v>258</v>
      </c>
      <c r="C71" s="379" t="s">
        <v>522</v>
      </c>
      <c r="D71" s="379" t="s">
        <v>805</v>
      </c>
      <c r="E71" s="379" t="s">
        <v>781</v>
      </c>
      <c r="F71" s="379" t="s">
        <v>806</v>
      </c>
      <c r="G71" s="480">
        <v>61913236.259999998</v>
      </c>
      <c r="H71" s="379"/>
      <c r="I71" s="480">
        <v>61913236.259999998</v>
      </c>
      <c r="J71" s="379"/>
      <c r="K71" s="379"/>
      <c r="L71" s="379"/>
      <c r="M71" s="379"/>
      <c r="N71" s="379"/>
      <c r="O71" s="379"/>
      <c r="P71" s="379"/>
      <c r="Q71" s="480">
        <v>34034227</v>
      </c>
      <c r="R71" s="379"/>
      <c r="S71" s="480">
        <v>27879009.260000002</v>
      </c>
      <c r="T71" s="379"/>
      <c r="U71" s="480">
        <v>24890651.300000001</v>
      </c>
      <c r="V71" s="379"/>
      <c r="W71" s="480">
        <v>24890651.300000001</v>
      </c>
      <c r="X71" s="379"/>
      <c r="Y71" s="379"/>
      <c r="Z71" s="379"/>
      <c r="AA71" s="379"/>
      <c r="AB71" s="379"/>
      <c r="AC71" s="379"/>
      <c r="AD71" s="379"/>
      <c r="AE71" s="480">
        <v>12538967.91</v>
      </c>
      <c r="AF71" s="379"/>
      <c r="AG71" s="480">
        <v>12351683.390000001</v>
      </c>
      <c r="AH71" s="379"/>
      <c r="AI71" s="379" t="s">
        <v>1056</v>
      </c>
      <c r="AJ71" s="481">
        <v>45478.546284722222</v>
      </c>
      <c r="AK71" s="379"/>
      <c r="AL71" s="379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s="4" customFormat="1" ht="12.75" customHeight="1" x14ac:dyDescent="0.25">
      <c r="A72" s="344" t="s">
        <v>286</v>
      </c>
      <c r="B72" s="344" t="s">
        <v>258</v>
      </c>
      <c r="C72" s="344" t="s">
        <v>522</v>
      </c>
      <c r="D72" s="482" t="s">
        <v>805</v>
      </c>
      <c r="E72" s="344" t="s">
        <v>781</v>
      </c>
      <c r="F72" s="482" t="s">
        <v>807</v>
      </c>
      <c r="G72" s="478">
        <v>47384270</v>
      </c>
      <c r="H72" s="482"/>
      <c r="I72" s="478">
        <v>47384270</v>
      </c>
      <c r="J72" s="482"/>
      <c r="K72" s="482"/>
      <c r="L72" s="482"/>
      <c r="M72" s="482"/>
      <c r="N72" s="482"/>
      <c r="O72" s="482"/>
      <c r="P72" s="482"/>
      <c r="Q72" s="483">
        <v>25995431</v>
      </c>
      <c r="R72" s="482"/>
      <c r="S72" s="483">
        <v>21388839</v>
      </c>
      <c r="T72" s="482"/>
      <c r="U72" s="478">
        <v>19361384.280000001</v>
      </c>
      <c r="V72" s="482"/>
      <c r="W72" s="478">
        <v>19361384.280000001</v>
      </c>
      <c r="X72" s="482"/>
      <c r="Y72" s="482"/>
      <c r="Z72" s="482"/>
      <c r="AA72" s="482"/>
      <c r="AB72" s="482"/>
      <c r="AC72" s="482"/>
      <c r="AD72" s="482"/>
      <c r="AE72" s="483">
        <v>9757404.1500000004</v>
      </c>
      <c r="AF72" s="482"/>
      <c r="AG72" s="483">
        <v>9603980.1300000008</v>
      </c>
      <c r="AH72" s="482"/>
      <c r="AI72" s="344" t="s">
        <v>1056</v>
      </c>
      <c r="AJ72" s="479">
        <v>45478.546273148146</v>
      </c>
      <c r="AK72" s="344"/>
      <c r="AL72" s="344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s="4" customFormat="1" ht="12.75" customHeight="1" x14ac:dyDescent="0.25">
      <c r="A73" s="344" t="s">
        <v>287</v>
      </c>
      <c r="B73" s="344" t="s">
        <v>258</v>
      </c>
      <c r="C73" s="344" t="s">
        <v>522</v>
      </c>
      <c r="D73" s="482" t="s">
        <v>805</v>
      </c>
      <c r="E73" s="344" t="s">
        <v>781</v>
      </c>
      <c r="F73" s="482" t="s">
        <v>808</v>
      </c>
      <c r="G73" s="478">
        <v>182400</v>
      </c>
      <c r="H73" s="482"/>
      <c r="I73" s="478">
        <v>182400</v>
      </c>
      <c r="J73" s="482"/>
      <c r="K73" s="482"/>
      <c r="L73" s="482"/>
      <c r="M73" s="482"/>
      <c r="N73" s="482"/>
      <c r="O73" s="482"/>
      <c r="P73" s="482"/>
      <c r="Q73" s="483">
        <v>172400</v>
      </c>
      <c r="R73" s="482"/>
      <c r="S73" s="483">
        <v>10000</v>
      </c>
      <c r="T73" s="482"/>
      <c r="U73" s="478">
        <v>71576</v>
      </c>
      <c r="V73" s="482"/>
      <c r="W73" s="478">
        <v>71576</v>
      </c>
      <c r="X73" s="482"/>
      <c r="Y73" s="482"/>
      <c r="Z73" s="482"/>
      <c r="AA73" s="482"/>
      <c r="AB73" s="482"/>
      <c r="AC73" s="482"/>
      <c r="AD73" s="482"/>
      <c r="AE73" s="483">
        <v>71576</v>
      </c>
      <c r="AF73" s="482"/>
      <c r="AG73" s="483">
        <v>0</v>
      </c>
      <c r="AH73" s="482"/>
      <c r="AI73" s="344" t="s">
        <v>1056</v>
      </c>
      <c r="AJ73" s="479">
        <v>45478.546273148146</v>
      </c>
      <c r="AK73" s="344"/>
      <c r="AL73" s="344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s="4" customFormat="1" ht="12.75" customHeight="1" x14ac:dyDescent="0.25">
      <c r="A74" s="344" t="s">
        <v>288</v>
      </c>
      <c r="B74" s="344" t="s">
        <v>258</v>
      </c>
      <c r="C74" s="344" t="s">
        <v>522</v>
      </c>
      <c r="D74" s="482" t="s">
        <v>805</v>
      </c>
      <c r="E74" s="344" t="s">
        <v>781</v>
      </c>
      <c r="F74" s="482" t="s">
        <v>809</v>
      </c>
      <c r="G74" s="478">
        <v>14346566.26</v>
      </c>
      <c r="H74" s="482"/>
      <c r="I74" s="478">
        <v>14346566.26</v>
      </c>
      <c r="J74" s="482"/>
      <c r="K74" s="482"/>
      <c r="L74" s="482"/>
      <c r="M74" s="482"/>
      <c r="N74" s="482"/>
      <c r="O74" s="482"/>
      <c r="P74" s="482"/>
      <c r="Q74" s="483">
        <v>7866396</v>
      </c>
      <c r="R74" s="482"/>
      <c r="S74" s="483">
        <v>6480170.2599999998</v>
      </c>
      <c r="T74" s="482"/>
      <c r="U74" s="478">
        <v>5457691.0199999996</v>
      </c>
      <c r="V74" s="482"/>
      <c r="W74" s="478">
        <v>5457691.0199999996</v>
      </c>
      <c r="X74" s="482"/>
      <c r="Y74" s="482"/>
      <c r="Z74" s="482"/>
      <c r="AA74" s="482"/>
      <c r="AB74" s="482"/>
      <c r="AC74" s="482"/>
      <c r="AD74" s="482"/>
      <c r="AE74" s="483">
        <v>2709987.76</v>
      </c>
      <c r="AF74" s="482"/>
      <c r="AG74" s="483">
        <v>2747703.26</v>
      </c>
      <c r="AH74" s="482"/>
      <c r="AI74" s="344" t="s">
        <v>1056</v>
      </c>
      <c r="AJ74" s="479">
        <v>45478.546273148146</v>
      </c>
      <c r="AK74" s="344"/>
      <c r="AL74" s="344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s="4" customFormat="1" ht="12.75" customHeight="1" x14ac:dyDescent="0.25">
      <c r="A75" s="379" t="s">
        <v>262</v>
      </c>
      <c r="B75" s="379" t="s">
        <v>258</v>
      </c>
      <c r="C75" s="379" t="s">
        <v>522</v>
      </c>
      <c r="D75" s="379" t="s">
        <v>805</v>
      </c>
      <c r="E75" s="379" t="s">
        <v>781</v>
      </c>
      <c r="F75" s="379" t="s">
        <v>784</v>
      </c>
      <c r="G75" s="480">
        <v>13044000</v>
      </c>
      <c r="H75" s="379"/>
      <c r="I75" s="480">
        <v>13044000</v>
      </c>
      <c r="J75" s="379"/>
      <c r="K75" s="379"/>
      <c r="L75" s="379"/>
      <c r="M75" s="379"/>
      <c r="N75" s="379"/>
      <c r="O75" s="379"/>
      <c r="P75" s="379"/>
      <c r="Q75" s="480">
        <v>13044000</v>
      </c>
      <c r="R75" s="379"/>
      <c r="S75" s="379"/>
      <c r="T75" s="379"/>
      <c r="U75" s="480">
        <v>5639487.4100000001</v>
      </c>
      <c r="V75" s="379"/>
      <c r="W75" s="480">
        <v>5639487.4100000001</v>
      </c>
      <c r="X75" s="379"/>
      <c r="Y75" s="379"/>
      <c r="Z75" s="379"/>
      <c r="AA75" s="379"/>
      <c r="AB75" s="379"/>
      <c r="AC75" s="379"/>
      <c r="AD75" s="379"/>
      <c r="AE75" s="480">
        <v>5639487.4100000001</v>
      </c>
      <c r="AF75" s="379"/>
      <c r="AG75" s="379"/>
      <c r="AH75" s="379"/>
      <c r="AI75" s="379" t="s">
        <v>1056</v>
      </c>
      <c r="AJ75" s="481">
        <v>45478.546284722222</v>
      </c>
      <c r="AK75" s="379"/>
      <c r="AL75" s="379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s="4" customFormat="1" ht="12.75" customHeight="1" x14ac:dyDescent="0.25">
      <c r="A76" s="344" t="s">
        <v>263</v>
      </c>
      <c r="B76" s="344" t="s">
        <v>258</v>
      </c>
      <c r="C76" s="344" t="s">
        <v>522</v>
      </c>
      <c r="D76" s="482" t="s">
        <v>805</v>
      </c>
      <c r="E76" s="344" t="s">
        <v>781</v>
      </c>
      <c r="F76" s="482" t="s">
        <v>785</v>
      </c>
      <c r="G76" s="478">
        <v>10000400</v>
      </c>
      <c r="H76" s="482"/>
      <c r="I76" s="478">
        <v>10000400</v>
      </c>
      <c r="J76" s="482"/>
      <c r="K76" s="482"/>
      <c r="L76" s="482"/>
      <c r="M76" s="482"/>
      <c r="N76" s="482"/>
      <c r="O76" s="482"/>
      <c r="P76" s="482"/>
      <c r="Q76" s="483">
        <v>10000400</v>
      </c>
      <c r="R76" s="482"/>
      <c r="S76" s="482"/>
      <c r="T76" s="482"/>
      <c r="U76" s="478">
        <v>4281791.05</v>
      </c>
      <c r="V76" s="482"/>
      <c r="W76" s="478">
        <v>4281791.05</v>
      </c>
      <c r="X76" s="482"/>
      <c r="Y76" s="482"/>
      <c r="Z76" s="482"/>
      <c r="AA76" s="482"/>
      <c r="AB76" s="482"/>
      <c r="AC76" s="482"/>
      <c r="AD76" s="482"/>
      <c r="AE76" s="483">
        <v>4281791.05</v>
      </c>
      <c r="AF76" s="482"/>
      <c r="AG76" s="482"/>
      <c r="AH76" s="482"/>
      <c r="AI76" s="344" t="s">
        <v>1056</v>
      </c>
      <c r="AJ76" s="479">
        <v>45478.546273148146</v>
      </c>
      <c r="AK76" s="344"/>
      <c r="AL76" s="344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s="4" customFormat="1" ht="12.75" customHeight="1" x14ac:dyDescent="0.25">
      <c r="A77" s="344" t="s">
        <v>273</v>
      </c>
      <c r="B77" s="344" t="s">
        <v>258</v>
      </c>
      <c r="C77" s="344" t="s">
        <v>522</v>
      </c>
      <c r="D77" s="482" t="s">
        <v>805</v>
      </c>
      <c r="E77" s="344" t="s">
        <v>781</v>
      </c>
      <c r="F77" s="482" t="s">
        <v>786</v>
      </c>
      <c r="G77" s="478">
        <v>23500</v>
      </c>
      <c r="H77" s="482"/>
      <c r="I77" s="478">
        <v>23500</v>
      </c>
      <c r="J77" s="482"/>
      <c r="K77" s="482"/>
      <c r="L77" s="482"/>
      <c r="M77" s="482"/>
      <c r="N77" s="482"/>
      <c r="O77" s="482"/>
      <c r="P77" s="482"/>
      <c r="Q77" s="483">
        <v>23500</v>
      </c>
      <c r="R77" s="482"/>
      <c r="S77" s="482"/>
      <c r="T77" s="482"/>
      <c r="U77" s="478">
        <v>0</v>
      </c>
      <c r="V77" s="482"/>
      <c r="W77" s="478">
        <v>0</v>
      </c>
      <c r="X77" s="482"/>
      <c r="Y77" s="482"/>
      <c r="Z77" s="482"/>
      <c r="AA77" s="482"/>
      <c r="AB77" s="482"/>
      <c r="AC77" s="482"/>
      <c r="AD77" s="482"/>
      <c r="AE77" s="483">
        <v>0</v>
      </c>
      <c r="AF77" s="482"/>
      <c r="AG77" s="482"/>
      <c r="AH77" s="482"/>
      <c r="AI77" s="344" t="s">
        <v>1056</v>
      </c>
      <c r="AJ77" s="479">
        <v>45478.546273148146</v>
      </c>
      <c r="AK77" s="344"/>
      <c r="AL77" s="344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s="4" customFormat="1" ht="12.75" customHeight="1" x14ac:dyDescent="0.25">
      <c r="A78" s="344" t="s">
        <v>264</v>
      </c>
      <c r="B78" s="344" t="s">
        <v>258</v>
      </c>
      <c r="C78" s="344" t="s">
        <v>522</v>
      </c>
      <c r="D78" s="482" t="s">
        <v>805</v>
      </c>
      <c r="E78" s="344" t="s">
        <v>781</v>
      </c>
      <c r="F78" s="482" t="s">
        <v>787</v>
      </c>
      <c r="G78" s="478">
        <v>3020100</v>
      </c>
      <c r="H78" s="482"/>
      <c r="I78" s="478">
        <v>3020100</v>
      </c>
      <c r="J78" s="482"/>
      <c r="K78" s="482"/>
      <c r="L78" s="482"/>
      <c r="M78" s="482"/>
      <c r="N78" s="482"/>
      <c r="O78" s="482"/>
      <c r="P78" s="482"/>
      <c r="Q78" s="483">
        <v>3020100</v>
      </c>
      <c r="R78" s="482"/>
      <c r="S78" s="482"/>
      <c r="T78" s="482"/>
      <c r="U78" s="478">
        <v>1357696.36</v>
      </c>
      <c r="V78" s="482"/>
      <c r="W78" s="478">
        <v>1357696.36</v>
      </c>
      <c r="X78" s="482"/>
      <c r="Y78" s="482"/>
      <c r="Z78" s="482"/>
      <c r="AA78" s="482"/>
      <c r="AB78" s="482"/>
      <c r="AC78" s="482"/>
      <c r="AD78" s="482"/>
      <c r="AE78" s="483">
        <v>1357696.36</v>
      </c>
      <c r="AF78" s="482"/>
      <c r="AG78" s="482"/>
      <c r="AH78" s="482"/>
      <c r="AI78" s="344" t="s">
        <v>1056</v>
      </c>
      <c r="AJ78" s="479">
        <v>45478.546273148146</v>
      </c>
      <c r="AK78" s="344"/>
      <c r="AL78" s="344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s="4" customFormat="1" ht="12.75" customHeight="1" x14ac:dyDescent="0.25">
      <c r="A79" s="379" t="s">
        <v>266</v>
      </c>
      <c r="B79" s="379" t="s">
        <v>258</v>
      </c>
      <c r="C79" s="379" t="s">
        <v>522</v>
      </c>
      <c r="D79" s="379" t="s">
        <v>805</v>
      </c>
      <c r="E79" s="379" t="s">
        <v>781</v>
      </c>
      <c r="F79" s="379" t="s">
        <v>258</v>
      </c>
      <c r="G79" s="480">
        <v>68704441.959999993</v>
      </c>
      <c r="H79" s="379"/>
      <c r="I79" s="480">
        <v>68704441.959999993</v>
      </c>
      <c r="J79" s="379"/>
      <c r="K79" s="379"/>
      <c r="L79" s="379"/>
      <c r="M79" s="379"/>
      <c r="N79" s="379"/>
      <c r="O79" s="379"/>
      <c r="P79" s="379"/>
      <c r="Q79" s="480">
        <v>47782680</v>
      </c>
      <c r="R79" s="480">
        <v>4815500</v>
      </c>
      <c r="S79" s="480">
        <v>16106261.960000001</v>
      </c>
      <c r="T79" s="379"/>
      <c r="U79" s="480">
        <v>29202947.370000001</v>
      </c>
      <c r="V79" s="379"/>
      <c r="W79" s="480">
        <v>29202947.370000001</v>
      </c>
      <c r="X79" s="379"/>
      <c r="Y79" s="379"/>
      <c r="Z79" s="379"/>
      <c r="AA79" s="379"/>
      <c r="AB79" s="379"/>
      <c r="AC79" s="379"/>
      <c r="AD79" s="379"/>
      <c r="AE79" s="480">
        <v>20212140.530000001</v>
      </c>
      <c r="AF79" s="480">
        <v>1455318.39</v>
      </c>
      <c r="AG79" s="480">
        <v>7535488.4500000002</v>
      </c>
      <c r="AH79" s="379"/>
      <c r="AI79" s="379" t="s">
        <v>1056</v>
      </c>
      <c r="AJ79" s="481">
        <v>45478.546284722222</v>
      </c>
      <c r="AK79" s="379"/>
      <c r="AL79" s="379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s="4" customFormat="1" ht="12.75" customHeight="1" x14ac:dyDescent="0.25">
      <c r="A80" s="379" t="s">
        <v>267</v>
      </c>
      <c r="B80" s="379" t="s">
        <v>258</v>
      </c>
      <c r="C80" s="379" t="s">
        <v>522</v>
      </c>
      <c r="D80" s="379" t="s">
        <v>805</v>
      </c>
      <c r="E80" s="379" t="s">
        <v>781</v>
      </c>
      <c r="F80" s="379" t="s">
        <v>789</v>
      </c>
      <c r="G80" s="480">
        <v>68704441.959999993</v>
      </c>
      <c r="H80" s="379"/>
      <c r="I80" s="480">
        <v>68704441.959999993</v>
      </c>
      <c r="J80" s="379"/>
      <c r="K80" s="379"/>
      <c r="L80" s="379"/>
      <c r="M80" s="379"/>
      <c r="N80" s="379"/>
      <c r="O80" s="379"/>
      <c r="P80" s="379"/>
      <c r="Q80" s="480">
        <v>47782680</v>
      </c>
      <c r="R80" s="480">
        <v>4815500</v>
      </c>
      <c r="S80" s="480">
        <v>16106261.960000001</v>
      </c>
      <c r="T80" s="379"/>
      <c r="U80" s="480">
        <v>29202947.370000001</v>
      </c>
      <c r="V80" s="379"/>
      <c r="W80" s="480">
        <v>29202947.370000001</v>
      </c>
      <c r="X80" s="379"/>
      <c r="Y80" s="379"/>
      <c r="Z80" s="379"/>
      <c r="AA80" s="379"/>
      <c r="AB80" s="379"/>
      <c r="AC80" s="379"/>
      <c r="AD80" s="379"/>
      <c r="AE80" s="480">
        <v>20212140.530000001</v>
      </c>
      <c r="AF80" s="480">
        <v>1455318.39</v>
      </c>
      <c r="AG80" s="480">
        <v>7535488.4500000002</v>
      </c>
      <c r="AH80" s="379"/>
      <c r="AI80" s="379" t="s">
        <v>1056</v>
      </c>
      <c r="AJ80" s="481">
        <v>45478.546284722222</v>
      </c>
      <c r="AK80" s="379"/>
      <c r="AL80" s="379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s="4" customFormat="1" ht="12.75" customHeight="1" x14ac:dyDescent="0.25">
      <c r="A81" s="344" t="s">
        <v>289</v>
      </c>
      <c r="B81" s="344" t="s">
        <v>258</v>
      </c>
      <c r="C81" s="344" t="s">
        <v>522</v>
      </c>
      <c r="D81" s="482" t="s">
        <v>805</v>
      </c>
      <c r="E81" s="344" t="s">
        <v>781</v>
      </c>
      <c r="F81" s="482" t="s">
        <v>810</v>
      </c>
      <c r="G81" s="478">
        <v>3267600</v>
      </c>
      <c r="H81" s="482"/>
      <c r="I81" s="478">
        <v>3267600</v>
      </c>
      <c r="J81" s="482"/>
      <c r="K81" s="482"/>
      <c r="L81" s="482"/>
      <c r="M81" s="482"/>
      <c r="N81" s="482"/>
      <c r="O81" s="482"/>
      <c r="P81" s="482"/>
      <c r="Q81" s="483">
        <v>3267600</v>
      </c>
      <c r="R81" s="482"/>
      <c r="S81" s="482"/>
      <c r="T81" s="482"/>
      <c r="U81" s="478">
        <v>366653.08</v>
      </c>
      <c r="V81" s="482"/>
      <c r="W81" s="478">
        <v>366653.08</v>
      </c>
      <c r="X81" s="482"/>
      <c r="Y81" s="482"/>
      <c r="Z81" s="482"/>
      <c r="AA81" s="482"/>
      <c r="AB81" s="482"/>
      <c r="AC81" s="482"/>
      <c r="AD81" s="482"/>
      <c r="AE81" s="483">
        <v>366653.08</v>
      </c>
      <c r="AF81" s="482"/>
      <c r="AG81" s="482"/>
      <c r="AH81" s="482"/>
      <c r="AI81" s="344" t="s">
        <v>1056</v>
      </c>
      <c r="AJ81" s="479">
        <v>45478.546273148146</v>
      </c>
      <c r="AK81" s="344"/>
      <c r="AL81" s="344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s="4" customFormat="1" ht="12.75" customHeight="1" x14ac:dyDescent="0.25">
      <c r="A82" s="344" t="s">
        <v>268</v>
      </c>
      <c r="B82" s="344" t="s">
        <v>258</v>
      </c>
      <c r="C82" s="344" t="s">
        <v>522</v>
      </c>
      <c r="D82" s="482" t="s">
        <v>805</v>
      </c>
      <c r="E82" s="344" t="s">
        <v>781</v>
      </c>
      <c r="F82" s="482" t="s">
        <v>790</v>
      </c>
      <c r="G82" s="478">
        <v>63986842.640000001</v>
      </c>
      <c r="H82" s="482"/>
      <c r="I82" s="478">
        <v>63986842.640000001</v>
      </c>
      <c r="J82" s="482"/>
      <c r="K82" s="482"/>
      <c r="L82" s="482"/>
      <c r="M82" s="482"/>
      <c r="N82" s="482"/>
      <c r="O82" s="482"/>
      <c r="P82" s="482"/>
      <c r="Q82" s="483">
        <v>43950744.700000003</v>
      </c>
      <c r="R82" s="483">
        <v>4557000</v>
      </c>
      <c r="S82" s="483">
        <v>15479097.939999999</v>
      </c>
      <c r="T82" s="482"/>
      <c r="U82" s="478">
        <v>28353372.670000002</v>
      </c>
      <c r="V82" s="482"/>
      <c r="W82" s="478">
        <v>28353372.670000002</v>
      </c>
      <c r="X82" s="482"/>
      <c r="Y82" s="482"/>
      <c r="Z82" s="482"/>
      <c r="AA82" s="482"/>
      <c r="AB82" s="482"/>
      <c r="AC82" s="482"/>
      <c r="AD82" s="482"/>
      <c r="AE82" s="483">
        <v>19653016.129999999</v>
      </c>
      <c r="AF82" s="483">
        <v>1395421.51</v>
      </c>
      <c r="AG82" s="483">
        <v>7304935.0300000003</v>
      </c>
      <c r="AH82" s="482"/>
      <c r="AI82" s="344" t="s">
        <v>1056</v>
      </c>
      <c r="AJ82" s="479">
        <v>45478.546273148146</v>
      </c>
      <c r="AK82" s="344"/>
      <c r="AL82" s="344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s="4" customFormat="1" ht="12.75" customHeight="1" x14ac:dyDescent="0.25">
      <c r="A83" s="344" t="s">
        <v>274</v>
      </c>
      <c r="B83" s="344" t="s">
        <v>258</v>
      </c>
      <c r="C83" s="344" t="s">
        <v>522</v>
      </c>
      <c r="D83" s="482" t="s">
        <v>805</v>
      </c>
      <c r="E83" s="344" t="s">
        <v>781</v>
      </c>
      <c r="F83" s="482" t="s">
        <v>795</v>
      </c>
      <c r="G83" s="478">
        <v>1449999.32</v>
      </c>
      <c r="H83" s="482"/>
      <c r="I83" s="478">
        <v>1449999.32</v>
      </c>
      <c r="J83" s="482"/>
      <c r="K83" s="482"/>
      <c r="L83" s="482"/>
      <c r="M83" s="482"/>
      <c r="N83" s="482"/>
      <c r="O83" s="482"/>
      <c r="P83" s="482"/>
      <c r="Q83" s="483">
        <v>564335.30000000005</v>
      </c>
      <c r="R83" s="483">
        <v>258500</v>
      </c>
      <c r="S83" s="483">
        <v>627164.02</v>
      </c>
      <c r="T83" s="482"/>
      <c r="U83" s="478">
        <v>482921.62</v>
      </c>
      <c r="V83" s="482"/>
      <c r="W83" s="478">
        <v>482921.62</v>
      </c>
      <c r="X83" s="482"/>
      <c r="Y83" s="482"/>
      <c r="Z83" s="482"/>
      <c r="AA83" s="482"/>
      <c r="AB83" s="482"/>
      <c r="AC83" s="482"/>
      <c r="AD83" s="482"/>
      <c r="AE83" s="483">
        <v>192471.32</v>
      </c>
      <c r="AF83" s="483">
        <v>59896.88</v>
      </c>
      <c r="AG83" s="483">
        <v>230553.42</v>
      </c>
      <c r="AH83" s="482"/>
      <c r="AI83" s="344" t="s">
        <v>1056</v>
      </c>
      <c r="AJ83" s="479">
        <v>45478.546273148146</v>
      </c>
      <c r="AK83" s="344"/>
      <c r="AL83" s="344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s="4" customFormat="1" ht="12.75" customHeight="1" x14ac:dyDescent="0.25">
      <c r="A84" s="379" t="s">
        <v>290</v>
      </c>
      <c r="B84" s="379" t="s">
        <v>258</v>
      </c>
      <c r="C84" s="379" t="s">
        <v>522</v>
      </c>
      <c r="D84" s="379" t="s">
        <v>805</v>
      </c>
      <c r="E84" s="379" t="s">
        <v>781</v>
      </c>
      <c r="F84" s="379" t="s">
        <v>811</v>
      </c>
      <c r="G84" s="480">
        <v>2708200</v>
      </c>
      <c r="H84" s="379"/>
      <c r="I84" s="480">
        <v>2708200</v>
      </c>
      <c r="J84" s="379"/>
      <c r="K84" s="379"/>
      <c r="L84" s="379"/>
      <c r="M84" s="379"/>
      <c r="N84" s="379"/>
      <c r="O84" s="379"/>
      <c r="P84" s="379"/>
      <c r="Q84" s="379"/>
      <c r="R84" s="480">
        <v>1011000</v>
      </c>
      <c r="S84" s="480">
        <v>1697200</v>
      </c>
      <c r="T84" s="379"/>
      <c r="U84" s="480">
        <v>926650</v>
      </c>
      <c r="V84" s="379"/>
      <c r="W84" s="480">
        <v>926650</v>
      </c>
      <c r="X84" s="379"/>
      <c r="Y84" s="379"/>
      <c r="Z84" s="379"/>
      <c r="AA84" s="379"/>
      <c r="AB84" s="379"/>
      <c r="AC84" s="379"/>
      <c r="AD84" s="379"/>
      <c r="AE84" s="379"/>
      <c r="AF84" s="480">
        <v>417500</v>
      </c>
      <c r="AG84" s="480">
        <v>509150</v>
      </c>
      <c r="AH84" s="379"/>
      <c r="AI84" s="379" t="s">
        <v>1056</v>
      </c>
      <c r="AJ84" s="481">
        <v>45478.546284722222</v>
      </c>
      <c r="AK84" s="379"/>
      <c r="AL84" s="379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s="4" customFormat="1" ht="12.75" customHeight="1" x14ac:dyDescent="0.25">
      <c r="A85" s="344" t="s">
        <v>291</v>
      </c>
      <c r="B85" s="344" t="s">
        <v>258</v>
      </c>
      <c r="C85" s="344" t="s">
        <v>522</v>
      </c>
      <c r="D85" s="482" t="s">
        <v>805</v>
      </c>
      <c r="E85" s="344" t="s">
        <v>781</v>
      </c>
      <c r="F85" s="482" t="s">
        <v>812</v>
      </c>
      <c r="G85" s="478">
        <v>2708200</v>
      </c>
      <c r="H85" s="482"/>
      <c r="I85" s="478">
        <v>2708200</v>
      </c>
      <c r="J85" s="482"/>
      <c r="K85" s="482"/>
      <c r="L85" s="482"/>
      <c r="M85" s="482"/>
      <c r="N85" s="482"/>
      <c r="O85" s="482"/>
      <c r="P85" s="482"/>
      <c r="Q85" s="482"/>
      <c r="R85" s="483">
        <v>1011000</v>
      </c>
      <c r="S85" s="483">
        <v>1697200</v>
      </c>
      <c r="T85" s="482"/>
      <c r="U85" s="478">
        <v>926650</v>
      </c>
      <c r="V85" s="482"/>
      <c r="W85" s="478">
        <v>926650</v>
      </c>
      <c r="X85" s="482"/>
      <c r="Y85" s="482"/>
      <c r="Z85" s="482"/>
      <c r="AA85" s="482"/>
      <c r="AB85" s="482"/>
      <c r="AC85" s="482"/>
      <c r="AD85" s="482"/>
      <c r="AE85" s="482"/>
      <c r="AF85" s="483">
        <v>417500</v>
      </c>
      <c r="AG85" s="483">
        <v>509150</v>
      </c>
      <c r="AH85" s="482"/>
      <c r="AI85" s="344" t="s">
        <v>1056</v>
      </c>
      <c r="AJ85" s="479">
        <v>45478.546284722222</v>
      </c>
      <c r="AK85" s="344"/>
      <c r="AL85" s="344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s="4" customFormat="1" ht="12.75" customHeight="1" x14ac:dyDescent="0.25">
      <c r="A86" s="379" t="s">
        <v>269</v>
      </c>
      <c r="B86" s="379" t="s">
        <v>258</v>
      </c>
      <c r="C86" s="379" t="s">
        <v>522</v>
      </c>
      <c r="D86" s="379" t="s">
        <v>805</v>
      </c>
      <c r="E86" s="379" t="s">
        <v>781</v>
      </c>
      <c r="F86" s="379" t="s">
        <v>791</v>
      </c>
      <c r="G86" s="480">
        <v>2910654.23</v>
      </c>
      <c r="H86" s="379"/>
      <c r="I86" s="480">
        <v>2910654.23</v>
      </c>
      <c r="J86" s="379"/>
      <c r="K86" s="379"/>
      <c r="L86" s="379"/>
      <c r="M86" s="379"/>
      <c r="N86" s="379"/>
      <c r="O86" s="379"/>
      <c r="P86" s="379"/>
      <c r="Q86" s="480">
        <v>815046.57</v>
      </c>
      <c r="R86" s="480">
        <v>1559588.16</v>
      </c>
      <c r="S86" s="480">
        <v>536019.5</v>
      </c>
      <c r="T86" s="379"/>
      <c r="U86" s="480">
        <v>1722946.6</v>
      </c>
      <c r="V86" s="379"/>
      <c r="W86" s="480">
        <v>1722946.6</v>
      </c>
      <c r="X86" s="379"/>
      <c r="Y86" s="379"/>
      <c r="Z86" s="379"/>
      <c r="AA86" s="379"/>
      <c r="AB86" s="379"/>
      <c r="AC86" s="379"/>
      <c r="AD86" s="379"/>
      <c r="AE86" s="480">
        <v>142642.34</v>
      </c>
      <c r="AF86" s="480">
        <v>1197902.46</v>
      </c>
      <c r="AG86" s="480">
        <v>382401.8</v>
      </c>
      <c r="AH86" s="379"/>
      <c r="AI86" s="379" t="s">
        <v>1056</v>
      </c>
      <c r="AJ86" s="481">
        <v>45478.546284722222</v>
      </c>
      <c r="AK86" s="379"/>
      <c r="AL86" s="379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s="4" customFormat="1" ht="12.75" customHeight="1" x14ac:dyDescent="0.25">
      <c r="A87" s="379" t="s">
        <v>292</v>
      </c>
      <c r="B87" s="379" t="s">
        <v>258</v>
      </c>
      <c r="C87" s="379" t="s">
        <v>522</v>
      </c>
      <c r="D87" s="379" t="s">
        <v>805</v>
      </c>
      <c r="E87" s="379" t="s">
        <v>781</v>
      </c>
      <c r="F87" s="379" t="s">
        <v>813</v>
      </c>
      <c r="G87" s="480">
        <v>1658912.73</v>
      </c>
      <c r="H87" s="379"/>
      <c r="I87" s="480">
        <v>1658912.73</v>
      </c>
      <c r="J87" s="379"/>
      <c r="K87" s="379"/>
      <c r="L87" s="379"/>
      <c r="M87" s="379"/>
      <c r="N87" s="379"/>
      <c r="O87" s="379"/>
      <c r="P87" s="379"/>
      <c r="Q87" s="480">
        <v>676738.57</v>
      </c>
      <c r="R87" s="480">
        <v>932174.16</v>
      </c>
      <c r="S87" s="480">
        <v>50000</v>
      </c>
      <c r="T87" s="379"/>
      <c r="U87" s="480">
        <v>711278.14</v>
      </c>
      <c r="V87" s="379"/>
      <c r="W87" s="480">
        <v>711278.14</v>
      </c>
      <c r="X87" s="379"/>
      <c r="Y87" s="379"/>
      <c r="Z87" s="379"/>
      <c r="AA87" s="379"/>
      <c r="AB87" s="379"/>
      <c r="AC87" s="379"/>
      <c r="AD87" s="379"/>
      <c r="AE87" s="480">
        <v>82000</v>
      </c>
      <c r="AF87" s="480">
        <v>580257.96</v>
      </c>
      <c r="AG87" s="480">
        <v>49020.18</v>
      </c>
      <c r="AH87" s="379"/>
      <c r="AI87" s="379" t="s">
        <v>1056</v>
      </c>
      <c r="AJ87" s="481">
        <v>45478.546284722222</v>
      </c>
      <c r="AK87" s="379"/>
      <c r="AL87" s="379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s="4" customFormat="1" ht="12.75" customHeight="1" x14ac:dyDescent="0.25">
      <c r="A88" s="344" t="s">
        <v>293</v>
      </c>
      <c r="B88" s="344" t="s">
        <v>258</v>
      </c>
      <c r="C88" s="344" t="s">
        <v>522</v>
      </c>
      <c r="D88" s="482" t="s">
        <v>805</v>
      </c>
      <c r="E88" s="344" t="s">
        <v>781</v>
      </c>
      <c r="F88" s="482" t="s">
        <v>814</v>
      </c>
      <c r="G88" s="478">
        <v>1658912.73</v>
      </c>
      <c r="H88" s="482"/>
      <c r="I88" s="478">
        <v>1658912.73</v>
      </c>
      <c r="J88" s="482"/>
      <c r="K88" s="482"/>
      <c r="L88" s="482"/>
      <c r="M88" s="482"/>
      <c r="N88" s="482"/>
      <c r="O88" s="482"/>
      <c r="P88" s="482"/>
      <c r="Q88" s="483">
        <v>676738.57</v>
      </c>
      <c r="R88" s="483">
        <v>932174.16</v>
      </c>
      <c r="S88" s="483">
        <v>50000</v>
      </c>
      <c r="T88" s="482"/>
      <c r="U88" s="478">
        <v>711278.14</v>
      </c>
      <c r="V88" s="482"/>
      <c r="W88" s="478">
        <v>711278.14</v>
      </c>
      <c r="X88" s="482"/>
      <c r="Y88" s="482"/>
      <c r="Z88" s="482"/>
      <c r="AA88" s="482"/>
      <c r="AB88" s="482"/>
      <c r="AC88" s="482"/>
      <c r="AD88" s="482"/>
      <c r="AE88" s="483">
        <v>82000</v>
      </c>
      <c r="AF88" s="483">
        <v>580257.96</v>
      </c>
      <c r="AG88" s="483">
        <v>49020.18</v>
      </c>
      <c r="AH88" s="482"/>
      <c r="AI88" s="344" t="s">
        <v>1056</v>
      </c>
      <c r="AJ88" s="479">
        <v>45478.546284722222</v>
      </c>
      <c r="AK88" s="344"/>
      <c r="AL88" s="344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s="4" customFormat="1" ht="12.75" customHeight="1" x14ac:dyDescent="0.25">
      <c r="A89" s="379" t="s">
        <v>270</v>
      </c>
      <c r="B89" s="379" t="s">
        <v>258</v>
      </c>
      <c r="C89" s="379" t="s">
        <v>522</v>
      </c>
      <c r="D89" s="379" t="s">
        <v>805</v>
      </c>
      <c r="E89" s="379" t="s">
        <v>781</v>
      </c>
      <c r="F89" s="379" t="s">
        <v>792</v>
      </c>
      <c r="G89" s="480">
        <v>1251741.5</v>
      </c>
      <c r="H89" s="379"/>
      <c r="I89" s="480">
        <v>1251741.5</v>
      </c>
      <c r="J89" s="379"/>
      <c r="K89" s="379"/>
      <c r="L89" s="379"/>
      <c r="M89" s="379"/>
      <c r="N89" s="379"/>
      <c r="O89" s="379"/>
      <c r="P89" s="379"/>
      <c r="Q89" s="480">
        <v>138308</v>
      </c>
      <c r="R89" s="480">
        <v>627414</v>
      </c>
      <c r="S89" s="480">
        <v>486019.5</v>
      </c>
      <c r="T89" s="379"/>
      <c r="U89" s="480">
        <v>1011668.46</v>
      </c>
      <c r="V89" s="379"/>
      <c r="W89" s="480">
        <v>1011668.46</v>
      </c>
      <c r="X89" s="379"/>
      <c r="Y89" s="379"/>
      <c r="Z89" s="379"/>
      <c r="AA89" s="379"/>
      <c r="AB89" s="379"/>
      <c r="AC89" s="379"/>
      <c r="AD89" s="379"/>
      <c r="AE89" s="480">
        <v>60642.34</v>
      </c>
      <c r="AF89" s="480">
        <v>617644.5</v>
      </c>
      <c r="AG89" s="480">
        <v>333381.62</v>
      </c>
      <c r="AH89" s="379"/>
      <c r="AI89" s="379" t="s">
        <v>1056</v>
      </c>
      <c r="AJ89" s="481">
        <v>45478.546284722222</v>
      </c>
      <c r="AK89" s="379"/>
      <c r="AL89" s="379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s="4" customFormat="1" ht="12.75" customHeight="1" x14ac:dyDescent="0.25">
      <c r="A90" s="344" t="s">
        <v>276</v>
      </c>
      <c r="B90" s="344" t="s">
        <v>258</v>
      </c>
      <c r="C90" s="344" t="s">
        <v>522</v>
      </c>
      <c r="D90" s="482" t="s">
        <v>805</v>
      </c>
      <c r="E90" s="344" t="s">
        <v>781</v>
      </c>
      <c r="F90" s="482" t="s">
        <v>797</v>
      </c>
      <c r="G90" s="478">
        <v>162000</v>
      </c>
      <c r="H90" s="482"/>
      <c r="I90" s="478">
        <v>162000</v>
      </c>
      <c r="J90" s="482"/>
      <c r="K90" s="482"/>
      <c r="L90" s="482"/>
      <c r="M90" s="482"/>
      <c r="N90" s="482"/>
      <c r="O90" s="482"/>
      <c r="P90" s="482"/>
      <c r="Q90" s="483">
        <v>6000</v>
      </c>
      <c r="R90" s="482"/>
      <c r="S90" s="483">
        <v>156000</v>
      </c>
      <c r="T90" s="482"/>
      <c r="U90" s="478">
        <v>63146.48</v>
      </c>
      <c r="V90" s="482"/>
      <c r="W90" s="478">
        <v>63146.48</v>
      </c>
      <c r="X90" s="482"/>
      <c r="Y90" s="482"/>
      <c r="Z90" s="482"/>
      <c r="AA90" s="482"/>
      <c r="AB90" s="482"/>
      <c r="AC90" s="482"/>
      <c r="AD90" s="482"/>
      <c r="AE90" s="483">
        <v>1967.48</v>
      </c>
      <c r="AF90" s="482"/>
      <c r="AG90" s="483">
        <v>61179</v>
      </c>
      <c r="AH90" s="482"/>
      <c r="AI90" s="344" t="s">
        <v>1056</v>
      </c>
      <c r="AJ90" s="479">
        <v>45478.546273148146</v>
      </c>
      <c r="AK90" s="344"/>
      <c r="AL90" s="344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s="4" customFormat="1" ht="12.75" customHeight="1" x14ac:dyDescent="0.25">
      <c r="A91" s="344" t="s">
        <v>277</v>
      </c>
      <c r="B91" s="344" t="s">
        <v>258</v>
      </c>
      <c r="C91" s="344" t="s">
        <v>522</v>
      </c>
      <c r="D91" s="482" t="s">
        <v>805</v>
      </c>
      <c r="E91" s="344" t="s">
        <v>781</v>
      </c>
      <c r="F91" s="482" t="s">
        <v>798</v>
      </c>
      <c r="G91" s="478">
        <v>153642.57</v>
      </c>
      <c r="H91" s="482"/>
      <c r="I91" s="478">
        <v>153642.57</v>
      </c>
      <c r="J91" s="482"/>
      <c r="K91" s="482"/>
      <c r="L91" s="482"/>
      <c r="M91" s="482"/>
      <c r="N91" s="482"/>
      <c r="O91" s="482"/>
      <c r="P91" s="482"/>
      <c r="Q91" s="483">
        <v>111608</v>
      </c>
      <c r="R91" s="482"/>
      <c r="S91" s="483">
        <v>42034.57</v>
      </c>
      <c r="T91" s="482"/>
      <c r="U91" s="478">
        <v>70875.5</v>
      </c>
      <c r="V91" s="482"/>
      <c r="W91" s="478">
        <v>70875.5</v>
      </c>
      <c r="X91" s="482"/>
      <c r="Y91" s="482"/>
      <c r="Z91" s="482"/>
      <c r="AA91" s="482"/>
      <c r="AB91" s="482"/>
      <c r="AC91" s="482"/>
      <c r="AD91" s="482"/>
      <c r="AE91" s="483">
        <v>54210</v>
      </c>
      <c r="AF91" s="482"/>
      <c r="AG91" s="483">
        <v>16665.5</v>
      </c>
      <c r="AH91" s="482"/>
      <c r="AI91" s="344" t="s">
        <v>1056</v>
      </c>
      <c r="AJ91" s="479">
        <v>45478.546273148146</v>
      </c>
      <c r="AK91" s="344"/>
      <c r="AL91" s="344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s="4" customFormat="1" ht="12.75" customHeight="1" x14ac:dyDescent="0.25">
      <c r="A92" s="344" t="s">
        <v>271</v>
      </c>
      <c r="B92" s="344" t="s">
        <v>258</v>
      </c>
      <c r="C92" s="344" t="s">
        <v>522</v>
      </c>
      <c r="D92" s="482" t="s">
        <v>805</v>
      </c>
      <c r="E92" s="344" t="s">
        <v>781</v>
      </c>
      <c r="F92" s="482" t="s">
        <v>793</v>
      </c>
      <c r="G92" s="478">
        <v>936098.93</v>
      </c>
      <c r="H92" s="482"/>
      <c r="I92" s="478">
        <v>936098.93</v>
      </c>
      <c r="J92" s="482"/>
      <c r="K92" s="482"/>
      <c r="L92" s="482"/>
      <c r="M92" s="482"/>
      <c r="N92" s="482"/>
      <c r="O92" s="482"/>
      <c r="P92" s="482"/>
      <c r="Q92" s="483">
        <v>20700</v>
      </c>
      <c r="R92" s="483">
        <v>627414</v>
      </c>
      <c r="S92" s="483">
        <v>287984.93</v>
      </c>
      <c r="T92" s="482"/>
      <c r="U92" s="478">
        <v>877646.48</v>
      </c>
      <c r="V92" s="482"/>
      <c r="W92" s="478">
        <v>877646.48</v>
      </c>
      <c r="X92" s="482"/>
      <c r="Y92" s="482"/>
      <c r="Z92" s="482"/>
      <c r="AA92" s="482"/>
      <c r="AB92" s="482"/>
      <c r="AC92" s="482"/>
      <c r="AD92" s="482"/>
      <c r="AE92" s="483">
        <v>4464.8599999999997</v>
      </c>
      <c r="AF92" s="483">
        <v>617644.5</v>
      </c>
      <c r="AG92" s="483">
        <v>255537.12</v>
      </c>
      <c r="AH92" s="482"/>
      <c r="AI92" s="344" t="s">
        <v>1056</v>
      </c>
      <c r="AJ92" s="479">
        <v>45478.546273148146</v>
      </c>
      <c r="AK92" s="344"/>
      <c r="AL92" s="344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s="4" customFormat="1" ht="12.75" customHeight="1" x14ac:dyDescent="0.25">
      <c r="A93" s="379" t="s">
        <v>294</v>
      </c>
      <c r="B93" s="379" t="s">
        <v>258</v>
      </c>
      <c r="C93" s="379" t="s">
        <v>522</v>
      </c>
      <c r="D93" s="379" t="s">
        <v>815</v>
      </c>
      <c r="E93" s="379" t="s">
        <v>781</v>
      </c>
      <c r="F93" s="379" t="s">
        <v>522</v>
      </c>
      <c r="G93" s="480">
        <v>8148089.5</v>
      </c>
      <c r="H93" s="379"/>
      <c r="I93" s="480">
        <v>8148089.5</v>
      </c>
      <c r="J93" s="379"/>
      <c r="K93" s="379"/>
      <c r="L93" s="379"/>
      <c r="M93" s="379"/>
      <c r="N93" s="379"/>
      <c r="O93" s="379"/>
      <c r="P93" s="379"/>
      <c r="Q93" s="480">
        <v>1350000</v>
      </c>
      <c r="R93" s="480">
        <v>2904700</v>
      </c>
      <c r="S93" s="480">
        <v>3893389.5</v>
      </c>
      <c r="T93" s="379"/>
      <c r="U93" s="480">
        <v>2468073.13</v>
      </c>
      <c r="V93" s="379"/>
      <c r="W93" s="480">
        <v>2468073.13</v>
      </c>
      <c r="X93" s="379"/>
      <c r="Y93" s="379"/>
      <c r="Z93" s="379"/>
      <c r="AA93" s="379"/>
      <c r="AB93" s="379"/>
      <c r="AC93" s="379"/>
      <c r="AD93" s="379"/>
      <c r="AE93" s="480">
        <v>0</v>
      </c>
      <c r="AF93" s="480">
        <v>1134471.26</v>
      </c>
      <c r="AG93" s="480">
        <v>1333601.8700000001</v>
      </c>
      <c r="AH93" s="379"/>
      <c r="AI93" s="379" t="s">
        <v>1056</v>
      </c>
      <c r="AJ93" s="481">
        <v>45478.546284722222</v>
      </c>
      <c r="AK93" s="379"/>
      <c r="AL93" s="379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s="4" customFormat="1" ht="12.75" customHeight="1" x14ac:dyDescent="0.25">
      <c r="A94" s="379" t="s">
        <v>295</v>
      </c>
      <c r="B94" s="379" t="s">
        <v>258</v>
      </c>
      <c r="C94" s="379" t="s">
        <v>522</v>
      </c>
      <c r="D94" s="379" t="s">
        <v>816</v>
      </c>
      <c r="E94" s="379" t="s">
        <v>781</v>
      </c>
      <c r="F94" s="379" t="s">
        <v>522</v>
      </c>
      <c r="G94" s="480">
        <v>7798089.5</v>
      </c>
      <c r="H94" s="379"/>
      <c r="I94" s="480">
        <v>7798089.5</v>
      </c>
      <c r="J94" s="379"/>
      <c r="K94" s="379"/>
      <c r="L94" s="379"/>
      <c r="M94" s="379"/>
      <c r="N94" s="379"/>
      <c r="O94" s="379"/>
      <c r="P94" s="379"/>
      <c r="Q94" s="379">
        <v>1000000</v>
      </c>
      <c r="R94" s="480">
        <v>2904700</v>
      </c>
      <c r="S94" s="480">
        <v>3893389.5</v>
      </c>
      <c r="T94" s="379"/>
      <c r="U94" s="480">
        <v>2468073.13</v>
      </c>
      <c r="V94" s="379"/>
      <c r="W94" s="480">
        <v>2468073.13</v>
      </c>
      <c r="X94" s="379"/>
      <c r="Y94" s="379"/>
      <c r="Z94" s="379"/>
      <c r="AA94" s="379"/>
      <c r="AB94" s="379"/>
      <c r="AC94" s="379"/>
      <c r="AD94" s="379"/>
      <c r="AE94" s="379">
        <v>0</v>
      </c>
      <c r="AF94" s="480">
        <v>1134471.26</v>
      </c>
      <c r="AG94" s="480">
        <v>1333601.8700000001</v>
      </c>
      <c r="AH94" s="379"/>
      <c r="AI94" s="379" t="s">
        <v>1056</v>
      </c>
      <c r="AJ94" s="481">
        <v>45478.546284722222</v>
      </c>
      <c r="AK94" s="379"/>
      <c r="AL94" s="379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s="4" customFormat="1" ht="12.75" customHeight="1" x14ac:dyDescent="0.25">
      <c r="A95" s="379" t="s">
        <v>261</v>
      </c>
      <c r="B95" s="379" t="s">
        <v>258</v>
      </c>
      <c r="C95" s="379" t="s">
        <v>522</v>
      </c>
      <c r="D95" s="379" t="s">
        <v>816</v>
      </c>
      <c r="E95" s="379" t="s">
        <v>781</v>
      </c>
      <c r="F95" s="379" t="s">
        <v>783</v>
      </c>
      <c r="G95" s="480">
        <v>6780082.5899999999</v>
      </c>
      <c r="H95" s="379"/>
      <c r="I95" s="480">
        <v>6780082.5899999999</v>
      </c>
      <c r="J95" s="379"/>
      <c r="K95" s="379"/>
      <c r="L95" s="379"/>
      <c r="M95" s="379"/>
      <c r="N95" s="379"/>
      <c r="O95" s="379"/>
      <c r="P95" s="379"/>
      <c r="Q95" s="379"/>
      <c r="R95" s="480">
        <v>2889300</v>
      </c>
      <c r="S95" s="480">
        <v>3890782.59</v>
      </c>
      <c r="T95" s="379"/>
      <c r="U95" s="480">
        <v>2468073.13</v>
      </c>
      <c r="V95" s="379"/>
      <c r="W95" s="480">
        <v>2468073.13</v>
      </c>
      <c r="X95" s="379"/>
      <c r="Y95" s="379"/>
      <c r="Z95" s="379"/>
      <c r="AA95" s="379"/>
      <c r="AB95" s="379"/>
      <c r="AC95" s="379"/>
      <c r="AD95" s="379"/>
      <c r="AE95" s="379"/>
      <c r="AF95" s="480">
        <v>1134471.26</v>
      </c>
      <c r="AG95" s="480">
        <v>1333601.8700000001</v>
      </c>
      <c r="AH95" s="379"/>
      <c r="AI95" s="379" t="s">
        <v>1056</v>
      </c>
      <c r="AJ95" s="481">
        <v>45478.546284722222</v>
      </c>
      <c r="AK95" s="379"/>
      <c r="AL95" s="379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s="4" customFormat="1" ht="12.75" customHeight="1" x14ac:dyDescent="0.25">
      <c r="A96" s="379" t="s">
        <v>262</v>
      </c>
      <c r="B96" s="379" t="s">
        <v>258</v>
      </c>
      <c r="C96" s="379" t="s">
        <v>522</v>
      </c>
      <c r="D96" s="379" t="s">
        <v>816</v>
      </c>
      <c r="E96" s="379" t="s">
        <v>781</v>
      </c>
      <c r="F96" s="379" t="s">
        <v>784</v>
      </c>
      <c r="G96" s="480">
        <v>6780082.5899999999</v>
      </c>
      <c r="H96" s="379"/>
      <c r="I96" s="480">
        <v>6780082.5899999999</v>
      </c>
      <c r="J96" s="379"/>
      <c r="K96" s="379"/>
      <c r="L96" s="379"/>
      <c r="M96" s="379"/>
      <c r="N96" s="379"/>
      <c r="O96" s="379"/>
      <c r="P96" s="379"/>
      <c r="Q96" s="379"/>
      <c r="R96" s="480">
        <v>2889300</v>
      </c>
      <c r="S96" s="480">
        <v>3890782.59</v>
      </c>
      <c r="T96" s="379"/>
      <c r="U96" s="480">
        <v>2468073.13</v>
      </c>
      <c r="V96" s="379"/>
      <c r="W96" s="480">
        <v>2468073.13</v>
      </c>
      <c r="X96" s="379"/>
      <c r="Y96" s="379"/>
      <c r="Z96" s="379"/>
      <c r="AA96" s="379"/>
      <c r="AB96" s="379"/>
      <c r="AC96" s="379"/>
      <c r="AD96" s="379"/>
      <c r="AE96" s="379"/>
      <c r="AF96" s="480">
        <v>1134471.26</v>
      </c>
      <c r="AG96" s="480">
        <v>1333601.8700000001</v>
      </c>
      <c r="AH96" s="379"/>
      <c r="AI96" s="379" t="s">
        <v>1056</v>
      </c>
      <c r="AJ96" s="481">
        <v>45478.546284722222</v>
      </c>
      <c r="AK96" s="379"/>
      <c r="AL96" s="379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s="4" customFormat="1" ht="12.75" customHeight="1" x14ac:dyDescent="0.25">
      <c r="A97" s="344" t="s">
        <v>263</v>
      </c>
      <c r="B97" s="344" t="s">
        <v>258</v>
      </c>
      <c r="C97" s="344" t="s">
        <v>522</v>
      </c>
      <c r="D97" s="482" t="s">
        <v>816</v>
      </c>
      <c r="E97" s="344" t="s">
        <v>781</v>
      </c>
      <c r="F97" s="482" t="s">
        <v>785</v>
      </c>
      <c r="G97" s="478">
        <v>5166883.8099999996</v>
      </c>
      <c r="H97" s="482"/>
      <c r="I97" s="478">
        <v>5166883.8099999996</v>
      </c>
      <c r="J97" s="482"/>
      <c r="K97" s="482"/>
      <c r="L97" s="482"/>
      <c r="M97" s="482"/>
      <c r="N97" s="482"/>
      <c r="O97" s="482"/>
      <c r="P97" s="482"/>
      <c r="Q97" s="482"/>
      <c r="R97" s="483">
        <v>2219124</v>
      </c>
      <c r="S97" s="483">
        <v>2947759.81</v>
      </c>
      <c r="T97" s="482"/>
      <c r="U97" s="478">
        <v>1950116.6</v>
      </c>
      <c r="V97" s="482"/>
      <c r="W97" s="478">
        <v>1950116.6</v>
      </c>
      <c r="X97" s="482"/>
      <c r="Y97" s="482"/>
      <c r="Z97" s="482"/>
      <c r="AA97" s="482"/>
      <c r="AB97" s="482"/>
      <c r="AC97" s="482"/>
      <c r="AD97" s="482"/>
      <c r="AE97" s="482"/>
      <c r="AF97" s="483">
        <v>888265.79</v>
      </c>
      <c r="AG97" s="483">
        <v>1061850.81</v>
      </c>
      <c r="AH97" s="482"/>
      <c r="AI97" s="344" t="s">
        <v>1056</v>
      </c>
      <c r="AJ97" s="479">
        <v>45478.546284722222</v>
      </c>
      <c r="AK97" s="344"/>
      <c r="AL97" s="344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s="4" customFormat="1" ht="12.75" customHeight="1" x14ac:dyDescent="0.25">
      <c r="A98" s="344" t="s">
        <v>264</v>
      </c>
      <c r="B98" s="344" t="s">
        <v>258</v>
      </c>
      <c r="C98" s="344" t="s">
        <v>522</v>
      </c>
      <c r="D98" s="482" t="s">
        <v>816</v>
      </c>
      <c r="E98" s="344" t="s">
        <v>781</v>
      </c>
      <c r="F98" s="482" t="s">
        <v>787</v>
      </c>
      <c r="G98" s="478">
        <v>1613198.78</v>
      </c>
      <c r="H98" s="482"/>
      <c r="I98" s="478">
        <v>1613198.78</v>
      </c>
      <c r="J98" s="482"/>
      <c r="K98" s="482"/>
      <c r="L98" s="482"/>
      <c r="M98" s="482"/>
      <c r="N98" s="482"/>
      <c r="O98" s="482"/>
      <c r="P98" s="482"/>
      <c r="Q98" s="482"/>
      <c r="R98" s="483">
        <v>670176</v>
      </c>
      <c r="S98" s="483">
        <v>943022.78</v>
      </c>
      <c r="T98" s="482"/>
      <c r="U98" s="478">
        <v>517956.53</v>
      </c>
      <c r="V98" s="482"/>
      <c r="W98" s="478">
        <v>517956.53</v>
      </c>
      <c r="X98" s="482"/>
      <c r="Y98" s="482"/>
      <c r="Z98" s="482"/>
      <c r="AA98" s="482"/>
      <c r="AB98" s="482"/>
      <c r="AC98" s="482"/>
      <c r="AD98" s="482"/>
      <c r="AE98" s="482"/>
      <c r="AF98" s="483">
        <v>246205.47</v>
      </c>
      <c r="AG98" s="483">
        <v>271751.06</v>
      </c>
      <c r="AH98" s="482"/>
      <c r="AI98" s="344" t="s">
        <v>1056</v>
      </c>
      <c r="AJ98" s="479">
        <v>45478.546284722222</v>
      </c>
      <c r="AK98" s="344"/>
      <c r="AL98" s="344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s="4" customFormat="1" ht="12.75" customHeight="1" x14ac:dyDescent="0.25">
      <c r="A99" s="379" t="s">
        <v>266</v>
      </c>
      <c r="B99" s="379" t="s">
        <v>258</v>
      </c>
      <c r="C99" s="379" t="s">
        <v>522</v>
      </c>
      <c r="D99" s="379" t="s">
        <v>816</v>
      </c>
      <c r="E99" s="379" t="s">
        <v>781</v>
      </c>
      <c r="F99" s="379" t="s">
        <v>258</v>
      </c>
      <c r="G99" s="480">
        <v>1018006.91</v>
      </c>
      <c r="H99" s="379"/>
      <c r="I99" s="480">
        <v>1018006.91</v>
      </c>
      <c r="J99" s="379"/>
      <c r="K99" s="379"/>
      <c r="L99" s="379"/>
      <c r="M99" s="379"/>
      <c r="N99" s="379"/>
      <c r="O99" s="379"/>
      <c r="P99" s="379"/>
      <c r="Q99" s="379">
        <v>1000000</v>
      </c>
      <c r="R99" s="480">
        <v>15400</v>
      </c>
      <c r="S99" s="480">
        <v>2606.91</v>
      </c>
      <c r="T99" s="379"/>
      <c r="U99" s="480">
        <v>0</v>
      </c>
      <c r="V99" s="379"/>
      <c r="W99" s="480">
        <v>0</v>
      </c>
      <c r="X99" s="379"/>
      <c r="Y99" s="379"/>
      <c r="Z99" s="379"/>
      <c r="AA99" s="379"/>
      <c r="AB99" s="379"/>
      <c r="AC99" s="379"/>
      <c r="AD99" s="379"/>
      <c r="AE99" s="379">
        <v>0</v>
      </c>
      <c r="AF99" s="480">
        <v>0</v>
      </c>
      <c r="AG99" s="480">
        <v>0</v>
      </c>
      <c r="AH99" s="379"/>
      <c r="AI99" s="379" t="s">
        <v>1056</v>
      </c>
      <c r="AJ99" s="481">
        <v>45478.546284722222</v>
      </c>
      <c r="AK99" s="379"/>
      <c r="AL99" s="379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s="4" customFormat="1" ht="12.75" customHeight="1" x14ac:dyDescent="0.25">
      <c r="A100" s="379" t="s">
        <v>267</v>
      </c>
      <c r="B100" s="379" t="s">
        <v>258</v>
      </c>
      <c r="C100" s="379" t="s">
        <v>522</v>
      </c>
      <c r="D100" s="379" t="s">
        <v>816</v>
      </c>
      <c r="E100" s="379" t="s">
        <v>781</v>
      </c>
      <c r="F100" s="379" t="s">
        <v>789</v>
      </c>
      <c r="G100" s="480">
        <v>1018006.91</v>
      </c>
      <c r="H100" s="379"/>
      <c r="I100" s="480">
        <v>1018006.91</v>
      </c>
      <c r="J100" s="379"/>
      <c r="K100" s="379"/>
      <c r="L100" s="379"/>
      <c r="M100" s="379"/>
      <c r="N100" s="379"/>
      <c r="O100" s="379"/>
      <c r="P100" s="379"/>
      <c r="Q100" s="379">
        <v>1000000</v>
      </c>
      <c r="R100" s="480">
        <v>15400</v>
      </c>
      <c r="S100" s="480">
        <v>2606.91</v>
      </c>
      <c r="T100" s="379"/>
      <c r="U100" s="480">
        <v>0</v>
      </c>
      <c r="V100" s="379"/>
      <c r="W100" s="480">
        <v>0</v>
      </c>
      <c r="X100" s="379"/>
      <c r="Y100" s="379"/>
      <c r="Z100" s="379"/>
      <c r="AA100" s="379"/>
      <c r="AB100" s="379"/>
      <c r="AC100" s="379"/>
      <c r="AD100" s="379"/>
      <c r="AE100" s="379">
        <v>0</v>
      </c>
      <c r="AF100" s="480">
        <v>0</v>
      </c>
      <c r="AG100" s="480">
        <v>0</v>
      </c>
      <c r="AH100" s="379"/>
      <c r="AI100" s="379" t="s">
        <v>1056</v>
      </c>
      <c r="AJ100" s="481">
        <v>45478.546284722222</v>
      </c>
      <c r="AK100" s="379"/>
      <c r="AL100" s="379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s="4" customFormat="1" ht="12.75" customHeight="1" x14ac:dyDescent="0.25">
      <c r="A101" s="344" t="s">
        <v>268</v>
      </c>
      <c r="B101" s="344" t="s">
        <v>258</v>
      </c>
      <c r="C101" s="344" t="s">
        <v>522</v>
      </c>
      <c r="D101" s="482" t="s">
        <v>816</v>
      </c>
      <c r="E101" s="344" t="s">
        <v>781</v>
      </c>
      <c r="F101" s="482" t="s">
        <v>790</v>
      </c>
      <c r="G101" s="478">
        <v>1018006.91</v>
      </c>
      <c r="H101" s="482"/>
      <c r="I101" s="478">
        <v>1018006.91</v>
      </c>
      <c r="J101" s="482"/>
      <c r="K101" s="482"/>
      <c r="L101" s="482"/>
      <c r="M101" s="482"/>
      <c r="N101" s="482"/>
      <c r="O101" s="482"/>
      <c r="P101" s="482"/>
      <c r="Q101" s="482">
        <v>1000000</v>
      </c>
      <c r="R101" s="483">
        <v>15400</v>
      </c>
      <c r="S101" s="483">
        <v>2606.91</v>
      </c>
      <c r="T101" s="482"/>
      <c r="U101" s="478">
        <v>0</v>
      </c>
      <c r="V101" s="482"/>
      <c r="W101" s="478">
        <v>0</v>
      </c>
      <c r="X101" s="482"/>
      <c r="Y101" s="482"/>
      <c r="Z101" s="482"/>
      <c r="AA101" s="482"/>
      <c r="AB101" s="482"/>
      <c r="AC101" s="482"/>
      <c r="AD101" s="482"/>
      <c r="AE101" s="482">
        <v>0</v>
      </c>
      <c r="AF101" s="483">
        <v>0</v>
      </c>
      <c r="AG101" s="483">
        <v>0</v>
      </c>
      <c r="AH101" s="482"/>
      <c r="AI101" s="344" t="s">
        <v>1056</v>
      </c>
      <c r="AJ101" s="479">
        <v>45478.546273148146</v>
      </c>
      <c r="AK101" s="344"/>
      <c r="AL101" s="344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s="4" customFormat="1" ht="12.75" customHeight="1" x14ac:dyDescent="0.25">
      <c r="A102" s="379" t="s">
        <v>296</v>
      </c>
      <c r="B102" s="379" t="s">
        <v>258</v>
      </c>
      <c r="C102" s="379" t="s">
        <v>522</v>
      </c>
      <c r="D102" s="379" t="s">
        <v>817</v>
      </c>
      <c r="E102" s="379" t="s">
        <v>781</v>
      </c>
      <c r="F102" s="379" t="s">
        <v>522</v>
      </c>
      <c r="G102" s="480">
        <v>350000</v>
      </c>
      <c r="H102" s="379"/>
      <c r="I102" s="480">
        <v>350000</v>
      </c>
      <c r="J102" s="379"/>
      <c r="K102" s="379"/>
      <c r="L102" s="379"/>
      <c r="M102" s="379"/>
      <c r="N102" s="379"/>
      <c r="O102" s="379"/>
      <c r="P102" s="379"/>
      <c r="Q102" s="480">
        <v>350000</v>
      </c>
      <c r="R102" s="379"/>
      <c r="S102" s="379"/>
      <c r="T102" s="379"/>
      <c r="U102" s="480">
        <v>0</v>
      </c>
      <c r="V102" s="379"/>
      <c r="W102" s="480">
        <v>0</v>
      </c>
      <c r="X102" s="379"/>
      <c r="Y102" s="379"/>
      <c r="Z102" s="379"/>
      <c r="AA102" s="379"/>
      <c r="AB102" s="379"/>
      <c r="AC102" s="379"/>
      <c r="AD102" s="379"/>
      <c r="AE102" s="480">
        <v>0</v>
      </c>
      <c r="AF102" s="379"/>
      <c r="AG102" s="379"/>
      <c r="AH102" s="379"/>
      <c r="AI102" s="379" t="s">
        <v>1056</v>
      </c>
      <c r="AJ102" s="481">
        <v>45478.546284722222</v>
      </c>
      <c r="AK102" s="379"/>
      <c r="AL102" s="379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s="4" customFormat="1" ht="12.75" customHeight="1" x14ac:dyDescent="0.25">
      <c r="A103" s="379" t="s">
        <v>266</v>
      </c>
      <c r="B103" s="379" t="s">
        <v>258</v>
      </c>
      <c r="C103" s="379" t="s">
        <v>522</v>
      </c>
      <c r="D103" s="379" t="s">
        <v>817</v>
      </c>
      <c r="E103" s="379" t="s">
        <v>781</v>
      </c>
      <c r="F103" s="379" t="s">
        <v>258</v>
      </c>
      <c r="G103" s="480">
        <v>350000</v>
      </c>
      <c r="H103" s="379"/>
      <c r="I103" s="480">
        <v>350000</v>
      </c>
      <c r="J103" s="379"/>
      <c r="K103" s="379"/>
      <c r="L103" s="379"/>
      <c r="M103" s="379"/>
      <c r="N103" s="379"/>
      <c r="O103" s="379"/>
      <c r="P103" s="379"/>
      <c r="Q103" s="480">
        <v>350000</v>
      </c>
      <c r="R103" s="379"/>
      <c r="S103" s="379"/>
      <c r="T103" s="379"/>
      <c r="U103" s="480">
        <v>0</v>
      </c>
      <c r="V103" s="379"/>
      <c r="W103" s="480">
        <v>0</v>
      </c>
      <c r="X103" s="379"/>
      <c r="Y103" s="379"/>
      <c r="Z103" s="379"/>
      <c r="AA103" s="379"/>
      <c r="AB103" s="379"/>
      <c r="AC103" s="379"/>
      <c r="AD103" s="379"/>
      <c r="AE103" s="480">
        <v>0</v>
      </c>
      <c r="AF103" s="379"/>
      <c r="AG103" s="379"/>
      <c r="AH103" s="379"/>
      <c r="AI103" s="379" t="s">
        <v>1056</v>
      </c>
      <c r="AJ103" s="481">
        <v>45478.546284722222</v>
      </c>
      <c r="AK103" s="379"/>
      <c r="AL103" s="379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s="4" customFormat="1" ht="12.75" customHeight="1" x14ac:dyDescent="0.25">
      <c r="A104" s="379" t="s">
        <v>267</v>
      </c>
      <c r="B104" s="379" t="s">
        <v>258</v>
      </c>
      <c r="C104" s="379" t="s">
        <v>522</v>
      </c>
      <c r="D104" s="379" t="s">
        <v>817</v>
      </c>
      <c r="E104" s="379" t="s">
        <v>781</v>
      </c>
      <c r="F104" s="379" t="s">
        <v>789</v>
      </c>
      <c r="G104" s="480">
        <v>350000</v>
      </c>
      <c r="H104" s="379"/>
      <c r="I104" s="480">
        <v>350000</v>
      </c>
      <c r="J104" s="379"/>
      <c r="K104" s="379"/>
      <c r="L104" s="379"/>
      <c r="M104" s="379"/>
      <c r="N104" s="379"/>
      <c r="O104" s="379"/>
      <c r="P104" s="379"/>
      <c r="Q104" s="480">
        <v>350000</v>
      </c>
      <c r="R104" s="379"/>
      <c r="S104" s="379"/>
      <c r="T104" s="379"/>
      <c r="U104" s="480">
        <v>0</v>
      </c>
      <c r="V104" s="379"/>
      <c r="W104" s="480">
        <v>0</v>
      </c>
      <c r="X104" s="379"/>
      <c r="Y104" s="379"/>
      <c r="Z104" s="379"/>
      <c r="AA104" s="379"/>
      <c r="AB104" s="379"/>
      <c r="AC104" s="379"/>
      <c r="AD104" s="379"/>
      <c r="AE104" s="480">
        <v>0</v>
      </c>
      <c r="AF104" s="379"/>
      <c r="AG104" s="379"/>
      <c r="AH104" s="379"/>
      <c r="AI104" s="379" t="s">
        <v>1056</v>
      </c>
      <c r="AJ104" s="481">
        <v>45478.546284722222</v>
      </c>
      <c r="AK104" s="379"/>
      <c r="AL104" s="379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s="4" customFormat="1" ht="12.75" customHeight="1" x14ac:dyDescent="0.25">
      <c r="A105" s="344" t="s">
        <v>268</v>
      </c>
      <c r="B105" s="344" t="s">
        <v>258</v>
      </c>
      <c r="C105" s="344" t="s">
        <v>522</v>
      </c>
      <c r="D105" s="482" t="s">
        <v>817</v>
      </c>
      <c r="E105" s="344" t="s">
        <v>781</v>
      </c>
      <c r="F105" s="482" t="s">
        <v>790</v>
      </c>
      <c r="G105" s="478">
        <v>350000</v>
      </c>
      <c r="H105" s="482"/>
      <c r="I105" s="478">
        <v>350000</v>
      </c>
      <c r="J105" s="482"/>
      <c r="K105" s="482"/>
      <c r="L105" s="482"/>
      <c r="M105" s="482"/>
      <c r="N105" s="482"/>
      <c r="O105" s="482"/>
      <c r="P105" s="482"/>
      <c r="Q105" s="483">
        <v>350000</v>
      </c>
      <c r="R105" s="482"/>
      <c r="S105" s="482"/>
      <c r="T105" s="482"/>
      <c r="U105" s="478">
        <v>0</v>
      </c>
      <c r="V105" s="482"/>
      <c r="W105" s="478">
        <v>0</v>
      </c>
      <c r="X105" s="482"/>
      <c r="Y105" s="482"/>
      <c r="Z105" s="482"/>
      <c r="AA105" s="482"/>
      <c r="AB105" s="482"/>
      <c r="AC105" s="482"/>
      <c r="AD105" s="482"/>
      <c r="AE105" s="483">
        <v>0</v>
      </c>
      <c r="AF105" s="482"/>
      <c r="AG105" s="482"/>
      <c r="AH105" s="482"/>
      <c r="AI105" s="344" t="s">
        <v>1056</v>
      </c>
      <c r="AJ105" s="479">
        <v>45478.546273148146</v>
      </c>
      <c r="AK105" s="344"/>
      <c r="AL105" s="344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s="4" customFormat="1" ht="12.75" customHeight="1" x14ac:dyDescent="0.25">
      <c r="A106" s="379" t="s">
        <v>297</v>
      </c>
      <c r="B106" s="379" t="s">
        <v>258</v>
      </c>
      <c r="C106" s="379" t="s">
        <v>522</v>
      </c>
      <c r="D106" s="379" t="s">
        <v>818</v>
      </c>
      <c r="E106" s="379" t="s">
        <v>781</v>
      </c>
      <c r="F106" s="379" t="s">
        <v>522</v>
      </c>
      <c r="G106" s="480">
        <v>37785700</v>
      </c>
      <c r="H106" s="379"/>
      <c r="I106" s="480">
        <v>37785700</v>
      </c>
      <c r="J106" s="480">
        <v>10096300</v>
      </c>
      <c r="K106" s="379"/>
      <c r="L106" s="379"/>
      <c r="M106" s="379"/>
      <c r="N106" s="379"/>
      <c r="O106" s="379"/>
      <c r="P106" s="379"/>
      <c r="Q106" s="480">
        <v>33340300</v>
      </c>
      <c r="R106" s="480">
        <v>14255700</v>
      </c>
      <c r="S106" s="480">
        <v>286000</v>
      </c>
      <c r="T106" s="379"/>
      <c r="U106" s="480">
        <v>14914593.27</v>
      </c>
      <c r="V106" s="379"/>
      <c r="W106" s="480">
        <v>14914593.27</v>
      </c>
      <c r="X106" s="480">
        <v>4206875</v>
      </c>
      <c r="Y106" s="379"/>
      <c r="Z106" s="379"/>
      <c r="AA106" s="379"/>
      <c r="AB106" s="379"/>
      <c r="AC106" s="379"/>
      <c r="AD106" s="379"/>
      <c r="AE106" s="480">
        <v>12801643.27</v>
      </c>
      <c r="AF106" s="480">
        <v>6316875</v>
      </c>
      <c r="AG106" s="480">
        <v>2950</v>
      </c>
      <c r="AH106" s="379"/>
      <c r="AI106" s="379" t="s">
        <v>1056</v>
      </c>
      <c r="AJ106" s="481">
        <v>45478.546284722222</v>
      </c>
      <c r="AK106" s="379"/>
      <c r="AL106" s="379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s="4" customFormat="1" ht="12.75" customHeight="1" x14ac:dyDescent="0.25">
      <c r="A107" s="379" t="s">
        <v>298</v>
      </c>
      <c r="B107" s="379" t="s">
        <v>258</v>
      </c>
      <c r="C107" s="379" t="s">
        <v>522</v>
      </c>
      <c r="D107" s="379" t="s">
        <v>819</v>
      </c>
      <c r="E107" s="379" t="s">
        <v>781</v>
      </c>
      <c r="F107" s="379" t="s">
        <v>522</v>
      </c>
      <c r="G107" s="480">
        <v>35715700</v>
      </c>
      <c r="H107" s="379"/>
      <c r="I107" s="480">
        <v>35715700</v>
      </c>
      <c r="J107" s="480">
        <v>10096300</v>
      </c>
      <c r="K107" s="379"/>
      <c r="L107" s="379"/>
      <c r="M107" s="379"/>
      <c r="N107" s="379"/>
      <c r="O107" s="379"/>
      <c r="P107" s="379"/>
      <c r="Q107" s="480">
        <v>33340300</v>
      </c>
      <c r="R107" s="480">
        <v>12235700</v>
      </c>
      <c r="S107" s="480">
        <v>236000</v>
      </c>
      <c r="T107" s="379"/>
      <c r="U107" s="480">
        <v>13104593.27</v>
      </c>
      <c r="V107" s="379"/>
      <c r="W107" s="480">
        <v>13104593.27</v>
      </c>
      <c r="X107" s="480">
        <v>4206875</v>
      </c>
      <c r="Y107" s="379"/>
      <c r="Z107" s="379"/>
      <c r="AA107" s="379"/>
      <c r="AB107" s="379"/>
      <c r="AC107" s="379"/>
      <c r="AD107" s="379"/>
      <c r="AE107" s="480">
        <v>12801643.27</v>
      </c>
      <c r="AF107" s="480">
        <v>4506875</v>
      </c>
      <c r="AG107" s="480">
        <v>2950</v>
      </c>
      <c r="AH107" s="379"/>
      <c r="AI107" s="379" t="s">
        <v>1056</v>
      </c>
      <c r="AJ107" s="481">
        <v>45478.546284722222</v>
      </c>
      <c r="AK107" s="379"/>
      <c r="AL107" s="379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s="4" customFormat="1" ht="12.75" customHeight="1" x14ac:dyDescent="0.25">
      <c r="A108" s="379" t="s">
        <v>261</v>
      </c>
      <c r="B108" s="379" t="s">
        <v>258</v>
      </c>
      <c r="C108" s="379" t="s">
        <v>522</v>
      </c>
      <c r="D108" s="379" t="s">
        <v>819</v>
      </c>
      <c r="E108" s="379" t="s">
        <v>781</v>
      </c>
      <c r="F108" s="379" t="s">
        <v>783</v>
      </c>
      <c r="G108" s="480">
        <v>22077500</v>
      </c>
      <c r="H108" s="379"/>
      <c r="I108" s="480">
        <v>22077500</v>
      </c>
      <c r="J108" s="379"/>
      <c r="K108" s="379"/>
      <c r="L108" s="379"/>
      <c r="M108" s="379"/>
      <c r="N108" s="379"/>
      <c r="O108" s="379"/>
      <c r="P108" s="379"/>
      <c r="Q108" s="480">
        <v>22077500</v>
      </c>
      <c r="R108" s="379"/>
      <c r="S108" s="379"/>
      <c r="T108" s="379"/>
      <c r="U108" s="480">
        <v>10470904.33</v>
      </c>
      <c r="V108" s="379"/>
      <c r="W108" s="480">
        <v>10470904.33</v>
      </c>
      <c r="X108" s="379"/>
      <c r="Y108" s="379"/>
      <c r="Z108" s="379"/>
      <c r="AA108" s="379"/>
      <c r="AB108" s="379"/>
      <c r="AC108" s="379"/>
      <c r="AD108" s="379"/>
      <c r="AE108" s="480">
        <v>10470904.33</v>
      </c>
      <c r="AF108" s="379"/>
      <c r="AG108" s="379"/>
      <c r="AH108" s="379"/>
      <c r="AI108" s="379" t="s">
        <v>1056</v>
      </c>
      <c r="AJ108" s="481">
        <v>45478.546284722222</v>
      </c>
      <c r="AK108" s="379"/>
      <c r="AL108" s="379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s="4" customFormat="1" ht="12.75" customHeight="1" x14ac:dyDescent="0.25">
      <c r="A109" s="379" t="s">
        <v>285</v>
      </c>
      <c r="B109" s="379" t="s">
        <v>258</v>
      </c>
      <c r="C109" s="379" t="s">
        <v>522</v>
      </c>
      <c r="D109" s="379" t="s">
        <v>819</v>
      </c>
      <c r="E109" s="379" t="s">
        <v>781</v>
      </c>
      <c r="F109" s="379" t="s">
        <v>806</v>
      </c>
      <c r="G109" s="480">
        <v>22077500</v>
      </c>
      <c r="H109" s="379"/>
      <c r="I109" s="480">
        <v>22077500</v>
      </c>
      <c r="J109" s="379"/>
      <c r="K109" s="379"/>
      <c r="L109" s="379"/>
      <c r="M109" s="379"/>
      <c r="N109" s="379"/>
      <c r="O109" s="379"/>
      <c r="P109" s="379"/>
      <c r="Q109" s="480">
        <v>22077500</v>
      </c>
      <c r="R109" s="379"/>
      <c r="S109" s="379"/>
      <c r="T109" s="379"/>
      <c r="U109" s="480">
        <v>10470904.33</v>
      </c>
      <c r="V109" s="379"/>
      <c r="W109" s="480">
        <v>10470904.33</v>
      </c>
      <c r="X109" s="379"/>
      <c r="Y109" s="379"/>
      <c r="Z109" s="379"/>
      <c r="AA109" s="379"/>
      <c r="AB109" s="379"/>
      <c r="AC109" s="379"/>
      <c r="AD109" s="379"/>
      <c r="AE109" s="480">
        <v>10470904.33</v>
      </c>
      <c r="AF109" s="379"/>
      <c r="AG109" s="379"/>
      <c r="AH109" s="379"/>
      <c r="AI109" s="379" t="s">
        <v>1056</v>
      </c>
      <c r="AJ109" s="481">
        <v>45478.546284722222</v>
      </c>
      <c r="AK109" s="379"/>
      <c r="AL109" s="379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s="4" customFormat="1" ht="12.75" customHeight="1" x14ac:dyDescent="0.25">
      <c r="A110" s="344" t="s">
        <v>286</v>
      </c>
      <c r="B110" s="344" t="s">
        <v>258</v>
      </c>
      <c r="C110" s="344" t="s">
        <v>522</v>
      </c>
      <c r="D110" s="482" t="s">
        <v>819</v>
      </c>
      <c r="E110" s="344" t="s">
        <v>781</v>
      </c>
      <c r="F110" s="482" t="s">
        <v>807</v>
      </c>
      <c r="G110" s="478">
        <v>16999500</v>
      </c>
      <c r="H110" s="482"/>
      <c r="I110" s="478">
        <v>16999500</v>
      </c>
      <c r="J110" s="482"/>
      <c r="K110" s="482"/>
      <c r="L110" s="482"/>
      <c r="M110" s="482"/>
      <c r="N110" s="482"/>
      <c r="O110" s="482"/>
      <c r="P110" s="482"/>
      <c r="Q110" s="483">
        <v>16999500</v>
      </c>
      <c r="R110" s="482"/>
      <c r="S110" s="482"/>
      <c r="T110" s="482"/>
      <c r="U110" s="478">
        <v>8033281.6299999999</v>
      </c>
      <c r="V110" s="482"/>
      <c r="W110" s="478">
        <v>8033281.6299999999</v>
      </c>
      <c r="X110" s="482"/>
      <c r="Y110" s="482"/>
      <c r="Z110" s="482"/>
      <c r="AA110" s="482"/>
      <c r="AB110" s="482"/>
      <c r="AC110" s="482"/>
      <c r="AD110" s="482"/>
      <c r="AE110" s="483">
        <v>8033281.6299999999</v>
      </c>
      <c r="AF110" s="482"/>
      <c r="AG110" s="482"/>
      <c r="AH110" s="482"/>
      <c r="AI110" s="344" t="s">
        <v>1056</v>
      </c>
      <c r="AJ110" s="479">
        <v>45478.546273148146</v>
      </c>
      <c r="AK110" s="344"/>
      <c r="AL110" s="344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s="4" customFormat="1" ht="12.75" customHeight="1" x14ac:dyDescent="0.25">
      <c r="A111" s="344" t="s">
        <v>287</v>
      </c>
      <c r="B111" s="344" t="s">
        <v>258</v>
      </c>
      <c r="C111" s="344" t="s">
        <v>522</v>
      </c>
      <c r="D111" s="482" t="s">
        <v>819</v>
      </c>
      <c r="E111" s="344" t="s">
        <v>781</v>
      </c>
      <c r="F111" s="482" t="s">
        <v>808</v>
      </c>
      <c r="G111" s="478">
        <v>35700</v>
      </c>
      <c r="H111" s="482"/>
      <c r="I111" s="478">
        <v>35700</v>
      </c>
      <c r="J111" s="482"/>
      <c r="K111" s="482"/>
      <c r="L111" s="482"/>
      <c r="M111" s="482"/>
      <c r="N111" s="482"/>
      <c r="O111" s="482"/>
      <c r="P111" s="482"/>
      <c r="Q111" s="483">
        <v>35700</v>
      </c>
      <c r="R111" s="482"/>
      <c r="S111" s="482"/>
      <c r="T111" s="482"/>
      <c r="U111" s="478">
        <v>25604</v>
      </c>
      <c r="V111" s="482"/>
      <c r="W111" s="478">
        <v>25604</v>
      </c>
      <c r="X111" s="482"/>
      <c r="Y111" s="482"/>
      <c r="Z111" s="482"/>
      <c r="AA111" s="482"/>
      <c r="AB111" s="482"/>
      <c r="AC111" s="482"/>
      <c r="AD111" s="482"/>
      <c r="AE111" s="483">
        <v>25604</v>
      </c>
      <c r="AF111" s="482"/>
      <c r="AG111" s="482"/>
      <c r="AH111" s="482"/>
      <c r="AI111" s="344" t="s">
        <v>1056</v>
      </c>
      <c r="AJ111" s="479">
        <v>45478.546273148146</v>
      </c>
      <c r="AK111" s="344"/>
      <c r="AL111" s="344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s="4" customFormat="1" ht="12.75" customHeight="1" x14ac:dyDescent="0.25">
      <c r="A112" s="344" t="s">
        <v>288</v>
      </c>
      <c r="B112" s="344" t="s">
        <v>258</v>
      </c>
      <c r="C112" s="344" t="s">
        <v>522</v>
      </c>
      <c r="D112" s="482" t="s">
        <v>819</v>
      </c>
      <c r="E112" s="344" t="s">
        <v>781</v>
      </c>
      <c r="F112" s="482" t="s">
        <v>809</v>
      </c>
      <c r="G112" s="478">
        <v>5042300</v>
      </c>
      <c r="H112" s="482"/>
      <c r="I112" s="478">
        <v>5042300</v>
      </c>
      <c r="J112" s="482"/>
      <c r="K112" s="482"/>
      <c r="L112" s="482"/>
      <c r="M112" s="482"/>
      <c r="N112" s="482"/>
      <c r="O112" s="482"/>
      <c r="P112" s="482"/>
      <c r="Q112" s="483">
        <v>5042300</v>
      </c>
      <c r="R112" s="482"/>
      <c r="S112" s="482"/>
      <c r="T112" s="482"/>
      <c r="U112" s="478">
        <v>2412018.7000000002</v>
      </c>
      <c r="V112" s="482"/>
      <c r="W112" s="478">
        <v>2412018.7000000002</v>
      </c>
      <c r="X112" s="482"/>
      <c r="Y112" s="482"/>
      <c r="Z112" s="482"/>
      <c r="AA112" s="482"/>
      <c r="AB112" s="482"/>
      <c r="AC112" s="482"/>
      <c r="AD112" s="482"/>
      <c r="AE112" s="483">
        <v>2412018.7000000002</v>
      </c>
      <c r="AF112" s="482"/>
      <c r="AG112" s="482"/>
      <c r="AH112" s="482"/>
      <c r="AI112" s="344" t="s">
        <v>1056</v>
      </c>
      <c r="AJ112" s="479">
        <v>45478.546273148146</v>
      </c>
      <c r="AK112" s="344"/>
      <c r="AL112" s="344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s="4" customFormat="1" ht="12.75" customHeight="1" x14ac:dyDescent="0.25">
      <c r="A113" s="379" t="s">
        <v>266</v>
      </c>
      <c r="B113" s="379" t="s">
        <v>258</v>
      </c>
      <c r="C113" s="379" t="s">
        <v>522</v>
      </c>
      <c r="D113" s="379" t="s">
        <v>819</v>
      </c>
      <c r="E113" s="379" t="s">
        <v>781</v>
      </c>
      <c r="F113" s="379" t="s">
        <v>258</v>
      </c>
      <c r="G113" s="480">
        <v>13621200</v>
      </c>
      <c r="H113" s="379"/>
      <c r="I113" s="480">
        <v>13621200</v>
      </c>
      <c r="J113" s="379"/>
      <c r="K113" s="379"/>
      <c r="L113" s="379"/>
      <c r="M113" s="379"/>
      <c r="N113" s="379"/>
      <c r="O113" s="379"/>
      <c r="P113" s="379"/>
      <c r="Q113" s="480">
        <v>11245800</v>
      </c>
      <c r="R113" s="480">
        <v>2139400</v>
      </c>
      <c r="S113" s="480">
        <v>236000</v>
      </c>
      <c r="T113" s="379"/>
      <c r="U113" s="480">
        <v>2620501.09</v>
      </c>
      <c r="V113" s="379"/>
      <c r="W113" s="480">
        <v>2620501.09</v>
      </c>
      <c r="X113" s="379"/>
      <c r="Y113" s="379"/>
      <c r="Z113" s="379"/>
      <c r="AA113" s="379"/>
      <c r="AB113" s="379"/>
      <c r="AC113" s="379"/>
      <c r="AD113" s="379"/>
      <c r="AE113" s="480">
        <v>2317551.09</v>
      </c>
      <c r="AF113" s="480">
        <v>300000</v>
      </c>
      <c r="AG113" s="480">
        <v>2950</v>
      </c>
      <c r="AH113" s="379"/>
      <c r="AI113" s="379" t="s">
        <v>1056</v>
      </c>
      <c r="AJ113" s="481">
        <v>45478.546284722222</v>
      </c>
      <c r="AK113" s="379"/>
      <c r="AL113" s="379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s="4" customFormat="1" ht="12.75" customHeight="1" x14ac:dyDescent="0.25">
      <c r="A114" s="379" t="s">
        <v>267</v>
      </c>
      <c r="B114" s="379" t="s">
        <v>258</v>
      </c>
      <c r="C114" s="379" t="s">
        <v>522</v>
      </c>
      <c r="D114" s="379" t="s">
        <v>819</v>
      </c>
      <c r="E114" s="379" t="s">
        <v>781</v>
      </c>
      <c r="F114" s="379" t="s">
        <v>789</v>
      </c>
      <c r="G114" s="480">
        <v>13621200</v>
      </c>
      <c r="H114" s="379"/>
      <c r="I114" s="480">
        <v>13621200</v>
      </c>
      <c r="J114" s="379"/>
      <c r="K114" s="379"/>
      <c r="L114" s="379"/>
      <c r="M114" s="379"/>
      <c r="N114" s="379"/>
      <c r="O114" s="379"/>
      <c r="P114" s="379"/>
      <c r="Q114" s="480">
        <v>11245800</v>
      </c>
      <c r="R114" s="480">
        <v>2139400</v>
      </c>
      <c r="S114" s="480">
        <v>236000</v>
      </c>
      <c r="T114" s="379"/>
      <c r="U114" s="480">
        <v>2620501.09</v>
      </c>
      <c r="V114" s="379"/>
      <c r="W114" s="480">
        <v>2620501.09</v>
      </c>
      <c r="X114" s="379"/>
      <c r="Y114" s="379"/>
      <c r="Z114" s="379"/>
      <c r="AA114" s="379"/>
      <c r="AB114" s="379"/>
      <c r="AC114" s="379"/>
      <c r="AD114" s="379"/>
      <c r="AE114" s="480">
        <v>2317551.09</v>
      </c>
      <c r="AF114" s="480">
        <v>300000</v>
      </c>
      <c r="AG114" s="480">
        <v>2950</v>
      </c>
      <c r="AH114" s="379"/>
      <c r="AI114" s="379" t="s">
        <v>1056</v>
      </c>
      <c r="AJ114" s="481">
        <v>45478.546284722222</v>
      </c>
      <c r="AK114" s="379"/>
      <c r="AL114" s="379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s="4" customFormat="1" ht="12.75" customHeight="1" x14ac:dyDescent="0.25">
      <c r="A115" s="344" t="s">
        <v>268</v>
      </c>
      <c r="B115" s="344" t="s">
        <v>258</v>
      </c>
      <c r="C115" s="344" t="s">
        <v>522</v>
      </c>
      <c r="D115" s="482" t="s">
        <v>819</v>
      </c>
      <c r="E115" s="344" t="s">
        <v>781</v>
      </c>
      <c r="F115" s="482" t="s">
        <v>790</v>
      </c>
      <c r="G115" s="478">
        <v>13227440</v>
      </c>
      <c r="H115" s="482"/>
      <c r="I115" s="478">
        <v>13227440</v>
      </c>
      <c r="J115" s="482"/>
      <c r="K115" s="482"/>
      <c r="L115" s="482"/>
      <c r="M115" s="482"/>
      <c r="N115" s="482"/>
      <c r="O115" s="482"/>
      <c r="P115" s="482"/>
      <c r="Q115" s="483">
        <v>10852040</v>
      </c>
      <c r="R115" s="483">
        <v>2139400</v>
      </c>
      <c r="S115" s="483">
        <v>236000</v>
      </c>
      <c r="T115" s="482"/>
      <c r="U115" s="478">
        <v>2455315.34</v>
      </c>
      <c r="V115" s="482"/>
      <c r="W115" s="478">
        <v>2455315.34</v>
      </c>
      <c r="X115" s="482"/>
      <c r="Y115" s="482"/>
      <c r="Z115" s="482"/>
      <c r="AA115" s="482"/>
      <c r="AB115" s="482"/>
      <c r="AC115" s="482"/>
      <c r="AD115" s="482"/>
      <c r="AE115" s="483">
        <v>2152365.34</v>
      </c>
      <c r="AF115" s="483">
        <v>300000</v>
      </c>
      <c r="AG115" s="483">
        <v>2950</v>
      </c>
      <c r="AH115" s="482"/>
      <c r="AI115" s="344" t="s">
        <v>1056</v>
      </c>
      <c r="AJ115" s="479">
        <v>45478.546273148146</v>
      </c>
      <c r="AK115" s="344"/>
      <c r="AL115" s="344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s="4" customFormat="1" ht="12.75" customHeight="1" x14ac:dyDescent="0.25">
      <c r="A116" s="344" t="s">
        <v>274</v>
      </c>
      <c r="B116" s="344" t="s">
        <v>258</v>
      </c>
      <c r="C116" s="344" t="s">
        <v>522</v>
      </c>
      <c r="D116" s="482" t="s">
        <v>819</v>
      </c>
      <c r="E116" s="344" t="s">
        <v>781</v>
      </c>
      <c r="F116" s="482" t="s">
        <v>795</v>
      </c>
      <c r="G116" s="478">
        <v>393760</v>
      </c>
      <c r="H116" s="482"/>
      <c r="I116" s="478">
        <v>393760</v>
      </c>
      <c r="J116" s="482"/>
      <c r="K116" s="482"/>
      <c r="L116" s="482"/>
      <c r="M116" s="482"/>
      <c r="N116" s="482"/>
      <c r="O116" s="482"/>
      <c r="P116" s="482"/>
      <c r="Q116" s="483">
        <v>393760</v>
      </c>
      <c r="R116" s="482"/>
      <c r="S116" s="482"/>
      <c r="T116" s="482"/>
      <c r="U116" s="478">
        <v>165185.75</v>
      </c>
      <c r="V116" s="482"/>
      <c r="W116" s="478">
        <v>165185.75</v>
      </c>
      <c r="X116" s="482"/>
      <c r="Y116" s="482"/>
      <c r="Z116" s="482"/>
      <c r="AA116" s="482"/>
      <c r="AB116" s="482"/>
      <c r="AC116" s="482"/>
      <c r="AD116" s="482"/>
      <c r="AE116" s="483">
        <v>165185.75</v>
      </c>
      <c r="AF116" s="482"/>
      <c r="AG116" s="482"/>
      <c r="AH116" s="482"/>
      <c r="AI116" s="344" t="s">
        <v>1056</v>
      </c>
      <c r="AJ116" s="479">
        <v>45478.546273148146</v>
      </c>
      <c r="AK116" s="344"/>
      <c r="AL116" s="344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s="4" customFormat="1" ht="12.75" customHeight="1" x14ac:dyDescent="0.25">
      <c r="A117" s="379" t="s">
        <v>275</v>
      </c>
      <c r="B117" s="379" t="s">
        <v>258</v>
      </c>
      <c r="C117" s="379" t="s">
        <v>522</v>
      </c>
      <c r="D117" s="379" t="s">
        <v>819</v>
      </c>
      <c r="E117" s="379" t="s">
        <v>781</v>
      </c>
      <c r="F117" s="379" t="s">
        <v>410</v>
      </c>
      <c r="G117" s="480">
        <v>0</v>
      </c>
      <c r="H117" s="379"/>
      <c r="I117" s="480">
        <v>0</v>
      </c>
      <c r="J117" s="480">
        <v>10096300</v>
      </c>
      <c r="K117" s="379"/>
      <c r="L117" s="379"/>
      <c r="M117" s="379"/>
      <c r="N117" s="379"/>
      <c r="O117" s="379"/>
      <c r="P117" s="379"/>
      <c r="Q117" s="379"/>
      <c r="R117" s="480">
        <v>10096300</v>
      </c>
      <c r="S117" s="379"/>
      <c r="T117" s="379"/>
      <c r="U117" s="480">
        <v>0</v>
      </c>
      <c r="V117" s="379"/>
      <c r="W117" s="480">
        <v>0</v>
      </c>
      <c r="X117" s="480">
        <v>4206875</v>
      </c>
      <c r="Y117" s="379"/>
      <c r="Z117" s="379"/>
      <c r="AA117" s="379"/>
      <c r="AB117" s="379"/>
      <c r="AC117" s="379"/>
      <c r="AD117" s="379"/>
      <c r="AE117" s="379"/>
      <c r="AF117" s="480">
        <v>4206875</v>
      </c>
      <c r="AG117" s="379"/>
      <c r="AH117" s="379"/>
      <c r="AI117" s="379" t="s">
        <v>1056</v>
      </c>
      <c r="AJ117" s="481">
        <v>45478.546284722222</v>
      </c>
      <c r="AK117" s="379"/>
      <c r="AL117" s="379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s="4" customFormat="1" ht="12.75" customHeight="1" x14ac:dyDescent="0.25">
      <c r="A118" s="344" t="s">
        <v>210</v>
      </c>
      <c r="B118" s="344" t="s">
        <v>258</v>
      </c>
      <c r="C118" s="344" t="s">
        <v>522</v>
      </c>
      <c r="D118" s="482" t="s">
        <v>819</v>
      </c>
      <c r="E118" s="344" t="s">
        <v>781</v>
      </c>
      <c r="F118" s="482" t="s">
        <v>796</v>
      </c>
      <c r="G118" s="478">
        <v>0</v>
      </c>
      <c r="H118" s="482"/>
      <c r="I118" s="478">
        <v>0</v>
      </c>
      <c r="J118" s="483">
        <v>10096300</v>
      </c>
      <c r="K118" s="482"/>
      <c r="L118" s="482"/>
      <c r="M118" s="482"/>
      <c r="N118" s="482"/>
      <c r="O118" s="482"/>
      <c r="P118" s="482"/>
      <c r="Q118" s="482"/>
      <c r="R118" s="483">
        <v>10096300</v>
      </c>
      <c r="S118" s="482"/>
      <c r="T118" s="482"/>
      <c r="U118" s="478">
        <v>0</v>
      </c>
      <c r="V118" s="482"/>
      <c r="W118" s="478">
        <v>0</v>
      </c>
      <c r="X118" s="483">
        <v>4206875</v>
      </c>
      <c r="Y118" s="482"/>
      <c r="Z118" s="482"/>
      <c r="AA118" s="482"/>
      <c r="AB118" s="482"/>
      <c r="AC118" s="482"/>
      <c r="AD118" s="482"/>
      <c r="AE118" s="482"/>
      <c r="AF118" s="483">
        <v>4206875</v>
      </c>
      <c r="AG118" s="482"/>
      <c r="AH118" s="482"/>
      <c r="AI118" s="344" t="s">
        <v>1056</v>
      </c>
      <c r="AJ118" s="479">
        <v>45478.546284722222</v>
      </c>
      <c r="AK118" s="344"/>
      <c r="AL118" s="344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s="4" customFormat="1" ht="12.75" customHeight="1" x14ac:dyDescent="0.25">
      <c r="A119" s="379" t="s">
        <v>269</v>
      </c>
      <c r="B119" s="379" t="s">
        <v>258</v>
      </c>
      <c r="C119" s="379" t="s">
        <v>522</v>
      </c>
      <c r="D119" s="379" t="s">
        <v>819</v>
      </c>
      <c r="E119" s="379" t="s">
        <v>781</v>
      </c>
      <c r="F119" s="379" t="s">
        <v>791</v>
      </c>
      <c r="G119" s="480">
        <v>17000</v>
      </c>
      <c r="H119" s="379"/>
      <c r="I119" s="480">
        <v>17000</v>
      </c>
      <c r="J119" s="379"/>
      <c r="K119" s="379"/>
      <c r="L119" s="379"/>
      <c r="M119" s="379"/>
      <c r="N119" s="379"/>
      <c r="O119" s="379"/>
      <c r="P119" s="379"/>
      <c r="Q119" s="480">
        <v>17000</v>
      </c>
      <c r="R119" s="379"/>
      <c r="S119" s="379"/>
      <c r="T119" s="379"/>
      <c r="U119" s="480">
        <v>13187.85</v>
      </c>
      <c r="V119" s="379"/>
      <c r="W119" s="480">
        <v>13187.85</v>
      </c>
      <c r="X119" s="379"/>
      <c r="Y119" s="379"/>
      <c r="Z119" s="379"/>
      <c r="AA119" s="379"/>
      <c r="AB119" s="379"/>
      <c r="AC119" s="379"/>
      <c r="AD119" s="379"/>
      <c r="AE119" s="480">
        <v>13187.85</v>
      </c>
      <c r="AF119" s="379"/>
      <c r="AG119" s="379"/>
      <c r="AH119" s="379"/>
      <c r="AI119" s="379" t="s">
        <v>1056</v>
      </c>
      <c r="AJ119" s="481">
        <v>45478.546284722222</v>
      </c>
      <c r="AK119" s="379"/>
      <c r="AL119" s="379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s="4" customFormat="1" ht="12.75" customHeight="1" x14ac:dyDescent="0.25">
      <c r="A120" s="379" t="s">
        <v>270</v>
      </c>
      <c r="B120" s="379" t="s">
        <v>258</v>
      </c>
      <c r="C120" s="379" t="s">
        <v>522</v>
      </c>
      <c r="D120" s="379" t="s">
        <v>819</v>
      </c>
      <c r="E120" s="379" t="s">
        <v>781</v>
      </c>
      <c r="F120" s="379" t="s">
        <v>792</v>
      </c>
      <c r="G120" s="480">
        <v>17000</v>
      </c>
      <c r="H120" s="379"/>
      <c r="I120" s="480">
        <v>17000</v>
      </c>
      <c r="J120" s="379"/>
      <c r="K120" s="379"/>
      <c r="L120" s="379"/>
      <c r="M120" s="379"/>
      <c r="N120" s="379"/>
      <c r="O120" s="379"/>
      <c r="P120" s="379"/>
      <c r="Q120" s="480">
        <v>17000</v>
      </c>
      <c r="R120" s="379"/>
      <c r="S120" s="379"/>
      <c r="T120" s="379"/>
      <c r="U120" s="480">
        <v>13187.85</v>
      </c>
      <c r="V120" s="379"/>
      <c r="W120" s="480">
        <v>13187.85</v>
      </c>
      <c r="X120" s="379"/>
      <c r="Y120" s="379"/>
      <c r="Z120" s="379"/>
      <c r="AA120" s="379"/>
      <c r="AB120" s="379"/>
      <c r="AC120" s="379"/>
      <c r="AD120" s="379"/>
      <c r="AE120" s="480">
        <v>13187.85</v>
      </c>
      <c r="AF120" s="379"/>
      <c r="AG120" s="379"/>
      <c r="AH120" s="379"/>
      <c r="AI120" s="379" t="s">
        <v>1056</v>
      </c>
      <c r="AJ120" s="481">
        <v>45478.546284722222</v>
      </c>
      <c r="AK120" s="379"/>
      <c r="AL120" s="379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s="4" customFormat="1" ht="12.75" customHeight="1" x14ac:dyDescent="0.25">
      <c r="A121" s="344" t="s">
        <v>276</v>
      </c>
      <c r="B121" s="344" t="s">
        <v>258</v>
      </c>
      <c r="C121" s="344" t="s">
        <v>522</v>
      </c>
      <c r="D121" s="482" t="s">
        <v>819</v>
      </c>
      <c r="E121" s="344" t="s">
        <v>781</v>
      </c>
      <c r="F121" s="482" t="s">
        <v>797</v>
      </c>
      <c r="G121" s="478">
        <v>5152</v>
      </c>
      <c r="H121" s="482"/>
      <c r="I121" s="478">
        <v>5152</v>
      </c>
      <c r="J121" s="482"/>
      <c r="K121" s="482"/>
      <c r="L121" s="482"/>
      <c r="M121" s="482"/>
      <c r="N121" s="482"/>
      <c r="O121" s="482"/>
      <c r="P121" s="482"/>
      <c r="Q121" s="483">
        <v>5152</v>
      </c>
      <c r="R121" s="482"/>
      <c r="S121" s="482"/>
      <c r="T121" s="482"/>
      <c r="U121" s="478">
        <v>4964</v>
      </c>
      <c r="V121" s="482"/>
      <c r="W121" s="478">
        <v>4964</v>
      </c>
      <c r="X121" s="482"/>
      <c r="Y121" s="482"/>
      <c r="Z121" s="482"/>
      <c r="AA121" s="482"/>
      <c r="AB121" s="482"/>
      <c r="AC121" s="482"/>
      <c r="AD121" s="482"/>
      <c r="AE121" s="483">
        <v>4964</v>
      </c>
      <c r="AF121" s="482"/>
      <c r="AG121" s="482"/>
      <c r="AH121" s="482"/>
      <c r="AI121" s="344" t="s">
        <v>1056</v>
      </c>
      <c r="AJ121" s="479">
        <v>45478.546273148146</v>
      </c>
      <c r="AK121" s="344"/>
      <c r="AL121" s="344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s="4" customFormat="1" ht="12.75" customHeight="1" x14ac:dyDescent="0.25">
      <c r="A122" s="344" t="s">
        <v>277</v>
      </c>
      <c r="B122" s="344" t="s">
        <v>258</v>
      </c>
      <c r="C122" s="344" t="s">
        <v>522</v>
      </c>
      <c r="D122" s="482" t="s">
        <v>819</v>
      </c>
      <c r="E122" s="344" t="s">
        <v>781</v>
      </c>
      <c r="F122" s="482" t="s">
        <v>798</v>
      </c>
      <c r="G122" s="478">
        <v>11299.15</v>
      </c>
      <c r="H122" s="482"/>
      <c r="I122" s="478">
        <v>11299.15</v>
      </c>
      <c r="J122" s="482"/>
      <c r="K122" s="482"/>
      <c r="L122" s="482"/>
      <c r="M122" s="482"/>
      <c r="N122" s="482"/>
      <c r="O122" s="482"/>
      <c r="P122" s="482"/>
      <c r="Q122" s="483">
        <v>11299.15</v>
      </c>
      <c r="R122" s="482"/>
      <c r="S122" s="482"/>
      <c r="T122" s="482"/>
      <c r="U122" s="478">
        <v>8042</v>
      </c>
      <c r="V122" s="482"/>
      <c r="W122" s="478">
        <v>8042</v>
      </c>
      <c r="X122" s="482"/>
      <c r="Y122" s="482"/>
      <c r="Z122" s="482"/>
      <c r="AA122" s="482"/>
      <c r="AB122" s="482"/>
      <c r="AC122" s="482"/>
      <c r="AD122" s="482"/>
      <c r="AE122" s="483">
        <v>8042</v>
      </c>
      <c r="AF122" s="482"/>
      <c r="AG122" s="482"/>
      <c r="AH122" s="482"/>
      <c r="AI122" s="344" t="s">
        <v>1056</v>
      </c>
      <c r="AJ122" s="479">
        <v>45478.546273148146</v>
      </c>
      <c r="AK122" s="344"/>
      <c r="AL122" s="344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s="4" customFormat="1" ht="12.75" customHeight="1" x14ac:dyDescent="0.25">
      <c r="A123" s="344" t="s">
        <v>271</v>
      </c>
      <c r="B123" s="344" t="s">
        <v>258</v>
      </c>
      <c r="C123" s="344" t="s">
        <v>522</v>
      </c>
      <c r="D123" s="482" t="s">
        <v>819</v>
      </c>
      <c r="E123" s="344" t="s">
        <v>781</v>
      </c>
      <c r="F123" s="482" t="s">
        <v>793</v>
      </c>
      <c r="G123" s="478">
        <v>548.85</v>
      </c>
      <c r="H123" s="482"/>
      <c r="I123" s="478">
        <v>548.85</v>
      </c>
      <c r="J123" s="482"/>
      <c r="K123" s="482"/>
      <c r="L123" s="482"/>
      <c r="M123" s="482"/>
      <c r="N123" s="482"/>
      <c r="O123" s="482"/>
      <c r="P123" s="482"/>
      <c r="Q123" s="483">
        <v>548.85</v>
      </c>
      <c r="R123" s="482"/>
      <c r="S123" s="482"/>
      <c r="T123" s="482"/>
      <c r="U123" s="478">
        <v>181.85</v>
      </c>
      <c r="V123" s="482"/>
      <c r="W123" s="478">
        <v>181.85</v>
      </c>
      <c r="X123" s="482"/>
      <c r="Y123" s="482"/>
      <c r="Z123" s="482"/>
      <c r="AA123" s="482"/>
      <c r="AB123" s="482"/>
      <c r="AC123" s="482"/>
      <c r="AD123" s="482"/>
      <c r="AE123" s="483">
        <v>181.85</v>
      </c>
      <c r="AF123" s="482"/>
      <c r="AG123" s="482"/>
      <c r="AH123" s="482"/>
      <c r="AI123" s="344" t="s">
        <v>1056</v>
      </c>
      <c r="AJ123" s="479">
        <v>45478.546273148146</v>
      </c>
      <c r="AK123" s="344"/>
      <c r="AL123" s="344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s="4" customFormat="1" ht="12.75" customHeight="1" x14ac:dyDescent="0.25">
      <c r="A124" s="379" t="s">
        <v>299</v>
      </c>
      <c r="B124" s="379" t="s">
        <v>258</v>
      </c>
      <c r="C124" s="379" t="s">
        <v>522</v>
      </c>
      <c r="D124" s="379" t="s">
        <v>820</v>
      </c>
      <c r="E124" s="379" t="s">
        <v>781</v>
      </c>
      <c r="F124" s="379" t="s">
        <v>522</v>
      </c>
      <c r="G124" s="480">
        <v>2070000</v>
      </c>
      <c r="H124" s="379"/>
      <c r="I124" s="480">
        <v>2070000</v>
      </c>
      <c r="J124" s="379"/>
      <c r="K124" s="379"/>
      <c r="L124" s="379"/>
      <c r="M124" s="379"/>
      <c r="N124" s="379"/>
      <c r="O124" s="379"/>
      <c r="P124" s="379"/>
      <c r="Q124" s="379"/>
      <c r="R124" s="480">
        <v>2020000</v>
      </c>
      <c r="S124" s="480">
        <v>50000</v>
      </c>
      <c r="T124" s="379"/>
      <c r="U124" s="480">
        <v>1810000</v>
      </c>
      <c r="V124" s="379"/>
      <c r="W124" s="480">
        <v>1810000</v>
      </c>
      <c r="X124" s="379"/>
      <c r="Y124" s="379"/>
      <c r="Z124" s="379"/>
      <c r="AA124" s="379"/>
      <c r="AB124" s="379"/>
      <c r="AC124" s="379"/>
      <c r="AD124" s="379"/>
      <c r="AE124" s="379"/>
      <c r="AF124" s="480">
        <v>1810000</v>
      </c>
      <c r="AG124" s="480">
        <v>0</v>
      </c>
      <c r="AH124" s="379"/>
      <c r="AI124" s="379" t="s">
        <v>1056</v>
      </c>
      <c r="AJ124" s="481">
        <v>45478.546284722222</v>
      </c>
      <c r="AK124" s="379"/>
      <c r="AL124" s="379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s="4" customFormat="1" ht="12.75" customHeight="1" x14ac:dyDescent="0.25">
      <c r="A125" s="379" t="s">
        <v>300</v>
      </c>
      <c r="B125" s="379" t="s">
        <v>258</v>
      </c>
      <c r="C125" s="379" t="s">
        <v>522</v>
      </c>
      <c r="D125" s="379" t="s">
        <v>820</v>
      </c>
      <c r="E125" s="379" t="s">
        <v>781</v>
      </c>
      <c r="F125" s="379" t="s">
        <v>821</v>
      </c>
      <c r="G125" s="480">
        <v>2070000</v>
      </c>
      <c r="H125" s="379"/>
      <c r="I125" s="480">
        <v>2070000</v>
      </c>
      <c r="J125" s="379"/>
      <c r="K125" s="379"/>
      <c r="L125" s="379"/>
      <c r="M125" s="379"/>
      <c r="N125" s="379"/>
      <c r="O125" s="379"/>
      <c r="P125" s="379"/>
      <c r="Q125" s="379"/>
      <c r="R125" s="480">
        <v>2020000</v>
      </c>
      <c r="S125" s="480">
        <v>50000</v>
      </c>
      <c r="T125" s="379"/>
      <c r="U125" s="480">
        <v>1810000</v>
      </c>
      <c r="V125" s="379"/>
      <c r="W125" s="480">
        <v>1810000</v>
      </c>
      <c r="X125" s="379"/>
      <c r="Y125" s="379"/>
      <c r="Z125" s="379"/>
      <c r="AA125" s="379"/>
      <c r="AB125" s="379"/>
      <c r="AC125" s="379"/>
      <c r="AD125" s="379"/>
      <c r="AE125" s="379"/>
      <c r="AF125" s="480">
        <v>1810000</v>
      </c>
      <c r="AG125" s="480">
        <v>0</v>
      </c>
      <c r="AH125" s="379"/>
      <c r="AI125" s="379" t="s">
        <v>1056</v>
      </c>
      <c r="AJ125" s="481">
        <v>45478.546284722222</v>
      </c>
      <c r="AK125" s="379"/>
      <c r="AL125" s="379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s="4" customFormat="1" ht="12.75" customHeight="1" x14ac:dyDescent="0.25">
      <c r="A126" s="379" t="s">
        <v>301</v>
      </c>
      <c r="B126" s="379" t="s">
        <v>258</v>
      </c>
      <c r="C126" s="379" t="s">
        <v>522</v>
      </c>
      <c r="D126" s="379" t="s">
        <v>820</v>
      </c>
      <c r="E126" s="379" t="s">
        <v>781</v>
      </c>
      <c r="F126" s="379" t="s">
        <v>822</v>
      </c>
      <c r="G126" s="480">
        <v>2070000</v>
      </c>
      <c r="H126" s="379"/>
      <c r="I126" s="480">
        <v>2070000</v>
      </c>
      <c r="J126" s="379"/>
      <c r="K126" s="379"/>
      <c r="L126" s="379"/>
      <c r="M126" s="379"/>
      <c r="N126" s="379"/>
      <c r="O126" s="379"/>
      <c r="P126" s="379"/>
      <c r="Q126" s="379"/>
      <c r="R126" s="480">
        <v>2020000</v>
      </c>
      <c r="S126" s="480">
        <v>50000</v>
      </c>
      <c r="T126" s="379"/>
      <c r="U126" s="480">
        <v>1810000</v>
      </c>
      <c r="V126" s="379"/>
      <c r="W126" s="480">
        <v>1810000</v>
      </c>
      <c r="X126" s="379"/>
      <c r="Y126" s="379"/>
      <c r="Z126" s="379"/>
      <c r="AA126" s="379"/>
      <c r="AB126" s="379"/>
      <c r="AC126" s="379"/>
      <c r="AD126" s="379"/>
      <c r="AE126" s="379"/>
      <c r="AF126" s="480">
        <v>1810000</v>
      </c>
      <c r="AG126" s="480">
        <v>0</v>
      </c>
      <c r="AH126" s="379"/>
      <c r="AI126" s="379" t="s">
        <v>1056</v>
      </c>
      <c r="AJ126" s="481">
        <v>45478.546284722222</v>
      </c>
      <c r="AK126" s="379"/>
      <c r="AL126" s="379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s="4" customFormat="1" ht="12.75" customHeight="1" x14ac:dyDescent="0.25">
      <c r="A127" s="344" t="s">
        <v>302</v>
      </c>
      <c r="B127" s="344" t="s">
        <v>258</v>
      </c>
      <c r="C127" s="344" t="s">
        <v>522</v>
      </c>
      <c r="D127" s="482" t="s">
        <v>820</v>
      </c>
      <c r="E127" s="344" t="s">
        <v>781</v>
      </c>
      <c r="F127" s="482" t="s">
        <v>823</v>
      </c>
      <c r="G127" s="478">
        <v>2070000</v>
      </c>
      <c r="H127" s="482"/>
      <c r="I127" s="478">
        <v>2070000</v>
      </c>
      <c r="J127" s="482"/>
      <c r="K127" s="482"/>
      <c r="L127" s="482"/>
      <c r="M127" s="482"/>
      <c r="N127" s="482"/>
      <c r="O127" s="482"/>
      <c r="P127" s="482"/>
      <c r="Q127" s="482"/>
      <c r="R127" s="483">
        <v>2020000</v>
      </c>
      <c r="S127" s="483">
        <v>50000</v>
      </c>
      <c r="T127" s="482"/>
      <c r="U127" s="478">
        <v>1810000</v>
      </c>
      <c r="V127" s="482"/>
      <c r="W127" s="478">
        <v>1810000</v>
      </c>
      <c r="X127" s="482"/>
      <c r="Y127" s="482"/>
      <c r="Z127" s="482"/>
      <c r="AA127" s="482"/>
      <c r="AB127" s="482"/>
      <c r="AC127" s="482"/>
      <c r="AD127" s="482"/>
      <c r="AE127" s="482"/>
      <c r="AF127" s="483">
        <v>1810000</v>
      </c>
      <c r="AG127" s="483">
        <v>0</v>
      </c>
      <c r="AH127" s="482"/>
      <c r="AI127" s="344" t="s">
        <v>1056</v>
      </c>
      <c r="AJ127" s="479">
        <v>45478.546284722222</v>
      </c>
      <c r="AK127" s="344"/>
      <c r="AL127" s="344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s="4" customFormat="1" ht="12.75" customHeight="1" x14ac:dyDescent="0.25">
      <c r="A128" s="379" t="s">
        <v>303</v>
      </c>
      <c r="B128" s="379" t="s">
        <v>258</v>
      </c>
      <c r="C128" s="379" t="s">
        <v>522</v>
      </c>
      <c r="D128" s="379" t="s">
        <v>824</v>
      </c>
      <c r="E128" s="379" t="s">
        <v>781</v>
      </c>
      <c r="F128" s="379" t="s">
        <v>522</v>
      </c>
      <c r="G128" s="480">
        <v>143934480.71000001</v>
      </c>
      <c r="H128" s="379"/>
      <c r="I128" s="480">
        <v>143934480.71000001</v>
      </c>
      <c r="J128" s="480">
        <v>562700</v>
      </c>
      <c r="K128" s="379"/>
      <c r="L128" s="379"/>
      <c r="M128" s="379"/>
      <c r="N128" s="379"/>
      <c r="O128" s="379"/>
      <c r="P128" s="379"/>
      <c r="Q128" s="480">
        <v>56860607.369999997</v>
      </c>
      <c r="R128" s="480">
        <v>26504641.809999999</v>
      </c>
      <c r="S128" s="480">
        <v>61131931.530000001</v>
      </c>
      <c r="T128" s="379"/>
      <c r="U128" s="480">
        <v>47549743.079999998</v>
      </c>
      <c r="V128" s="379"/>
      <c r="W128" s="480">
        <v>47549743.079999998</v>
      </c>
      <c r="X128" s="480">
        <v>204620</v>
      </c>
      <c r="Y128" s="379"/>
      <c r="Z128" s="379"/>
      <c r="AA128" s="379"/>
      <c r="AB128" s="379"/>
      <c r="AC128" s="379"/>
      <c r="AD128" s="379"/>
      <c r="AE128" s="480">
        <v>13686431.800000001</v>
      </c>
      <c r="AF128" s="480">
        <v>8937542.6300000008</v>
      </c>
      <c r="AG128" s="480">
        <v>25130388.649999999</v>
      </c>
      <c r="AH128" s="379"/>
      <c r="AI128" s="379" t="s">
        <v>1056</v>
      </c>
      <c r="AJ128" s="481">
        <v>45478.546284722222</v>
      </c>
      <c r="AK128" s="379"/>
      <c r="AL128" s="379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s="4" customFormat="1" ht="12.75" customHeight="1" x14ac:dyDescent="0.25">
      <c r="A129" s="379" t="s">
        <v>304</v>
      </c>
      <c r="B129" s="379" t="s">
        <v>258</v>
      </c>
      <c r="C129" s="379" t="s">
        <v>522</v>
      </c>
      <c r="D129" s="379" t="s">
        <v>825</v>
      </c>
      <c r="E129" s="379" t="s">
        <v>781</v>
      </c>
      <c r="F129" s="379" t="s">
        <v>522</v>
      </c>
      <c r="G129" s="480">
        <v>21400700</v>
      </c>
      <c r="H129" s="379"/>
      <c r="I129" s="480">
        <v>21400700</v>
      </c>
      <c r="J129" s="379"/>
      <c r="K129" s="379"/>
      <c r="L129" s="379"/>
      <c r="M129" s="379"/>
      <c r="N129" s="379"/>
      <c r="O129" s="379"/>
      <c r="P129" s="379"/>
      <c r="Q129" s="480">
        <v>21400700</v>
      </c>
      <c r="R129" s="379"/>
      <c r="S129" s="379"/>
      <c r="T129" s="379"/>
      <c r="U129" s="480">
        <v>795290</v>
      </c>
      <c r="V129" s="379"/>
      <c r="W129" s="480">
        <v>795290</v>
      </c>
      <c r="X129" s="379"/>
      <c r="Y129" s="379"/>
      <c r="Z129" s="379"/>
      <c r="AA129" s="379"/>
      <c r="AB129" s="379"/>
      <c r="AC129" s="379"/>
      <c r="AD129" s="379"/>
      <c r="AE129" s="480">
        <v>795290</v>
      </c>
      <c r="AF129" s="379"/>
      <c r="AG129" s="379"/>
      <c r="AH129" s="379"/>
      <c r="AI129" s="379" t="s">
        <v>1056</v>
      </c>
      <c r="AJ129" s="481">
        <v>45478.546284722222</v>
      </c>
      <c r="AK129" s="379"/>
      <c r="AL129" s="379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s="4" customFormat="1" ht="12.75" customHeight="1" x14ac:dyDescent="0.25">
      <c r="A130" s="379" t="s">
        <v>266</v>
      </c>
      <c r="B130" s="379" t="s">
        <v>258</v>
      </c>
      <c r="C130" s="379" t="s">
        <v>522</v>
      </c>
      <c r="D130" s="379" t="s">
        <v>825</v>
      </c>
      <c r="E130" s="379" t="s">
        <v>781</v>
      </c>
      <c r="F130" s="379" t="s">
        <v>258</v>
      </c>
      <c r="G130" s="480">
        <v>4618300</v>
      </c>
      <c r="H130" s="379"/>
      <c r="I130" s="480">
        <v>4618300</v>
      </c>
      <c r="J130" s="379"/>
      <c r="K130" s="379"/>
      <c r="L130" s="379"/>
      <c r="M130" s="379"/>
      <c r="N130" s="379"/>
      <c r="O130" s="379"/>
      <c r="P130" s="379"/>
      <c r="Q130" s="480">
        <v>4618300</v>
      </c>
      <c r="R130" s="379"/>
      <c r="S130" s="379"/>
      <c r="T130" s="379"/>
      <c r="U130" s="480">
        <v>795290</v>
      </c>
      <c r="V130" s="379"/>
      <c r="W130" s="480">
        <v>795290</v>
      </c>
      <c r="X130" s="379"/>
      <c r="Y130" s="379"/>
      <c r="Z130" s="379"/>
      <c r="AA130" s="379"/>
      <c r="AB130" s="379"/>
      <c r="AC130" s="379"/>
      <c r="AD130" s="379"/>
      <c r="AE130" s="480">
        <v>795290</v>
      </c>
      <c r="AF130" s="379"/>
      <c r="AG130" s="379"/>
      <c r="AH130" s="379"/>
      <c r="AI130" s="379" t="s">
        <v>1056</v>
      </c>
      <c r="AJ130" s="481">
        <v>45478.546284722222</v>
      </c>
      <c r="AK130" s="379"/>
      <c r="AL130" s="379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s="4" customFormat="1" ht="12.75" customHeight="1" x14ac:dyDescent="0.25">
      <c r="A131" s="379" t="s">
        <v>267</v>
      </c>
      <c r="B131" s="379" t="s">
        <v>258</v>
      </c>
      <c r="C131" s="379" t="s">
        <v>522</v>
      </c>
      <c r="D131" s="379" t="s">
        <v>825</v>
      </c>
      <c r="E131" s="379" t="s">
        <v>781</v>
      </c>
      <c r="F131" s="379" t="s">
        <v>789</v>
      </c>
      <c r="G131" s="480">
        <v>4618300</v>
      </c>
      <c r="H131" s="379"/>
      <c r="I131" s="480">
        <v>4618300</v>
      </c>
      <c r="J131" s="379"/>
      <c r="K131" s="379"/>
      <c r="L131" s="379"/>
      <c r="M131" s="379"/>
      <c r="N131" s="379"/>
      <c r="O131" s="379"/>
      <c r="P131" s="379"/>
      <c r="Q131" s="480">
        <v>4618300</v>
      </c>
      <c r="R131" s="379"/>
      <c r="S131" s="379"/>
      <c r="T131" s="379"/>
      <c r="U131" s="480">
        <v>795290</v>
      </c>
      <c r="V131" s="379"/>
      <c r="W131" s="480">
        <v>795290</v>
      </c>
      <c r="X131" s="379"/>
      <c r="Y131" s="379"/>
      <c r="Z131" s="379"/>
      <c r="AA131" s="379"/>
      <c r="AB131" s="379"/>
      <c r="AC131" s="379"/>
      <c r="AD131" s="379"/>
      <c r="AE131" s="480">
        <v>795290</v>
      </c>
      <c r="AF131" s="379"/>
      <c r="AG131" s="379"/>
      <c r="AH131" s="379"/>
      <c r="AI131" s="379" t="s">
        <v>1056</v>
      </c>
      <c r="AJ131" s="481">
        <v>45478.546284722222</v>
      </c>
      <c r="AK131" s="379"/>
      <c r="AL131" s="379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s="4" customFormat="1" ht="12.75" customHeight="1" x14ac:dyDescent="0.25">
      <c r="A132" s="344" t="s">
        <v>268</v>
      </c>
      <c r="B132" s="344" t="s">
        <v>258</v>
      </c>
      <c r="C132" s="344" t="s">
        <v>522</v>
      </c>
      <c r="D132" s="482" t="s">
        <v>825</v>
      </c>
      <c r="E132" s="344" t="s">
        <v>781</v>
      </c>
      <c r="F132" s="482" t="s">
        <v>790</v>
      </c>
      <c r="G132" s="478">
        <v>4618300</v>
      </c>
      <c r="H132" s="482"/>
      <c r="I132" s="478">
        <v>4618300</v>
      </c>
      <c r="J132" s="482"/>
      <c r="K132" s="482"/>
      <c r="L132" s="482"/>
      <c r="M132" s="482"/>
      <c r="N132" s="482"/>
      <c r="O132" s="482"/>
      <c r="P132" s="482"/>
      <c r="Q132" s="483">
        <v>4618300</v>
      </c>
      <c r="R132" s="482"/>
      <c r="S132" s="482"/>
      <c r="T132" s="482"/>
      <c r="U132" s="478">
        <v>795290</v>
      </c>
      <c r="V132" s="482"/>
      <c r="W132" s="478">
        <v>795290</v>
      </c>
      <c r="X132" s="482"/>
      <c r="Y132" s="482"/>
      <c r="Z132" s="482"/>
      <c r="AA132" s="482"/>
      <c r="AB132" s="482"/>
      <c r="AC132" s="482"/>
      <c r="AD132" s="482"/>
      <c r="AE132" s="483">
        <v>795290</v>
      </c>
      <c r="AF132" s="482"/>
      <c r="AG132" s="482"/>
      <c r="AH132" s="482"/>
      <c r="AI132" s="344" t="s">
        <v>1056</v>
      </c>
      <c r="AJ132" s="479">
        <v>45478.546273148146</v>
      </c>
      <c r="AK132" s="344"/>
      <c r="AL132" s="344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s="4" customFormat="1" ht="12.75" customHeight="1" x14ac:dyDescent="0.25">
      <c r="A133" s="379" t="s">
        <v>269</v>
      </c>
      <c r="B133" s="379" t="s">
        <v>258</v>
      </c>
      <c r="C133" s="379" t="s">
        <v>522</v>
      </c>
      <c r="D133" s="379" t="s">
        <v>825</v>
      </c>
      <c r="E133" s="379" t="s">
        <v>781</v>
      </c>
      <c r="F133" s="379" t="s">
        <v>791</v>
      </c>
      <c r="G133" s="480">
        <v>16782400</v>
      </c>
      <c r="H133" s="379"/>
      <c r="I133" s="480">
        <v>16782400</v>
      </c>
      <c r="J133" s="379"/>
      <c r="K133" s="379"/>
      <c r="L133" s="379"/>
      <c r="M133" s="379"/>
      <c r="N133" s="379"/>
      <c r="O133" s="379"/>
      <c r="P133" s="379"/>
      <c r="Q133" s="480">
        <v>16782400</v>
      </c>
      <c r="R133" s="379"/>
      <c r="S133" s="379"/>
      <c r="T133" s="379"/>
      <c r="U133" s="480">
        <v>0</v>
      </c>
      <c r="V133" s="379"/>
      <c r="W133" s="480">
        <v>0</v>
      </c>
      <c r="X133" s="379"/>
      <c r="Y133" s="379"/>
      <c r="Z133" s="379"/>
      <c r="AA133" s="379"/>
      <c r="AB133" s="379"/>
      <c r="AC133" s="379"/>
      <c r="AD133" s="379"/>
      <c r="AE133" s="480">
        <v>0</v>
      </c>
      <c r="AF133" s="379"/>
      <c r="AG133" s="379"/>
      <c r="AH133" s="379"/>
      <c r="AI133" s="379" t="s">
        <v>1056</v>
      </c>
      <c r="AJ133" s="481">
        <v>45478.546284722222</v>
      </c>
      <c r="AK133" s="379"/>
      <c r="AL133" s="379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s="4" customFormat="1" ht="12.75" customHeight="1" x14ac:dyDescent="0.25">
      <c r="A134" s="379" t="s">
        <v>305</v>
      </c>
      <c r="B134" s="379" t="s">
        <v>258</v>
      </c>
      <c r="C134" s="379" t="s">
        <v>522</v>
      </c>
      <c r="D134" s="379" t="s">
        <v>825</v>
      </c>
      <c r="E134" s="379" t="s">
        <v>781</v>
      </c>
      <c r="F134" s="379" t="s">
        <v>826</v>
      </c>
      <c r="G134" s="480">
        <v>16782400</v>
      </c>
      <c r="H134" s="379"/>
      <c r="I134" s="480">
        <v>16782400</v>
      </c>
      <c r="J134" s="379"/>
      <c r="K134" s="379"/>
      <c r="L134" s="379"/>
      <c r="M134" s="379"/>
      <c r="N134" s="379"/>
      <c r="O134" s="379"/>
      <c r="P134" s="379"/>
      <c r="Q134" s="480">
        <v>16782400</v>
      </c>
      <c r="R134" s="379"/>
      <c r="S134" s="379"/>
      <c r="T134" s="379"/>
      <c r="U134" s="480">
        <v>0</v>
      </c>
      <c r="V134" s="379"/>
      <c r="W134" s="480">
        <v>0</v>
      </c>
      <c r="X134" s="379"/>
      <c r="Y134" s="379"/>
      <c r="Z134" s="379"/>
      <c r="AA134" s="379"/>
      <c r="AB134" s="379"/>
      <c r="AC134" s="379"/>
      <c r="AD134" s="379"/>
      <c r="AE134" s="480">
        <v>0</v>
      </c>
      <c r="AF134" s="379"/>
      <c r="AG134" s="379"/>
      <c r="AH134" s="379"/>
      <c r="AI134" s="379" t="s">
        <v>1056</v>
      </c>
      <c r="AJ134" s="481">
        <v>45478.546284722222</v>
      </c>
      <c r="AK134" s="379"/>
      <c r="AL134" s="379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s="4" customFormat="1" ht="12.75" customHeight="1" x14ac:dyDescent="0.25">
      <c r="A135" s="344" t="s">
        <v>306</v>
      </c>
      <c r="B135" s="344" t="s">
        <v>258</v>
      </c>
      <c r="C135" s="344" t="s">
        <v>522</v>
      </c>
      <c r="D135" s="482" t="s">
        <v>825</v>
      </c>
      <c r="E135" s="344" t="s">
        <v>781</v>
      </c>
      <c r="F135" s="482" t="s">
        <v>827</v>
      </c>
      <c r="G135" s="478">
        <v>16782400</v>
      </c>
      <c r="H135" s="482"/>
      <c r="I135" s="478">
        <v>16782400</v>
      </c>
      <c r="J135" s="482"/>
      <c r="K135" s="482"/>
      <c r="L135" s="482"/>
      <c r="M135" s="482"/>
      <c r="N135" s="482"/>
      <c r="O135" s="482"/>
      <c r="P135" s="482"/>
      <c r="Q135" s="483">
        <v>16782400</v>
      </c>
      <c r="R135" s="482"/>
      <c r="S135" s="482"/>
      <c r="T135" s="482"/>
      <c r="U135" s="478">
        <v>0</v>
      </c>
      <c r="V135" s="482"/>
      <c r="W135" s="478">
        <v>0</v>
      </c>
      <c r="X135" s="482"/>
      <c r="Y135" s="482"/>
      <c r="Z135" s="482"/>
      <c r="AA135" s="482"/>
      <c r="AB135" s="482"/>
      <c r="AC135" s="482"/>
      <c r="AD135" s="482"/>
      <c r="AE135" s="483">
        <v>0</v>
      </c>
      <c r="AF135" s="482"/>
      <c r="AG135" s="482"/>
      <c r="AH135" s="482"/>
      <c r="AI135" s="344" t="s">
        <v>1056</v>
      </c>
      <c r="AJ135" s="479">
        <v>45478.546273148146</v>
      </c>
      <c r="AK135" s="344"/>
      <c r="AL135" s="344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s="4" customFormat="1" ht="12.75" customHeight="1" x14ac:dyDescent="0.25">
      <c r="A136" s="379" t="s">
        <v>307</v>
      </c>
      <c r="B136" s="379" t="s">
        <v>258</v>
      </c>
      <c r="C136" s="379" t="s">
        <v>522</v>
      </c>
      <c r="D136" s="379" t="s">
        <v>828</v>
      </c>
      <c r="E136" s="379" t="s">
        <v>781</v>
      </c>
      <c r="F136" s="379" t="s">
        <v>522</v>
      </c>
      <c r="G136" s="480">
        <v>100725080.70999999</v>
      </c>
      <c r="H136" s="379"/>
      <c r="I136" s="480">
        <v>100725080.70999999</v>
      </c>
      <c r="J136" s="379"/>
      <c r="K136" s="379"/>
      <c r="L136" s="379"/>
      <c r="M136" s="379"/>
      <c r="N136" s="379"/>
      <c r="O136" s="379"/>
      <c r="P136" s="379"/>
      <c r="Q136" s="480">
        <v>15659707.369999999</v>
      </c>
      <c r="R136" s="480">
        <v>24348441.809999999</v>
      </c>
      <c r="S136" s="480">
        <v>60716931.530000001</v>
      </c>
      <c r="T136" s="379"/>
      <c r="U136" s="480">
        <v>42084893.840000004</v>
      </c>
      <c r="V136" s="379"/>
      <c r="W136" s="480">
        <v>42084893.840000004</v>
      </c>
      <c r="X136" s="379"/>
      <c r="Y136" s="379"/>
      <c r="Z136" s="379"/>
      <c r="AA136" s="379"/>
      <c r="AB136" s="379"/>
      <c r="AC136" s="379"/>
      <c r="AD136" s="379"/>
      <c r="AE136" s="480">
        <v>9052246.5600000005</v>
      </c>
      <c r="AF136" s="480">
        <v>8117931.6299999999</v>
      </c>
      <c r="AG136" s="480">
        <v>24914715.649999999</v>
      </c>
      <c r="AH136" s="379"/>
      <c r="AI136" s="379" t="s">
        <v>1056</v>
      </c>
      <c r="AJ136" s="481">
        <v>45478.546284722222</v>
      </c>
      <c r="AK136" s="379"/>
      <c r="AL136" s="379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s="4" customFormat="1" ht="12.75" customHeight="1" x14ac:dyDescent="0.25">
      <c r="A137" s="379" t="s">
        <v>261</v>
      </c>
      <c r="B137" s="379" t="s">
        <v>258</v>
      </c>
      <c r="C137" s="379" t="s">
        <v>522</v>
      </c>
      <c r="D137" s="379" t="s">
        <v>828</v>
      </c>
      <c r="E137" s="379" t="s">
        <v>781</v>
      </c>
      <c r="F137" s="379" t="s">
        <v>783</v>
      </c>
      <c r="G137" s="480">
        <v>220467.14</v>
      </c>
      <c r="H137" s="379"/>
      <c r="I137" s="480">
        <v>220467.14</v>
      </c>
      <c r="J137" s="379"/>
      <c r="K137" s="379"/>
      <c r="L137" s="379"/>
      <c r="M137" s="379"/>
      <c r="N137" s="379"/>
      <c r="O137" s="379"/>
      <c r="P137" s="379"/>
      <c r="Q137" s="379"/>
      <c r="R137" s="379"/>
      <c r="S137" s="480">
        <v>220467.14</v>
      </c>
      <c r="T137" s="379"/>
      <c r="U137" s="480">
        <v>87461.59</v>
      </c>
      <c r="V137" s="379"/>
      <c r="W137" s="480">
        <v>87461.59</v>
      </c>
      <c r="X137" s="379"/>
      <c r="Y137" s="379"/>
      <c r="Z137" s="379"/>
      <c r="AA137" s="379"/>
      <c r="AB137" s="379"/>
      <c r="AC137" s="379"/>
      <c r="AD137" s="379"/>
      <c r="AE137" s="379"/>
      <c r="AF137" s="379"/>
      <c r="AG137" s="480">
        <v>87461.59</v>
      </c>
      <c r="AH137" s="379"/>
      <c r="AI137" s="379" t="s">
        <v>1056</v>
      </c>
      <c r="AJ137" s="481">
        <v>45478.546284722222</v>
      </c>
      <c r="AK137" s="379"/>
      <c r="AL137" s="379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s="4" customFormat="1" ht="12.75" customHeight="1" x14ac:dyDescent="0.25">
      <c r="A138" s="379" t="s">
        <v>285</v>
      </c>
      <c r="B138" s="379" t="s">
        <v>258</v>
      </c>
      <c r="C138" s="379" t="s">
        <v>522</v>
      </c>
      <c r="D138" s="379" t="s">
        <v>828</v>
      </c>
      <c r="E138" s="379" t="s">
        <v>781</v>
      </c>
      <c r="F138" s="379" t="s">
        <v>806</v>
      </c>
      <c r="G138" s="480">
        <v>220467.14</v>
      </c>
      <c r="H138" s="379"/>
      <c r="I138" s="480">
        <v>220467.14</v>
      </c>
      <c r="J138" s="379"/>
      <c r="K138" s="379"/>
      <c r="L138" s="379"/>
      <c r="M138" s="379"/>
      <c r="N138" s="379"/>
      <c r="O138" s="379"/>
      <c r="P138" s="379"/>
      <c r="Q138" s="379"/>
      <c r="R138" s="379"/>
      <c r="S138" s="480">
        <v>220467.14</v>
      </c>
      <c r="T138" s="379"/>
      <c r="U138" s="480">
        <v>87461.59</v>
      </c>
      <c r="V138" s="379"/>
      <c r="W138" s="480">
        <v>87461.59</v>
      </c>
      <c r="X138" s="379"/>
      <c r="Y138" s="379"/>
      <c r="Z138" s="379"/>
      <c r="AA138" s="379"/>
      <c r="AB138" s="379"/>
      <c r="AC138" s="379"/>
      <c r="AD138" s="379"/>
      <c r="AE138" s="379"/>
      <c r="AF138" s="379"/>
      <c r="AG138" s="480">
        <v>87461.59</v>
      </c>
      <c r="AH138" s="379"/>
      <c r="AI138" s="379" t="s">
        <v>1056</v>
      </c>
      <c r="AJ138" s="481">
        <v>45478.546284722222</v>
      </c>
      <c r="AK138" s="379"/>
      <c r="AL138" s="379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s="4" customFormat="1" ht="12.75" customHeight="1" x14ac:dyDescent="0.25">
      <c r="A139" s="344" t="s">
        <v>286</v>
      </c>
      <c r="B139" s="344" t="s">
        <v>258</v>
      </c>
      <c r="C139" s="344" t="s">
        <v>522</v>
      </c>
      <c r="D139" s="482" t="s">
        <v>828</v>
      </c>
      <c r="E139" s="344" t="s">
        <v>781</v>
      </c>
      <c r="F139" s="482" t="s">
        <v>807</v>
      </c>
      <c r="G139" s="478">
        <v>169329.6</v>
      </c>
      <c r="H139" s="482"/>
      <c r="I139" s="478">
        <v>169329.6</v>
      </c>
      <c r="J139" s="482"/>
      <c r="K139" s="482"/>
      <c r="L139" s="482"/>
      <c r="M139" s="482"/>
      <c r="N139" s="482"/>
      <c r="O139" s="482"/>
      <c r="P139" s="482"/>
      <c r="Q139" s="482"/>
      <c r="R139" s="482"/>
      <c r="S139" s="483">
        <v>169329.6</v>
      </c>
      <c r="T139" s="482"/>
      <c r="U139" s="478">
        <v>68866.11</v>
      </c>
      <c r="V139" s="482"/>
      <c r="W139" s="478">
        <v>68866.11</v>
      </c>
      <c r="X139" s="482"/>
      <c r="Y139" s="482"/>
      <c r="Z139" s="482"/>
      <c r="AA139" s="482"/>
      <c r="AB139" s="482"/>
      <c r="AC139" s="482"/>
      <c r="AD139" s="482"/>
      <c r="AE139" s="482"/>
      <c r="AF139" s="482"/>
      <c r="AG139" s="483">
        <v>68866.11</v>
      </c>
      <c r="AH139" s="482"/>
      <c r="AI139" s="344" t="s">
        <v>1056</v>
      </c>
      <c r="AJ139" s="479">
        <v>45478.546284722222</v>
      </c>
      <c r="AK139" s="344"/>
      <c r="AL139" s="344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s="4" customFormat="1" ht="12.75" customHeight="1" x14ac:dyDescent="0.25">
      <c r="A140" s="344" t="s">
        <v>288</v>
      </c>
      <c r="B140" s="344" t="s">
        <v>258</v>
      </c>
      <c r="C140" s="344" t="s">
        <v>522</v>
      </c>
      <c r="D140" s="482" t="s">
        <v>828</v>
      </c>
      <c r="E140" s="344" t="s">
        <v>781</v>
      </c>
      <c r="F140" s="482" t="s">
        <v>809</v>
      </c>
      <c r="G140" s="478">
        <v>51137.54</v>
      </c>
      <c r="H140" s="482"/>
      <c r="I140" s="478">
        <v>51137.54</v>
      </c>
      <c r="J140" s="482"/>
      <c r="K140" s="482"/>
      <c r="L140" s="482"/>
      <c r="M140" s="482"/>
      <c r="N140" s="482"/>
      <c r="O140" s="482"/>
      <c r="P140" s="482"/>
      <c r="Q140" s="482"/>
      <c r="R140" s="482"/>
      <c r="S140" s="483">
        <v>51137.54</v>
      </c>
      <c r="T140" s="482"/>
      <c r="U140" s="478">
        <v>18595.48</v>
      </c>
      <c r="V140" s="482"/>
      <c r="W140" s="478">
        <v>18595.48</v>
      </c>
      <c r="X140" s="482"/>
      <c r="Y140" s="482"/>
      <c r="Z140" s="482"/>
      <c r="AA140" s="482"/>
      <c r="AB140" s="482"/>
      <c r="AC140" s="482"/>
      <c r="AD140" s="482"/>
      <c r="AE140" s="482"/>
      <c r="AF140" s="482"/>
      <c r="AG140" s="483">
        <v>18595.48</v>
      </c>
      <c r="AH140" s="482"/>
      <c r="AI140" s="344" t="s">
        <v>1056</v>
      </c>
      <c r="AJ140" s="479">
        <v>45478.546284722222</v>
      </c>
      <c r="AK140" s="344"/>
      <c r="AL140" s="344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s="4" customFormat="1" ht="12.75" customHeight="1" x14ac:dyDescent="0.25">
      <c r="A141" s="379" t="s">
        <v>266</v>
      </c>
      <c r="B141" s="379" t="s">
        <v>258</v>
      </c>
      <c r="C141" s="379" t="s">
        <v>522</v>
      </c>
      <c r="D141" s="379" t="s">
        <v>828</v>
      </c>
      <c r="E141" s="379" t="s">
        <v>781</v>
      </c>
      <c r="F141" s="379" t="s">
        <v>258</v>
      </c>
      <c r="G141" s="480">
        <v>100504613.56999999</v>
      </c>
      <c r="H141" s="379"/>
      <c r="I141" s="480">
        <v>100504613.56999999</v>
      </c>
      <c r="J141" s="379"/>
      <c r="K141" s="379"/>
      <c r="L141" s="379"/>
      <c r="M141" s="379"/>
      <c r="N141" s="379"/>
      <c r="O141" s="379"/>
      <c r="P141" s="379"/>
      <c r="Q141" s="480">
        <v>15659707.369999999</v>
      </c>
      <c r="R141" s="480">
        <v>24348441.809999999</v>
      </c>
      <c r="S141" s="480">
        <v>60496464.390000001</v>
      </c>
      <c r="T141" s="379"/>
      <c r="U141" s="480">
        <v>41997432.25</v>
      </c>
      <c r="V141" s="379"/>
      <c r="W141" s="480">
        <v>41997432.25</v>
      </c>
      <c r="X141" s="379"/>
      <c r="Y141" s="379"/>
      <c r="Z141" s="379"/>
      <c r="AA141" s="379"/>
      <c r="AB141" s="379"/>
      <c r="AC141" s="379"/>
      <c r="AD141" s="379"/>
      <c r="AE141" s="480">
        <v>9052246.5600000005</v>
      </c>
      <c r="AF141" s="480">
        <v>8117931.6299999999</v>
      </c>
      <c r="AG141" s="480">
        <v>24827254.059999999</v>
      </c>
      <c r="AH141" s="379"/>
      <c r="AI141" s="379" t="s">
        <v>1056</v>
      </c>
      <c r="AJ141" s="481">
        <v>45478.546284722222</v>
      </c>
      <c r="AK141" s="379"/>
      <c r="AL141" s="379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s="4" customFormat="1" ht="12.75" customHeight="1" x14ac:dyDescent="0.25">
      <c r="A142" s="379" t="s">
        <v>267</v>
      </c>
      <c r="B142" s="379" t="s">
        <v>258</v>
      </c>
      <c r="C142" s="379" t="s">
        <v>522</v>
      </c>
      <c r="D142" s="379" t="s">
        <v>828</v>
      </c>
      <c r="E142" s="379" t="s">
        <v>781</v>
      </c>
      <c r="F142" s="379" t="s">
        <v>789</v>
      </c>
      <c r="G142" s="480">
        <v>100504613.56999999</v>
      </c>
      <c r="H142" s="379"/>
      <c r="I142" s="480">
        <v>100504613.56999999</v>
      </c>
      <c r="J142" s="379"/>
      <c r="K142" s="379"/>
      <c r="L142" s="379"/>
      <c r="M142" s="379"/>
      <c r="N142" s="379"/>
      <c r="O142" s="379"/>
      <c r="P142" s="379"/>
      <c r="Q142" s="480">
        <v>15659707.369999999</v>
      </c>
      <c r="R142" s="480">
        <v>24348441.809999999</v>
      </c>
      <c r="S142" s="480">
        <v>60496464.390000001</v>
      </c>
      <c r="T142" s="379"/>
      <c r="U142" s="480">
        <v>41997432.25</v>
      </c>
      <c r="V142" s="379"/>
      <c r="W142" s="480">
        <v>41997432.25</v>
      </c>
      <c r="X142" s="379"/>
      <c r="Y142" s="379"/>
      <c r="Z142" s="379"/>
      <c r="AA142" s="379"/>
      <c r="AB142" s="379"/>
      <c r="AC142" s="379"/>
      <c r="AD142" s="379"/>
      <c r="AE142" s="480">
        <v>9052246.5600000005</v>
      </c>
      <c r="AF142" s="480">
        <v>8117931.6299999999</v>
      </c>
      <c r="AG142" s="480">
        <v>24827254.059999999</v>
      </c>
      <c r="AH142" s="379"/>
      <c r="AI142" s="379" t="s">
        <v>1056</v>
      </c>
      <c r="AJ142" s="481">
        <v>45478.546284722222</v>
      </c>
      <c r="AK142" s="379"/>
      <c r="AL142" s="379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s="4" customFormat="1" ht="12.75" customHeight="1" x14ac:dyDescent="0.25">
      <c r="A143" s="344" t="s">
        <v>289</v>
      </c>
      <c r="B143" s="344" t="s">
        <v>258</v>
      </c>
      <c r="C143" s="344" t="s">
        <v>522</v>
      </c>
      <c r="D143" s="482" t="s">
        <v>828</v>
      </c>
      <c r="E143" s="344" t="s">
        <v>781</v>
      </c>
      <c r="F143" s="482" t="s">
        <v>810</v>
      </c>
      <c r="G143" s="478">
        <v>8316865.96</v>
      </c>
      <c r="H143" s="482"/>
      <c r="I143" s="478">
        <v>8316865.96</v>
      </c>
      <c r="J143" s="482"/>
      <c r="K143" s="482"/>
      <c r="L143" s="482"/>
      <c r="M143" s="482"/>
      <c r="N143" s="482"/>
      <c r="O143" s="482"/>
      <c r="P143" s="482"/>
      <c r="Q143" s="482"/>
      <c r="R143" s="483">
        <v>1161300</v>
      </c>
      <c r="S143" s="483">
        <v>7155565.96</v>
      </c>
      <c r="T143" s="482"/>
      <c r="U143" s="478">
        <v>17800</v>
      </c>
      <c r="V143" s="482"/>
      <c r="W143" s="478">
        <v>17800</v>
      </c>
      <c r="X143" s="482"/>
      <c r="Y143" s="482"/>
      <c r="Z143" s="482"/>
      <c r="AA143" s="482"/>
      <c r="AB143" s="482"/>
      <c r="AC143" s="482"/>
      <c r="AD143" s="482"/>
      <c r="AE143" s="482"/>
      <c r="AF143" s="483">
        <v>0</v>
      </c>
      <c r="AG143" s="483">
        <v>17800</v>
      </c>
      <c r="AH143" s="482"/>
      <c r="AI143" s="344" t="s">
        <v>1056</v>
      </c>
      <c r="AJ143" s="479">
        <v>45478.546284722222</v>
      </c>
      <c r="AK143" s="344"/>
      <c r="AL143" s="344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s="4" customFormat="1" ht="12.75" customHeight="1" x14ac:dyDescent="0.25">
      <c r="A144" s="344" t="s">
        <v>268</v>
      </c>
      <c r="B144" s="344" t="s">
        <v>258</v>
      </c>
      <c r="C144" s="344" t="s">
        <v>522</v>
      </c>
      <c r="D144" s="482" t="s">
        <v>828</v>
      </c>
      <c r="E144" s="344" t="s">
        <v>781</v>
      </c>
      <c r="F144" s="482" t="s">
        <v>790</v>
      </c>
      <c r="G144" s="478">
        <v>83768187.510000005</v>
      </c>
      <c r="H144" s="482"/>
      <c r="I144" s="478">
        <v>83768187.510000005</v>
      </c>
      <c r="J144" s="482"/>
      <c r="K144" s="482"/>
      <c r="L144" s="482"/>
      <c r="M144" s="482"/>
      <c r="N144" s="482"/>
      <c r="O144" s="482"/>
      <c r="P144" s="482"/>
      <c r="Q144" s="483">
        <v>15659707.369999999</v>
      </c>
      <c r="R144" s="483">
        <v>23187141.809999999</v>
      </c>
      <c r="S144" s="483">
        <v>44921338.329999998</v>
      </c>
      <c r="T144" s="482"/>
      <c r="U144" s="478">
        <v>38735524.369999997</v>
      </c>
      <c r="V144" s="482"/>
      <c r="W144" s="478">
        <v>38735524.369999997</v>
      </c>
      <c r="X144" s="482"/>
      <c r="Y144" s="482"/>
      <c r="Z144" s="482"/>
      <c r="AA144" s="482"/>
      <c r="AB144" s="482"/>
      <c r="AC144" s="482"/>
      <c r="AD144" s="482"/>
      <c r="AE144" s="483">
        <v>9052246.5600000005</v>
      </c>
      <c r="AF144" s="483">
        <v>8117931.6299999999</v>
      </c>
      <c r="AG144" s="483">
        <v>21565346.18</v>
      </c>
      <c r="AH144" s="482"/>
      <c r="AI144" s="344" t="s">
        <v>1056</v>
      </c>
      <c r="AJ144" s="479">
        <v>45478.546273148146</v>
      </c>
      <c r="AK144" s="344"/>
      <c r="AL144" s="344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s="4" customFormat="1" ht="12.75" customHeight="1" x14ac:dyDescent="0.25">
      <c r="A145" s="344" t="s">
        <v>274</v>
      </c>
      <c r="B145" s="344" t="s">
        <v>258</v>
      </c>
      <c r="C145" s="344" t="s">
        <v>522</v>
      </c>
      <c r="D145" s="482" t="s">
        <v>828</v>
      </c>
      <c r="E145" s="344" t="s">
        <v>781</v>
      </c>
      <c r="F145" s="482" t="s">
        <v>795</v>
      </c>
      <c r="G145" s="478">
        <v>8419560.0999999996</v>
      </c>
      <c r="H145" s="482"/>
      <c r="I145" s="478">
        <v>8419560.0999999996</v>
      </c>
      <c r="J145" s="482"/>
      <c r="K145" s="482"/>
      <c r="L145" s="482"/>
      <c r="M145" s="482"/>
      <c r="N145" s="482"/>
      <c r="O145" s="482"/>
      <c r="P145" s="482"/>
      <c r="Q145" s="482"/>
      <c r="R145" s="482"/>
      <c r="S145" s="483">
        <v>8419560.0999999996</v>
      </c>
      <c r="T145" s="482"/>
      <c r="U145" s="478">
        <v>3244107.88</v>
      </c>
      <c r="V145" s="482"/>
      <c r="W145" s="478">
        <v>3244107.88</v>
      </c>
      <c r="X145" s="482"/>
      <c r="Y145" s="482"/>
      <c r="Z145" s="482"/>
      <c r="AA145" s="482"/>
      <c r="AB145" s="482"/>
      <c r="AC145" s="482"/>
      <c r="AD145" s="482"/>
      <c r="AE145" s="482"/>
      <c r="AF145" s="482"/>
      <c r="AG145" s="483">
        <v>3244107.88</v>
      </c>
      <c r="AH145" s="482"/>
      <c r="AI145" s="344" t="s">
        <v>1056</v>
      </c>
      <c r="AJ145" s="479">
        <v>45478.546284722222</v>
      </c>
      <c r="AK145" s="344"/>
      <c r="AL145" s="344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s="4" customFormat="1" ht="12.75" customHeight="1" x14ac:dyDescent="0.25">
      <c r="A146" s="379" t="s">
        <v>308</v>
      </c>
      <c r="B146" s="379" t="s">
        <v>258</v>
      </c>
      <c r="C146" s="379" t="s">
        <v>522</v>
      </c>
      <c r="D146" s="379" t="s">
        <v>829</v>
      </c>
      <c r="E146" s="379" t="s">
        <v>781</v>
      </c>
      <c r="F146" s="379" t="s">
        <v>522</v>
      </c>
      <c r="G146" s="480">
        <v>21808700</v>
      </c>
      <c r="H146" s="379"/>
      <c r="I146" s="480">
        <v>21808700</v>
      </c>
      <c r="J146" s="480">
        <v>562700</v>
      </c>
      <c r="K146" s="379"/>
      <c r="L146" s="379"/>
      <c r="M146" s="379"/>
      <c r="N146" s="379"/>
      <c r="O146" s="379"/>
      <c r="P146" s="379"/>
      <c r="Q146" s="480">
        <v>19800200</v>
      </c>
      <c r="R146" s="480">
        <v>2156200</v>
      </c>
      <c r="S146" s="480">
        <v>415000</v>
      </c>
      <c r="T146" s="379"/>
      <c r="U146" s="480">
        <v>4669559.24</v>
      </c>
      <c r="V146" s="379"/>
      <c r="W146" s="480">
        <v>4669559.24</v>
      </c>
      <c r="X146" s="480">
        <v>204620</v>
      </c>
      <c r="Y146" s="379"/>
      <c r="Z146" s="379"/>
      <c r="AA146" s="379"/>
      <c r="AB146" s="379"/>
      <c r="AC146" s="379"/>
      <c r="AD146" s="379"/>
      <c r="AE146" s="480">
        <v>3838895.24</v>
      </c>
      <c r="AF146" s="480">
        <v>819611</v>
      </c>
      <c r="AG146" s="480">
        <v>215673</v>
      </c>
      <c r="AH146" s="379"/>
      <c r="AI146" s="379" t="s">
        <v>1056</v>
      </c>
      <c r="AJ146" s="481">
        <v>45478.546284722222</v>
      </c>
      <c r="AK146" s="379"/>
      <c r="AL146" s="379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s="4" customFormat="1" ht="12.75" customHeight="1" x14ac:dyDescent="0.25">
      <c r="A147" s="379" t="s">
        <v>266</v>
      </c>
      <c r="B147" s="379" t="s">
        <v>258</v>
      </c>
      <c r="C147" s="379" t="s">
        <v>522</v>
      </c>
      <c r="D147" s="379" t="s">
        <v>829</v>
      </c>
      <c r="E147" s="379" t="s">
        <v>781</v>
      </c>
      <c r="F147" s="379" t="s">
        <v>258</v>
      </c>
      <c r="G147" s="480">
        <v>15990900</v>
      </c>
      <c r="H147" s="379"/>
      <c r="I147" s="480">
        <v>15990900</v>
      </c>
      <c r="J147" s="379"/>
      <c r="K147" s="379"/>
      <c r="L147" s="379"/>
      <c r="M147" s="379"/>
      <c r="N147" s="379"/>
      <c r="O147" s="379"/>
      <c r="P147" s="379"/>
      <c r="Q147" s="480">
        <v>13982400</v>
      </c>
      <c r="R147" s="480">
        <v>1593500</v>
      </c>
      <c r="S147" s="480">
        <v>415000</v>
      </c>
      <c r="T147" s="379"/>
      <c r="U147" s="480">
        <v>2074936.24</v>
      </c>
      <c r="V147" s="379"/>
      <c r="W147" s="480">
        <v>2074936.24</v>
      </c>
      <c r="X147" s="379"/>
      <c r="Y147" s="379"/>
      <c r="Z147" s="379"/>
      <c r="AA147" s="379"/>
      <c r="AB147" s="379"/>
      <c r="AC147" s="379"/>
      <c r="AD147" s="379"/>
      <c r="AE147" s="480">
        <v>1244272.24</v>
      </c>
      <c r="AF147" s="480">
        <v>614991</v>
      </c>
      <c r="AG147" s="480">
        <v>215673</v>
      </c>
      <c r="AH147" s="379"/>
      <c r="AI147" s="379" t="s">
        <v>1056</v>
      </c>
      <c r="AJ147" s="481">
        <v>45478.546284722222</v>
      </c>
      <c r="AK147" s="379"/>
      <c r="AL147" s="379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s="4" customFormat="1" ht="12.75" customHeight="1" x14ac:dyDescent="0.25">
      <c r="A148" s="379" t="s">
        <v>267</v>
      </c>
      <c r="B148" s="379" t="s">
        <v>258</v>
      </c>
      <c r="C148" s="379" t="s">
        <v>522</v>
      </c>
      <c r="D148" s="379" t="s">
        <v>829</v>
      </c>
      <c r="E148" s="379" t="s">
        <v>781</v>
      </c>
      <c r="F148" s="379" t="s">
        <v>789</v>
      </c>
      <c r="G148" s="480">
        <v>15990900</v>
      </c>
      <c r="H148" s="379"/>
      <c r="I148" s="480">
        <v>15990900</v>
      </c>
      <c r="J148" s="379"/>
      <c r="K148" s="379"/>
      <c r="L148" s="379"/>
      <c r="M148" s="379"/>
      <c r="N148" s="379"/>
      <c r="O148" s="379"/>
      <c r="P148" s="379"/>
      <c r="Q148" s="480">
        <v>13982400</v>
      </c>
      <c r="R148" s="480">
        <v>1593500</v>
      </c>
      <c r="S148" s="480">
        <v>415000</v>
      </c>
      <c r="T148" s="379"/>
      <c r="U148" s="480">
        <v>2074936.24</v>
      </c>
      <c r="V148" s="379"/>
      <c r="W148" s="480">
        <v>2074936.24</v>
      </c>
      <c r="X148" s="379"/>
      <c r="Y148" s="379"/>
      <c r="Z148" s="379"/>
      <c r="AA148" s="379"/>
      <c r="AB148" s="379"/>
      <c r="AC148" s="379"/>
      <c r="AD148" s="379"/>
      <c r="AE148" s="480">
        <v>1244272.24</v>
      </c>
      <c r="AF148" s="480">
        <v>614991</v>
      </c>
      <c r="AG148" s="480">
        <v>215673</v>
      </c>
      <c r="AH148" s="379"/>
      <c r="AI148" s="379" t="s">
        <v>1056</v>
      </c>
      <c r="AJ148" s="481">
        <v>45478.546284722222</v>
      </c>
      <c r="AK148" s="379"/>
      <c r="AL148" s="379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s="4" customFormat="1" ht="12.75" customHeight="1" x14ac:dyDescent="0.25">
      <c r="A149" s="344" t="s">
        <v>268</v>
      </c>
      <c r="B149" s="344" t="s">
        <v>258</v>
      </c>
      <c r="C149" s="344" t="s">
        <v>522</v>
      </c>
      <c r="D149" s="482" t="s">
        <v>829</v>
      </c>
      <c r="E149" s="344" t="s">
        <v>781</v>
      </c>
      <c r="F149" s="482" t="s">
        <v>790</v>
      </c>
      <c r="G149" s="478">
        <v>15990900</v>
      </c>
      <c r="H149" s="482"/>
      <c r="I149" s="478">
        <v>15990900</v>
      </c>
      <c r="J149" s="482"/>
      <c r="K149" s="482"/>
      <c r="L149" s="482"/>
      <c r="M149" s="482"/>
      <c r="N149" s="482"/>
      <c r="O149" s="482"/>
      <c r="P149" s="482"/>
      <c r="Q149" s="483">
        <v>13982400</v>
      </c>
      <c r="R149" s="483">
        <v>1593500</v>
      </c>
      <c r="S149" s="483">
        <v>415000</v>
      </c>
      <c r="T149" s="482"/>
      <c r="U149" s="478">
        <v>2074936.24</v>
      </c>
      <c r="V149" s="482"/>
      <c r="W149" s="478">
        <v>2074936.24</v>
      </c>
      <c r="X149" s="482"/>
      <c r="Y149" s="482"/>
      <c r="Z149" s="482"/>
      <c r="AA149" s="482"/>
      <c r="AB149" s="482"/>
      <c r="AC149" s="482"/>
      <c r="AD149" s="482"/>
      <c r="AE149" s="483">
        <v>1244272.24</v>
      </c>
      <c r="AF149" s="483">
        <v>614991</v>
      </c>
      <c r="AG149" s="483">
        <v>215673</v>
      </c>
      <c r="AH149" s="482"/>
      <c r="AI149" s="344" t="s">
        <v>1056</v>
      </c>
      <c r="AJ149" s="479">
        <v>45478.546273148146</v>
      </c>
      <c r="AK149" s="344"/>
      <c r="AL149" s="344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s="4" customFormat="1" ht="12.75" customHeight="1" x14ac:dyDescent="0.25">
      <c r="A150" s="379" t="s">
        <v>275</v>
      </c>
      <c r="B150" s="379" t="s">
        <v>258</v>
      </c>
      <c r="C150" s="379" t="s">
        <v>522</v>
      </c>
      <c r="D150" s="379" t="s">
        <v>829</v>
      </c>
      <c r="E150" s="379" t="s">
        <v>781</v>
      </c>
      <c r="F150" s="379" t="s">
        <v>410</v>
      </c>
      <c r="G150" s="480">
        <v>0</v>
      </c>
      <c r="H150" s="379"/>
      <c r="I150" s="480">
        <v>0</v>
      </c>
      <c r="J150" s="480">
        <v>562700</v>
      </c>
      <c r="K150" s="379"/>
      <c r="L150" s="379"/>
      <c r="M150" s="379"/>
      <c r="N150" s="379"/>
      <c r="O150" s="379"/>
      <c r="P150" s="379"/>
      <c r="Q150" s="379"/>
      <c r="R150" s="480">
        <v>562700</v>
      </c>
      <c r="S150" s="379"/>
      <c r="T150" s="379"/>
      <c r="U150" s="480">
        <v>0</v>
      </c>
      <c r="V150" s="379"/>
      <c r="W150" s="480">
        <v>0</v>
      </c>
      <c r="X150" s="480">
        <v>204620</v>
      </c>
      <c r="Y150" s="379"/>
      <c r="Z150" s="379"/>
      <c r="AA150" s="379"/>
      <c r="AB150" s="379"/>
      <c r="AC150" s="379"/>
      <c r="AD150" s="379"/>
      <c r="AE150" s="379"/>
      <c r="AF150" s="480">
        <v>204620</v>
      </c>
      <c r="AG150" s="379"/>
      <c r="AH150" s="379"/>
      <c r="AI150" s="379" t="s">
        <v>1056</v>
      </c>
      <c r="AJ150" s="481">
        <v>45478.546284722222</v>
      </c>
      <c r="AK150" s="379"/>
      <c r="AL150" s="379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s="4" customFormat="1" ht="12.75" customHeight="1" x14ac:dyDescent="0.25">
      <c r="A151" s="344" t="s">
        <v>210</v>
      </c>
      <c r="B151" s="344" t="s">
        <v>258</v>
      </c>
      <c r="C151" s="344" t="s">
        <v>522</v>
      </c>
      <c r="D151" s="482" t="s">
        <v>829</v>
      </c>
      <c r="E151" s="344" t="s">
        <v>781</v>
      </c>
      <c r="F151" s="482" t="s">
        <v>796</v>
      </c>
      <c r="G151" s="478">
        <v>0</v>
      </c>
      <c r="H151" s="482"/>
      <c r="I151" s="478">
        <v>0</v>
      </c>
      <c r="J151" s="483">
        <v>562700</v>
      </c>
      <c r="K151" s="482"/>
      <c r="L151" s="482"/>
      <c r="M151" s="482"/>
      <c r="N151" s="482"/>
      <c r="O151" s="482"/>
      <c r="P151" s="482"/>
      <c r="Q151" s="482"/>
      <c r="R151" s="483">
        <v>562700</v>
      </c>
      <c r="S151" s="482"/>
      <c r="T151" s="482"/>
      <c r="U151" s="478">
        <v>0</v>
      </c>
      <c r="V151" s="482"/>
      <c r="W151" s="478">
        <v>0</v>
      </c>
      <c r="X151" s="483">
        <v>204620</v>
      </c>
      <c r="Y151" s="482"/>
      <c r="Z151" s="482"/>
      <c r="AA151" s="482"/>
      <c r="AB151" s="482"/>
      <c r="AC151" s="482"/>
      <c r="AD151" s="482"/>
      <c r="AE151" s="482"/>
      <c r="AF151" s="483">
        <v>204620</v>
      </c>
      <c r="AG151" s="482"/>
      <c r="AH151" s="482"/>
      <c r="AI151" s="344" t="s">
        <v>1056</v>
      </c>
      <c r="AJ151" s="479">
        <v>45478.546284722222</v>
      </c>
      <c r="AK151" s="344"/>
      <c r="AL151" s="344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s="4" customFormat="1" ht="12.75" customHeight="1" x14ac:dyDescent="0.25">
      <c r="A152" s="379" t="s">
        <v>300</v>
      </c>
      <c r="B152" s="379" t="s">
        <v>258</v>
      </c>
      <c r="C152" s="379" t="s">
        <v>522</v>
      </c>
      <c r="D152" s="379" t="s">
        <v>829</v>
      </c>
      <c r="E152" s="379" t="s">
        <v>781</v>
      </c>
      <c r="F152" s="379" t="s">
        <v>821</v>
      </c>
      <c r="G152" s="480">
        <v>5817800</v>
      </c>
      <c r="H152" s="379"/>
      <c r="I152" s="480">
        <v>5817800</v>
      </c>
      <c r="J152" s="379"/>
      <c r="K152" s="379"/>
      <c r="L152" s="379"/>
      <c r="M152" s="379"/>
      <c r="N152" s="379"/>
      <c r="O152" s="379"/>
      <c r="P152" s="379"/>
      <c r="Q152" s="480">
        <v>5817800</v>
      </c>
      <c r="R152" s="379"/>
      <c r="S152" s="379"/>
      <c r="T152" s="379"/>
      <c r="U152" s="480">
        <v>2594623</v>
      </c>
      <c r="V152" s="379"/>
      <c r="W152" s="480">
        <v>2594623</v>
      </c>
      <c r="X152" s="379"/>
      <c r="Y152" s="379"/>
      <c r="Z152" s="379"/>
      <c r="AA152" s="379"/>
      <c r="AB152" s="379"/>
      <c r="AC152" s="379"/>
      <c r="AD152" s="379"/>
      <c r="AE152" s="480">
        <v>2594623</v>
      </c>
      <c r="AF152" s="379"/>
      <c r="AG152" s="379"/>
      <c r="AH152" s="379"/>
      <c r="AI152" s="379" t="s">
        <v>1056</v>
      </c>
      <c r="AJ152" s="481">
        <v>45478.546284722222</v>
      </c>
      <c r="AK152" s="379"/>
      <c r="AL152" s="379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s="4" customFormat="1" ht="12.75" customHeight="1" x14ac:dyDescent="0.25">
      <c r="A153" s="379" t="s">
        <v>309</v>
      </c>
      <c r="B153" s="379" t="s">
        <v>258</v>
      </c>
      <c r="C153" s="379" t="s">
        <v>522</v>
      </c>
      <c r="D153" s="379" t="s">
        <v>829</v>
      </c>
      <c r="E153" s="379" t="s">
        <v>781</v>
      </c>
      <c r="F153" s="379" t="s">
        <v>831</v>
      </c>
      <c r="G153" s="480">
        <v>5817800</v>
      </c>
      <c r="H153" s="379"/>
      <c r="I153" s="480">
        <v>5817800</v>
      </c>
      <c r="J153" s="379"/>
      <c r="K153" s="379"/>
      <c r="L153" s="379"/>
      <c r="M153" s="379"/>
      <c r="N153" s="379"/>
      <c r="O153" s="379"/>
      <c r="P153" s="379"/>
      <c r="Q153" s="480">
        <v>5817800</v>
      </c>
      <c r="R153" s="379"/>
      <c r="S153" s="379"/>
      <c r="T153" s="379"/>
      <c r="U153" s="480">
        <v>2594623</v>
      </c>
      <c r="V153" s="379"/>
      <c r="W153" s="480">
        <v>2594623</v>
      </c>
      <c r="X153" s="379"/>
      <c r="Y153" s="379"/>
      <c r="Z153" s="379"/>
      <c r="AA153" s="379"/>
      <c r="AB153" s="379"/>
      <c r="AC153" s="379"/>
      <c r="AD153" s="379"/>
      <c r="AE153" s="480">
        <v>2594623</v>
      </c>
      <c r="AF153" s="379"/>
      <c r="AG153" s="379"/>
      <c r="AH153" s="379"/>
      <c r="AI153" s="379" t="s">
        <v>1056</v>
      </c>
      <c r="AJ153" s="481">
        <v>45478.546284722222</v>
      </c>
      <c r="AK153" s="379"/>
      <c r="AL153" s="379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s="4" customFormat="1" ht="12.75" customHeight="1" x14ac:dyDescent="0.25">
      <c r="A154" s="344" t="s">
        <v>310</v>
      </c>
      <c r="B154" s="344" t="s">
        <v>258</v>
      </c>
      <c r="C154" s="344" t="s">
        <v>522</v>
      </c>
      <c r="D154" s="482" t="s">
        <v>829</v>
      </c>
      <c r="E154" s="344" t="s">
        <v>781</v>
      </c>
      <c r="F154" s="482" t="s">
        <v>832</v>
      </c>
      <c r="G154" s="478">
        <v>3817800</v>
      </c>
      <c r="H154" s="482"/>
      <c r="I154" s="478">
        <v>3817800</v>
      </c>
      <c r="J154" s="482"/>
      <c r="K154" s="482"/>
      <c r="L154" s="482"/>
      <c r="M154" s="482"/>
      <c r="N154" s="482"/>
      <c r="O154" s="482"/>
      <c r="P154" s="482"/>
      <c r="Q154" s="483">
        <v>3817800</v>
      </c>
      <c r="R154" s="482"/>
      <c r="S154" s="482"/>
      <c r="T154" s="482"/>
      <c r="U154" s="478">
        <v>1632393</v>
      </c>
      <c r="V154" s="482"/>
      <c r="W154" s="478">
        <v>1632393</v>
      </c>
      <c r="X154" s="482"/>
      <c r="Y154" s="482"/>
      <c r="Z154" s="482"/>
      <c r="AA154" s="482"/>
      <c r="AB154" s="482"/>
      <c r="AC154" s="482"/>
      <c r="AD154" s="482"/>
      <c r="AE154" s="483">
        <v>1632393</v>
      </c>
      <c r="AF154" s="482"/>
      <c r="AG154" s="482"/>
      <c r="AH154" s="482"/>
      <c r="AI154" s="344" t="s">
        <v>1056</v>
      </c>
      <c r="AJ154" s="479">
        <v>45478.546273148146</v>
      </c>
      <c r="AK154" s="344"/>
      <c r="AL154" s="344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s="4" customFormat="1" ht="12.75" customHeight="1" x14ac:dyDescent="0.25">
      <c r="A155" s="344" t="s">
        <v>311</v>
      </c>
      <c r="B155" s="344" t="s">
        <v>258</v>
      </c>
      <c r="C155" s="344" t="s">
        <v>522</v>
      </c>
      <c r="D155" s="482" t="s">
        <v>829</v>
      </c>
      <c r="E155" s="344" t="s">
        <v>781</v>
      </c>
      <c r="F155" s="482" t="s">
        <v>833</v>
      </c>
      <c r="G155" s="478">
        <v>2000000</v>
      </c>
      <c r="H155" s="482"/>
      <c r="I155" s="478">
        <v>2000000</v>
      </c>
      <c r="J155" s="482"/>
      <c r="K155" s="482"/>
      <c r="L155" s="482"/>
      <c r="M155" s="482"/>
      <c r="N155" s="482"/>
      <c r="O155" s="482"/>
      <c r="P155" s="482"/>
      <c r="Q155" s="483">
        <v>2000000</v>
      </c>
      <c r="R155" s="482"/>
      <c r="S155" s="482"/>
      <c r="T155" s="482"/>
      <c r="U155" s="478">
        <v>962230</v>
      </c>
      <c r="V155" s="482"/>
      <c r="W155" s="478">
        <v>962230</v>
      </c>
      <c r="X155" s="482"/>
      <c r="Y155" s="482"/>
      <c r="Z155" s="482"/>
      <c r="AA155" s="482"/>
      <c r="AB155" s="482"/>
      <c r="AC155" s="482"/>
      <c r="AD155" s="482"/>
      <c r="AE155" s="483">
        <v>962230</v>
      </c>
      <c r="AF155" s="482"/>
      <c r="AG155" s="482"/>
      <c r="AH155" s="482"/>
      <c r="AI155" s="344" t="s">
        <v>1056</v>
      </c>
      <c r="AJ155" s="479">
        <v>45478.546273148146</v>
      </c>
      <c r="AK155" s="344"/>
      <c r="AL155" s="344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s="4" customFormat="1" ht="12.75" customHeight="1" x14ac:dyDescent="0.25">
      <c r="A156" s="379" t="s">
        <v>312</v>
      </c>
      <c r="B156" s="379" t="s">
        <v>258</v>
      </c>
      <c r="C156" s="379" t="s">
        <v>522</v>
      </c>
      <c r="D156" s="379" t="s">
        <v>834</v>
      </c>
      <c r="E156" s="379" t="s">
        <v>781</v>
      </c>
      <c r="F156" s="379" t="s">
        <v>522</v>
      </c>
      <c r="G156" s="480">
        <v>470233524.19999999</v>
      </c>
      <c r="H156" s="379"/>
      <c r="I156" s="480">
        <v>470233524.19999999</v>
      </c>
      <c r="J156" s="480">
        <v>4704154.6399999997</v>
      </c>
      <c r="K156" s="379"/>
      <c r="L156" s="379"/>
      <c r="M156" s="379"/>
      <c r="N156" s="379"/>
      <c r="O156" s="379"/>
      <c r="P156" s="379"/>
      <c r="Q156" s="480">
        <v>165037154.63999999</v>
      </c>
      <c r="R156" s="480">
        <v>198691300</v>
      </c>
      <c r="S156" s="480">
        <v>111209224.2</v>
      </c>
      <c r="T156" s="379"/>
      <c r="U156" s="480">
        <v>205733975.31999999</v>
      </c>
      <c r="V156" s="379"/>
      <c r="W156" s="480">
        <v>205733975.31999999</v>
      </c>
      <c r="X156" s="379"/>
      <c r="Y156" s="379"/>
      <c r="Z156" s="379"/>
      <c r="AA156" s="379"/>
      <c r="AB156" s="379"/>
      <c r="AC156" s="379"/>
      <c r="AD156" s="379"/>
      <c r="AE156" s="480">
        <v>90015346.150000006</v>
      </c>
      <c r="AF156" s="480">
        <v>98319982.430000007</v>
      </c>
      <c r="AG156" s="480">
        <v>17398646.739999998</v>
      </c>
      <c r="AH156" s="379"/>
      <c r="AI156" s="379" t="s">
        <v>1056</v>
      </c>
      <c r="AJ156" s="481">
        <v>45478.546284722222</v>
      </c>
      <c r="AK156" s="379"/>
      <c r="AL156" s="379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s="4" customFormat="1" ht="12.75" customHeight="1" x14ac:dyDescent="0.25">
      <c r="A157" s="379" t="s">
        <v>313</v>
      </c>
      <c r="B157" s="379" t="s">
        <v>258</v>
      </c>
      <c r="C157" s="379" t="s">
        <v>522</v>
      </c>
      <c r="D157" s="379" t="s">
        <v>835</v>
      </c>
      <c r="E157" s="379" t="s">
        <v>781</v>
      </c>
      <c r="F157" s="379" t="s">
        <v>522</v>
      </c>
      <c r="G157" s="480">
        <v>1257000</v>
      </c>
      <c r="H157" s="379"/>
      <c r="I157" s="480">
        <v>1257000</v>
      </c>
      <c r="J157" s="379"/>
      <c r="K157" s="379"/>
      <c r="L157" s="379"/>
      <c r="M157" s="379"/>
      <c r="N157" s="379"/>
      <c r="O157" s="379"/>
      <c r="P157" s="379"/>
      <c r="Q157" s="480">
        <v>1257000</v>
      </c>
      <c r="R157" s="379"/>
      <c r="S157" s="379"/>
      <c r="T157" s="379"/>
      <c r="U157" s="480">
        <v>184364.08</v>
      </c>
      <c r="V157" s="379"/>
      <c r="W157" s="480">
        <v>184364.08</v>
      </c>
      <c r="X157" s="379"/>
      <c r="Y157" s="379"/>
      <c r="Z157" s="379"/>
      <c r="AA157" s="379"/>
      <c r="AB157" s="379"/>
      <c r="AC157" s="379"/>
      <c r="AD157" s="379"/>
      <c r="AE157" s="480">
        <v>184364.08</v>
      </c>
      <c r="AF157" s="379"/>
      <c r="AG157" s="379"/>
      <c r="AH157" s="379"/>
      <c r="AI157" s="379" t="s">
        <v>1056</v>
      </c>
      <c r="AJ157" s="481">
        <v>45478.546284722222</v>
      </c>
      <c r="AK157" s="379"/>
      <c r="AL157" s="379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s="4" customFormat="1" ht="12.75" customHeight="1" x14ac:dyDescent="0.25">
      <c r="A158" s="379" t="s">
        <v>266</v>
      </c>
      <c r="B158" s="379" t="s">
        <v>258</v>
      </c>
      <c r="C158" s="379" t="s">
        <v>522</v>
      </c>
      <c r="D158" s="379" t="s">
        <v>835</v>
      </c>
      <c r="E158" s="379" t="s">
        <v>781</v>
      </c>
      <c r="F158" s="379" t="s">
        <v>258</v>
      </c>
      <c r="G158" s="480">
        <v>1257000</v>
      </c>
      <c r="H158" s="379"/>
      <c r="I158" s="480">
        <v>1257000</v>
      </c>
      <c r="J158" s="379"/>
      <c r="K158" s="379"/>
      <c r="L158" s="379"/>
      <c r="M158" s="379"/>
      <c r="N158" s="379"/>
      <c r="O158" s="379"/>
      <c r="P158" s="379"/>
      <c r="Q158" s="480">
        <v>1257000</v>
      </c>
      <c r="R158" s="379"/>
      <c r="S158" s="379"/>
      <c r="T158" s="379"/>
      <c r="U158" s="480">
        <v>184364.08</v>
      </c>
      <c r="V158" s="379"/>
      <c r="W158" s="480">
        <v>184364.08</v>
      </c>
      <c r="X158" s="379"/>
      <c r="Y158" s="379"/>
      <c r="Z158" s="379"/>
      <c r="AA158" s="379"/>
      <c r="AB158" s="379"/>
      <c r="AC158" s="379"/>
      <c r="AD158" s="379"/>
      <c r="AE158" s="480">
        <v>184364.08</v>
      </c>
      <c r="AF158" s="379"/>
      <c r="AG158" s="379"/>
      <c r="AH158" s="379"/>
      <c r="AI158" s="379" t="s">
        <v>1056</v>
      </c>
      <c r="AJ158" s="481">
        <v>45478.546284722222</v>
      </c>
      <c r="AK158" s="379"/>
      <c r="AL158" s="379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s="4" customFormat="1" ht="12.75" customHeight="1" x14ac:dyDescent="0.25">
      <c r="A159" s="379" t="s">
        <v>267</v>
      </c>
      <c r="B159" s="379" t="s">
        <v>258</v>
      </c>
      <c r="C159" s="379" t="s">
        <v>522</v>
      </c>
      <c r="D159" s="379" t="s">
        <v>835</v>
      </c>
      <c r="E159" s="379" t="s">
        <v>781</v>
      </c>
      <c r="F159" s="379" t="s">
        <v>789</v>
      </c>
      <c r="G159" s="480">
        <v>1257000</v>
      </c>
      <c r="H159" s="379"/>
      <c r="I159" s="480">
        <v>1257000</v>
      </c>
      <c r="J159" s="379"/>
      <c r="K159" s="379"/>
      <c r="L159" s="379"/>
      <c r="M159" s="379"/>
      <c r="N159" s="379"/>
      <c r="O159" s="379"/>
      <c r="P159" s="379"/>
      <c r="Q159" s="480">
        <v>1257000</v>
      </c>
      <c r="R159" s="379"/>
      <c r="S159" s="379"/>
      <c r="T159" s="379"/>
      <c r="U159" s="480">
        <v>184364.08</v>
      </c>
      <c r="V159" s="379"/>
      <c r="W159" s="480">
        <v>184364.08</v>
      </c>
      <c r="X159" s="379"/>
      <c r="Y159" s="379"/>
      <c r="Z159" s="379"/>
      <c r="AA159" s="379"/>
      <c r="AB159" s="379"/>
      <c r="AC159" s="379"/>
      <c r="AD159" s="379"/>
      <c r="AE159" s="480">
        <v>184364.08</v>
      </c>
      <c r="AF159" s="379"/>
      <c r="AG159" s="379"/>
      <c r="AH159" s="379"/>
      <c r="AI159" s="379" t="s">
        <v>1056</v>
      </c>
      <c r="AJ159" s="481">
        <v>45478.546284722222</v>
      </c>
      <c r="AK159" s="379"/>
      <c r="AL159" s="379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s="4" customFormat="1" ht="12.75" customHeight="1" x14ac:dyDescent="0.25">
      <c r="A160" s="344" t="s">
        <v>268</v>
      </c>
      <c r="B160" s="344" t="s">
        <v>258</v>
      </c>
      <c r="C160" s="344" t="s">
        <v>522</v>
      </c>
      <c r="D160" s="482" t="s">
        <v>835</v>
      </c>
      <c r="E160" s="344" t="s">
        <v>781</v>
      </c>
      <c r="F160" s="482" t="s">
        <v>790</v>
      </c>
      <c r="G160" s="478">
        <v>1157000</v>
      </c>
      <c r="H160" s="482"/>
      <c r="I160" s="478">
        <v>1157000</v>
      </c>
      <c r="J160" s="482"/>
      <c r="K160" s="482"/>
      <c r="L160" s="482"/>
      <c r="M160" s="482"/>
      <c r="N160" s="482"/>
      <c r="O160" s="482"/>
      <c r="P160" s="482"/>
      <c r="Q160" s="483">
        <v>1157000</v>
      </c>
      <c r="R160" s="482"/>
      <c r="S160" s="482"/>
      <c r="T160" s="482"/>
      <c r="U160" s="478">
        <v>177745.93</v>
      </c>
      <c r="V160" s="482"/>
      <c r="W160" s="478">
        <v>177745.93</v>
      </c>
      <c r="X160" s="482"/>
      <c r="Y160" s="482"/>
      <c r="Z160" s="482"/>
      <c r="AA160" s="482"/>
      <c r="AB160" s="482"/>
      <c r="AC160" s="482"/>
      <c r="AD160" s="482"/>
      <c r="AE160" s="483">
        <v>177745.93</v>
      </c>
      <c r="AF160" s="482"/>
      <c r="AG160" s="482"/>
      <c r="AH160" s="482"/>
      <c r="AI160" s="344" t="s">
        <v>1056</v>
      </c>
      <c r="AJ160" s="479">
        <v>45478.546273148146</v>
      </c>
      <c r="AK160" s="344"/>
      <c r="AL160" s="344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s="4" customFormat="1" ht="12.75" customHeight="1" x14ac:dyDescent="0.25">
      <c r="A161" s="344" t="s">
        <v>274</v>
      </c>
      <c r="B161" s="344" t="s">
        <v>258</v>
      </c>
      <c r="C161" s="344" t="s">
        <v>522</v>
      </c>
      <c r="D161" s="482" t="s">
        <v>835</v>
      </c>
      <c r="E161" s="344" t="s">
        <v>781</v>
      </c>
      <c r="F161" s="482" t="s">
        <v>795</v>
      </c>
      <c r="G161" s="478">
        <v>100000</v>
      </c>
      <c r="H161" s="482"/>
      <c r="I161" s="478">
        <v>100000</v>
      </c>
      <c r="J161" s="482"/>
      <c r="K161" s="482"/>
      <c r="L161" s="482"/>
      <c r="M161" s="482"/>
      <c r="N161" s="482"/>
      <c r="O161" s="482"/>
      <c r="P161" s="482"/>
      <c r="Q161" s="483">
        <v>100000</v>
      </c>
      <c r="R161" s="482"/>
      <c r="S161" s="482"/>
      <c r="T161" s="482"/>
      <c r="U161" s="478">
        <v>6618.15</v>
      </c>
      <c r="V161" s="482"/>
      <c r="W161" s="478">
        <v>6618.15</v>
      </c>
      <c r="X161" s="482"/>
      <c r="Y161" s="482"/>
      <c r="Z161" s="482"/>
      <c r="AA161" s="482"/>
      <c r="AB161" s="482"/>
      <c r="AC161" s="482"/>
      <c r="AD161" s="482"/>
      <c r="AE161" s="483">
        <v>6618.15</v>
      </c>
      <c r="AF161" s="482"/>
      <c r="AG161" s="482"/>
      <c r="AH161" s="482"/>
      <c r="AI161" s="344" t="s">
        <v>1056</v>
      </c>
      <c r="AJ161" s="479">
        <v>45478.546273148146</v>
      </c>
      <c r="AK161" s="344"/>
      <c r="AL161" s="344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s="4" customFormat="1" ht="12.75" customHeight="1" x14ac:dyDescent="0.25">
      <c r="A162" s="379" t="s">
        <v>314</v>
      </c>
      <c r="B162" s="379" t="s">
        <v>258</v>
      </c>
      <c r="C162" s="379" t="s">
        <v>522</v>
      </c>
      <c r="D162" s="379" t="s">
        <v>836</v>
      </c>
      <c r="E162" s="379" t="s">
        <v>781</v>
      </c>
      <c r="F162" s="379" t="s">
        <v>522</v>
      </c>
      <c r="G162" s="480">
        <v>253341997.94</v>
      </c>
      <c r="H162" s="379"/>
      <c r="I162" s="480">
        <v>253341997.94</v>
      </c>
      <c r="J162" s="480">
        <v>4704154.6399999997</v>
      </c>
      <c r="K162" s="379"/>
      <c r="L162" s="379"/>
      <c r="M162" s="379"/>
      <c r="N162" s="379"/>
      <c r="O162" s="379"/>
      <c r="P162" s="379"/>
      <c r="Q162" s="480">
        <v>162415154.63999999</v>
      </c>
      <c r="R162" s="480">
        <v>31356100</v>
      </c>
      <c r="S162" s="480">
        <v>64274897.939999998</v>
      </c>
      <c r="T162" s="379"/>
      <c r="U162" s="480">
        <v>121378919.44</v>
      </c>
      <c r="V162" s="379"/>
      <c r="W162" s="480">
        <v>121378919.44</v>
      </c>
      <c r="X162" s="379"/>
      <c r="Y162" s="379"/>
      <c r="Z162" s="379"/>
      <c r="AA162" s="379"/>
      <c r="AB162" s="379"/>
      <c r="AC162" s="379"/>
      <c r="AD162" s="379"/>
      <c r="AE162" s="480">
        <v>89379876.969999999</v>
      </c>
      <c r="AF162" s="480">
        <v>25066187.010000002</v>
      </c>
      <c r="AG162" s="480">
        <v>6932855.46</v>
      </c>
      <c r="AH162" s="379"/>
      <c r="AI162" s="379" t="s">
        <v>1056</v>
      </c>
      <c r="AJ162" s="481">
        <v>45478.546284722222</v>
      </c>
      <c r="AK162" s="379"/>
      <c r="AL162" s="379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s="4" customFormat="1" ht="12.75" customHeight="1" x14ac:dyDescent="0.25">
      <c r="A163" s="379" t="s">
        <v>266</v>
      </c>
      <c r="B163" s="379" t="s">
        <v>258</v>
      </c>
      <c r="C163" s="379" t="s">
        <v>522</v>
      </c>
      <c r="D163" s="379" t="s">
        <v>836</v>
      </c>
      <c r="E163" s="379" t="s">
        <v>781</v>
      </c>
      <c r="F163" s="379" t="s">
        <v>258</v>
      </c>
      <c r="G163" s="480">
        <v>74326843.299999997</v>
      </c>
      <c r="H163" s="379"/>
      <c r="I163" s="480">
        <v>74326843.299999997</v>
      </c>
      <c r="J163" s="379"/>
      <c r="K163" s="379"/>
      <c r="L163" s="379"/>
      <c r="M163" s="379"/>
      <c r="N163" s="379"/>
      <c r="O163" s="379"/>
      <c r="P163" s="379"/>
      <c r="Q163" s="480"/>
      <c r="R163" s="480">
        <v>25356100</v>
      </c>
      <c r="S163" s="480">
        <v>48970743.299999997</v>
      </c>
      <c r="T163" s="379"/>
      <c r="U163" s="480">
        <v>25281451.609999999</v>
      </c>
      <c r="V163" s="379"/>
      <c r="W163" s="480">
        <v>25281451.609999999</v>
      </c>
      <c r="X163" s="379"/>
      <c r="Y163" s="379"/>
      <c r="Z163" s="379"/>
      <c r="AA163" s="379"/>
      <c r="AB163" s="379"/>
      <c r="AC163" s="379"/>
      <c r="AD163" s="379"/>
      <c r="AE163" s="480"/>
      <c r="AF163" s="480">
        <v>22066187.010000002</v>
      </c>
      <c r="AG163" s="480">
        <v>3215264.6</v>
      </c>
      <c r="AH163" s="379"/>
      <c r="AI163" s="379" t="s">
        <v>1056</v>
      </c>
      <c r="AJ163" s="481">
        <v>45478.546284722222</v>
      </c>
      <c r="AK163" s="379"/>
      <c r="AL163" s="379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s="4" customFormat="1" ht="12.75" customHeight="1" x14ac:dyDescent="0.25">
      <c r="A164" s="379" t="s">
        <v>267</v>
      </c>
      <c r="B164" s="379" t="s">
        <v>258</v>
      </c>
      <c r="C164" s="379" t="s">
        <v>522</v>
      </c>
      <c r="D164" s="379" t="s">
        <v>836</v>
      </c>
      <c r="E164" s="379" t="s">
        <v>781</v>
      </c>
      <c r="F164" s="379" t="s">
        <v>789</v>
      </c>
      <c r="G164" s="480">
        <v>74326843.299999997</v>
      </c>
      <c r="H164" s="379"/>
      <c r="I164" s="480">
        <v>74326843.299999997</v>
      </c>
      <c r="J164" s="379"/>
      <c r="K164" s="379"/>
      <c r="L164" s="379"/>
      <c r="M164" s="379"/>
      <c r="N164" s="379"/>
      <c r="O164" s="379"/>
      <c r="P164" s="379"/>
      <c r="Q164" s="480"/>
      <c r="R164" s="480">
        <v>25356100</v>
      </c>
      <c r="S164" s="480">
        <v>48970743.299999997</v>
      </c>
      <c r="T164" s="379"/>
      <c r="U164" s="480">
        <v>25281451.609999999</v>
      </c>
      <c r="V164" s="379"/>
      <c r="W164" s="480">
        <v>25281451.609999999</v>
      </c>
      <c r="X164" s="379"/>
      <c r="Y164" s="379"/>
      <c r="Z164" s="379"/>
      <c r="AA164" s="379"/>
      <c r="AB164" s="379"/>
      <c r="AC164" s="379"/>
      <c r="AD164" s="379"/>
      <c r="AE164" s="480"/>
      <c r="AF164" s="480">
        <v>22066187.010000002</v>
      </c>
      <c r="AG164" s="480">
        <v>3215264.6</v>
      </c>
      <c r="AH164" s="379"/>
      <c r="AI164" s="379" t="s">
        <v>1056</v>
      </c>
      <c r="AJ164" s="481">
        <v>45478.546284722222</v>
      </c>
      <c r="AK164" s="379"/>
      <c r="AL164" s="379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s="4" customFormat="1" ht="12.75" customHeight="1" x14ac:dyDescent="0.25">
      <c r="A165" s="344" t="s">
        <v>289</v>
      </c>
      <c r="B165" s="344" t="s">
        <v>258</v>
      </c>
      <c r="C165" s="344" t="s">
        <v>522</v>
      </c>
      <c r="D165" s="482" t="s">
        <v>836</v>
      </c>
      <c r="E165" s="344" t="s">
        <v>781</v>
      </c>
      <c r="F165" s="482" t="s">
        <v>810</v>
      </c>
      <c r="G165" s="478">
        <v>57235159.090000004</v>
      </c>
      <c r="H165" s="482"/>
      <c r="I165" s="478">
        <v>57235159.090000004</v>
      </c>
      <c r="J165" s="482"/>
      <c r="K165" s="482"/>
      <c r="L165" s="482"/>
      <c r="M165" s="482"/>
      <c r="N165" s="482"/>
      <c r="O165" s="482"/>
      <c r="P165" s="482"/>
      <c r="Q165" s="482"/>
      <c r="R165" s="483">
        <v>21527400</v>
      </c>
      <c r="S165" s="483">
        <v>35707759.090000004</v>
      </c>
      <c r="T165" s="482"/>
      <c r="U165" s="478">
        <v>20521333.850000001</v>
      </c>
      <c r="V165" s="482"/>
      <c r="W165" s="478">
        <v>20521333.850000001</v>
      </c>
      <c r="X165" s="482"/>
      <c r="Y165" s="482"/>
      <c r="Z165" s="482"/>
      <c r="AA165" s="482"/>
      <c r="AB165" s="482"/>
      <c r="AC165" s="482"/>
      <c r="AD165" s="482"/>
      <c r="AE165" s="482"/>
      <c r="AF165" s="483">
        <v>20521333.850000001</v>
      </c>
      <c r="AG165" s="483">
        <v>0</v>
      </c>
      <c r="AH165" s="482"/>
      <c r="AI165" s="344" t="s">
        <v>1056</v>
      </c>
      <c r="AJ165" s="479">
        <v>45478.546284722222</v>
      </c>
      <c r="AK165" s="344"/>
      <c r="AL165" s="344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s="4" customFormat="1" ht="12.75" customHeight="1" x14ac:dyDescent="0.25">
      <c r="A166" s="344" t="s">
        <v>268</v>
      </c>
      <c r="B166" s="344" t="s">
        <v>258</v>
      </c>
      <c r="C166" s="344" t="s">
        <v>522</v>
      </c>
      <c r="D166" s="482" t="s">
        <v>836</v>
      </c>
      <c r="E166" s="344" t="s">
        <v>781</v>
      </c>
      <c r="F166" s="482" t="s">
        <v>790</v>
      </c>
      <c r="G166" s="478">
        <v>15691684.210000001</v>
      </c>
      <c r="H166" s="482"/>
      <c r="I166" s="478">
        <v>15691684.210000001</v>
      </c>
      <c r="J166" s="482"/>
      <c r="K166" s="482"/>
      <c r="L166" s="482"/>
      <c r="M166" s="482"/>
      <c r="N166" s="482"/>
      <c r="O166" s="482"/>
      <c r="P166" s="482"/>
      <c r="Q166" s="483"/>
      <c r="R166" s="483">
        <v>3828700</v>
      </c>
      <c r="S166" s="483">
        <v>11862984.210000001</v>
      </c>
      <c r="T166" s="482"/>
      <c r="U166" s="478">
        <v>4089297.63</v>
      </c>
      <c r="V166" s="482"/>
      <c r="W166" s="478">
        <v>4089297.63</v>
      </c>
      <c r="X166" s="482"/>
      <c r="Y166" s="482"/>
      <c r="Z166" s="482"/>
      <c r="AA166" s="482"/>
      <c r="AB166" s="482"/>
      <c r="AC166" s="482"/>
      <c r="AD166" s="482"/>
      <c r="AE166" s="483"/>
      <c r="AF166" s="483">
        <v>1544853.16</v>
      </c>
      <c r="AG166" s="483">
        <v>2544444.4700000002</v>
      </c>
      <c r="AH166" s="482"/>
      <c r="AI166" s="344" t="s">
        <v>1056</v>
      </c>
      <c r="AJ166" s="479">
        <v>45478.546284722222</v>
      </c>
      <c r="AK166" s="344"/>
      <c r="AL166" s="344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s="4" customFormat="1" ht="12.75" customHeight="1" x14ac:dyDescent="0.25">
      <c r="A167" s="344" t="s">
        <v>274</v>
      </c>
      <c r="B167" s="344" t="s">
        <v>258</v>
      </c>
      <c r="C167" s="344" t="s">
        <v>522</v>
      </c>
      <c r="D167" s="482" t="s">
        <v>836</v>
      </c>
      <c r="E167" s="344" t="s">
        <v>781</v>
      </c>
      <c r="F167" s="482" t="s">
        <v>795</v>
      </c>
      <c r="G167" s="478">
        <v>1400000</v>
      </c>
      <c r="H167" s="482"/>
      <c r="I167" s="478">
        <v>1400000</v>
      </c>
      <c r="J167" s="482"/>
      <c r="K167" s="482"/>
      <c r="L167" s="482"/>
      <c r="M167" s="482"/>
      <c r="N167" s="482"/>
      <c r="O167" s="482"/>
      <c r="P167" s="482"/>
      <c r="Q167" s="482"/>
      <c r="R167" s="482"/>
      <c r="S167" s="483">
        <v>1400000</v>
      </c>
      <c r="T167" s="482"/>
      <c r="U167" s="478">
        <v>670820.13</v>
      </c>
      <c r="V167" s="482"/>
      <c r="W167" s="478">
        <v>670820.13</v>
      </c>
      <c r="X167" s="482"/>
      <c r="Y167" s="482"/>
      <c r="Z167" s="482"/>
      <c r="AA167" s="482"/>
      <c r="AB167" s="482"/>
      <c r="AC167" s="482"/>
      <c r="AD167" s="482"/>
      <c r="AE167" s="482"/>
      <c r="AF167" s="482"/>
      <c r="AG167" s="483">
        <v>670820.13</v>
      </c>
      <c r="AH167" s="482"/>
      <c r="AI167" s="344" t="s">
        <v>1056</v>
      </c>
      <c r="AJ167" s="479">
        <v>45478.546284722222</v>
      </c>
      <c r="AK167" s="344"/>
      <c r="AL167" s="344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s="4" customFormat="1" ht="12.75" customHeight="1" x14ac:dyDescent="0.25">
      <c r="A168" s="379" t="s">
        <v>315</v>
      </c>
      <c r="B168" s="379" t="s">
        <v>258</v>
      </c>
      <c r="C168" s="379" t="s">
        <v>522</v>
      </c>
      <c r="D168" s="379" t="s">
        <v>836</v>
      </c>
      <c r="E168" s="379" t="s">
        <v>781</v>
      </c>
      <c r="F168" s="379" t="s">
        <v>837</v>
      </c>
      <c r="G168" s="480">
        <v>165415154.63999999</v>
      </c>
      <c r="H168" s="379"/>
      <c r="I168" s="480">
        <v>165415154.63999999</v>
      </c>
      <c r="J168" s="379"/>
      <c r="K168" s="379"/>
      <c r="L168" s="379"/>
      <c r="M168" s="379"/>
      <c r="N168" s="379"/>
      <c r="O168" s="379"/>
      <c r="P168" s="379"/>
      <c r="Q168" s="480">
        <v>162415154.63999999</v>
      </c>
      <c r="R168" s="379">
        <v>3000000</v>
      </c>
      <c r="S168" s="379"/>
      <c r="T168" s="379"/>
      <c r="U168" s="480">
        <v>89379876.969999999</v>
      </c>
      <c r="V168" s="379"/>
      <c r="W168" s="480">
        <v>89379876.969999999</v>
      </c>
      <c r="X168" s="379"/>
      <c r="Y168" s="379"/>
      <c r="Z168" s="379"/>
      <c r="AA168" s="379"/>
      <c r="AB168" s="379"/>
      <c r="AC168" s="379"/>
      <c r="AD168" s="379"/>
      <c r="AE168" s="480">
        <v>89379876.969999999</v>
      </c>
      <c r="AF168" s="379">
        <v>0</v>
      </c>
      <c r="AG168" s="379"/>
      <c r="AH168" s="379"/>
      <c r="AI168" s="379" t="s">
        <v>1056</v>
      </c>
      <c r="AJ168" s="481">
        <v>45478.546284722222</v>
      </c>
      <c r="AK168" s="379"/>
      <c r="AL168" s="379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s="4" customFormat="1" ht="12.75" customHeight="1" x14ac:dyDescent="0.25">
      <c r="A169" s="379" t="s">
        <v>316</v>
      </c>
      <c r="B169" s="379" t="s">
        <v>258</v>
      </c>
      <c r="C169" s="379" t="s">
        <v>522</v>
      </c>
      <c r="D169" s="379" t="s">
        <v>836</v>
      </c>
      <c r="E169" s="379" t="s">
        <v>781</v>
      </c>
      <c r="F169" s="379" t="s">
        <v>838</v>
      </c>
      <c r="G169" s="480">
        <v>165415154.63999999</v>
      </c>
      <c r="H169" s="379"/>
      <c r="I169" s="480">
        <v>165415154.63999999</v>
      </c>
      <c r="J169" s="379"/>
      <c r="K169" s="379"/>
      <c r="L169" s="379"/>
      <c r="M169" s="379"/>
      <c r="N169" s="379"/>
      <c r="O169" s="379"/>
      <c r="P169" s="379"/>
      <c r="Q169" s="480">
        <v>162415154.63999999</v>
      </c>
      <c r="R169" s="379">
        <v>3000000</v>
      </c>
      <c r="S169" s="379"/>
      <c r="T169" s="379"/>
      <c r="U169" s="480">
        <v>89379876.969999999</v>
      </c>
      <c r="V169" s="379"/>
      <c r="W169" s="480">
        <v>89379876.969999999</v>
      </c>
      <c r="X169" s="379"/>
      <c r="Y169" s="379"/>
      <c r="Z169" s="379"/>
      <c r="AA169" s="379"/>
      <c r="AB169" s="379"/>
      <c r="AC169" s="379"/>
      <c r="AD169" s="379"/>
      <c r="AE169" s="480">
        <v>89379876.969999999</v>
      </c>
      <c r="AF169" s="379">
        <v>0</v>
      </c>
      <c r="AG169" s="379"/>
      <c r="AH169" s="379"/>
      <c r="AI169" s="379" t="s">
        <v>1056</v>
      </c>
      <c r="AJ169" s="481">
        <v>45478.546284722222</v>
      </c>
      <c r="AK169" s="379"/>
      <c r="AL169" s="379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s="4" customFormat="1" ht="12.75" customHeight="1" x14ac:dyDescent="0.25">
      <c r="A170" s="344" t="s">
        <v>317</v>
      </c>
      <c r="B170" s="344" t="s">
        <v>258</v>
      </c>
      <c r="C170" s="344" t="s">
        <v>522</v>
      </c>
      <c r="D170" s="482" t="s">
        <v>836</v>
      </c>
      <c r="E170" s="344" t="s">
        <v>781</v>
      </c>
      <c r="F170" s="482" t="s">
        <v>839</v>
      </c>
      <c r="G170" s="478">
        <v>165415154.63999999</v>
      </c>
      <c r="H170" s="482"/>
      <c r="I170" s="478">
        <v>165415154.63999999</v>
      </c>
      <c r="J170" s="482"/>
      <c r="K170" s="482"/>
      <c r="L170" s="482"/>
      <c r="M170" s="482"/>
      <c r="N170" s="482"/>
      <c r="O170" s="482"/>
      <c r="P170" s="482"/>
      <c r="Q170" s="483">
        <v>162415154.63999999</v>
      </c>
      <c r="R170" s="482">
        <v>3000000</v>
      </c>
      <c r="S170" s="482"/>
      <c r="T170" s="482"/>
      <c r="U170" s="478">
        <v>89379876.969999999</v>
      </c>
      <c r="V170" s="482"/>
      <c r="W170" s="478">
        <v>89379876.969999999</v>
      </c>
      <c r="X170" s="482"/>
      <c r="Y170" s="482"/>
      <c r="Z170" s="482"/>
      <c r="AA170" s="482"/>
      <c r="AB170" s="482"/>
      <c r="AC170" s="482"/>
      <c r="AD170" s="482"/>
      <c r="AE170" s="483">
        <v>89379876.969999999</v>
      </c>
      <c r="AF170" s="482">
        <v>0</v>
      </c>
      <c r="AG170" s="482"/>
      <c r="AH170" s="482"/>
      <c r="AI170" s="344" t="s">
        <v>1056</v>
      </c>
      <c r="AJ170" s="479">
        <v>45478.546273148146</v>
      </c>
      <c r="AK170" s="344"/>
      <c r="AL170" s="344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s="4" customFormat="1" ht="12.75" customHeight="1" x14ac:dyDescent="0.25">
      <c r="A171" s="379" t="s">
        <v>275</v>
      </c>
      <c r="B171" s="379" t="s">
        <v>258</v>
      </c>
      <c r="C171" s="379" t="s">
        <v>522</v>
      </c>
      <c r="D171" s="379" t="s">
        <v>836</v>
      </c>
      <c r="E171" s="379" t="s">
        <v>781</v>
      </c>
      <c r="F171" s="379" t="s">
        <v>410</v>
      </c>
      <c r="G171" s="480">
        <v>0</v>
      </c>
      <c r="H171" s="379"/>
      <c r="I171" s="480">
        <v>0</v>
      </c>
      <c r="J171" s="480">
        <v>4704154.6399999997</v>
      </c>
      <c r="K171" s="379"/>
      <c r="L171" s="379"/>
      <c r="M171" s="379"/>
      <c r="N171" s="379"/>
      <c r="O171" s="379"/>
      <c r="P171" s="379"/>
      <c r="Q171" s="379"/>
      <c r="R171" s="379"/>
      <c r="S171" s="480">
        <v>4704154.6399999997</v>
      </c>
      <c r="T171" s="379"/>
      <c r="U171" s="480">
        <v>0</v>
      </c>
      <c r="V171" s="379"/>
      <c r="W171" s="480">
        <v>0</v>
      </c>
      <c r="X171" s="379"/>
      <c r="Y171" s="379"/>
      <c r="Z171" s="379"/>
      <c r="AA171" s="379"/>
      <c r="AB171" s="379"/>
      <c r="AC171" s="379"/>
      <c r="AD171" s="379"/>
      <c r="AE171" s="379"/>
      <c r="AF171" s="379"/>
      <c r="AG171" s="480">
        <v>0</v>
      </c>
      <c r="AH171" s="379"/>
      <c r="AI171" s="379" t="s">
        <v>1056</v>
      </c>
      <c r="AJ171" s="481">
        <v>45478.546284722222</v>
      </c>
      <c r="AK171" s="379"/>
      <c r="AL171" s="379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s="4" customFormat="1" ht="12.75" customHeight="1" x14ac:dyDescent="0.25">
      <c r="A172" s="344" t="s">
        <v>210</v>
      </c>
      <c r="B172" s="344" t="s">
        <v>258</v>
      </c>
      <c r="C172" s="344" t="s">
        <v>522</v>
      </c>
      <c r="D172" s="482" t="s">
        <v>836</v>
      </c>
      <c r="E172" s="344" t="s">
        <v>781</v>
      </c>
      <c r="F172" s="482" t="s">
        <v>796</v>
      </c>
      <c r="G172" s="478">
        <v>0</v>
      </c>
      <c r="H172" s="482"/>
      <c r="I172" s="478">
        <v>0</v>
      </c>
      <c r="J172" s="483">
        <v>4704154.6399999997</v>
      </c>
      <c r="K172" s="482"/>
      <c r="L172" s="482"/>
      <c r="M172" s="482"/>
      <c r="N172" s="482"/>
      <c r="O172" s="482"/>
      <c r="P172" s="482"/>
      <c r="Q172" s="482"/>
      <c r="R172" s="482"/>
      <c r="S172" s="483">
        <v>4704154.6399999997</v>
      </c>
      <c r="T172" s="482"/>
      <c r="U172" s="478">
        <v>0</v>
      </c>
      <c r="V172" s="482"/>
      <c r="W172" s="478">
        <v>0</v>
      </c>
      <c r="X172" s="482"/>
      <c r="Y172" s="482"/>
      <c r="Z172" s="482"/>
      <c r="AA172" s="482"/>
      <c r="AB172" s="482"/>
      <c r="AC172" s="482"/>
      <c r="AD172" s="482"/>
      <c r="AE172" s="482"/>
      <c r="AF172" s="482"/>
      <c r="AG172" s="483">
        <v>0</v>
      </c>
      <c r="AH172" s="482"/>
      <c r="AI172" s="344" t="s">
        <v>1056</v>
      </c>
      <c r="AJ172" s="479">
        <v>45478.546284722222</v>
      </c>
      <c r="AK172" s="344"/>
      <c r="AL172" s="344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s="4" customFormat="1" ht="12.75" customHeight="1" x14ac:dyDescent="0.25">
      <c r="A173" s="379" t="s">
        <v>269</v>
      </c>
      <c r="B173" s="379" t="s">
        <v>258</v>
      </c>
      <c r="C173" s="379" t="s">
        <v>522</v>
      </c>
      <c r="D173" s="379" t="s">
        <v>836</v>
      </c>
      <c r="E173" s="379" t="s">
        <v>781</v>
      </c>
      <c r="F173" s="379" t="s">
        <v>791</v>
      </c>
      <c r="G173" s="480">
        <v>13600000</v>
      </c>
      <c r="H173" s="379"/>
      <c r="I173" s="480">
        <v>13600000</v>
      </c>
      <c r="J173" s="379"/>
      <c r="K173" s="379"/>
      <c r="L173" s="379"/>
      <c r="M173" s="379"/>
      <c r="N173" s="379"/>
      <c r="O173" s="379"/>
      <c r="P173" s="379"/>
      <c r="Q173" s="379"/>
      <c r="R173" s="480">
        <v>3000000</v>
      </c>
      <c r="S173" s="480">
        <v>10600000</v>
      </c>
      <c r="T173" s="379"/>
      <c r="U173" s="480">
        <v>6717590.8600000003</v>
      </c>
      <c r="V173" s="379"/>
      <c r="W173" s="480">
        <v>6717590.8600000003</v>
      </c>
      <c r="X173" s="379"/>
      <c r="Y173" s="379"/>
      <c r="Z173" s="379"/>
      <c r="AA173" s="379"/>
      <c r="AB173" s="379"/>
      <c r="AC173" s="379"/>
      <c r="AD173" s="379"/>
      <c r="AE173" s="379"/>
      <c r="AF173" s="480">
        <v>3000000</v>
      </c>
      <c r="AG173" s="480">
        <v>3717590.86</v>
      </c>
      <c r="AH173" s="379"/>
      <c r="AI173" s="379" t="s">
        <v>1056</v>
      </c>
      <c r="AJ173" s="481">
        <v>45478.546284722222</v>
      </c>
      <c r="AK173" s="379"/>
      <c r="AL173" s="379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s="4" customFormat="1" ht="12.75" customHeight="1" x14ac:dyDescent="0.25">
      <c r="A174" s="379" t="s">
        <v>305</v>
      </c>
      <c r="B174" s="379" t="s">
        <v>258</v>
      </c>
      <c r="C174" s="379" t="s">
        <v>522</v>
      </c>
      <c r="D174" s="379" t="s">
        <v>836</v>
      </c>
      <c r="E174" s="379" t="s">
        <v>781</v>
      </c>
      <c r="F174" s="379" t="s">
        <v>826</v>
      </c>
      <c r="G174" s="480">
        <v>13600000</v>
      </c>
      <c r="H174" s="379"/>
      <c r="I174" s="480">
        <v>13600000</v>
      </c>
      <c r="J174" s="379"/>
      <c r="K174" s="379"/>
      <c r="L174" s="379"/>
      <c r="M174" s="379"/>
      <c r="N174" s="379"/>
      <c r="O174" s="379"/>
      <c r="P174" s="379"/>
      <c r="Q174" s="379"/>
      <c r="R174" s="480">
        <v>3000000</v>
      </c>
      <c r="S174" s="480">
        <v>10600000</v>
      </c>
      <c r="T174" s="379"/>
      <c r="U174" s="480">
        <v>6717590.8600000003</v>
      </c>
      <c r="V174" s="379"/>
      <c r="W174" s="480">
        <v>6717590.8600000003</v>
      </c>
      <c r="X174" s="379"/>
      <c r="Y174" s="379"/>
      <c r="Z174" s="379"/>
      <c r="AA174" s="379"/>
      <c r="AB174" s="379"/>
      <c r="AC174" s="379"/>
      <c r="AD174" s="379"/>
      <c r="AE174" s="379"/>
      <c r="AF174" s="480">
        <v>3000000</v>
      </c>
      <c r="AG174" s="480">
        <v>3717590.86</v>
      </c>
      <c r="AH174" s="379"/>
      <c r="AI174" s="379" t="s">
        <v>1056</v>
      </c>
      <c r="AJ174" s="481">
        <v>45478.546284722222</v>
      </c>
      <c r="AK174" s="379"/>
      <c r="AL174" s="379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s="4" customFormat="1" ht="12.75" customHeight="1" x14ac:dyDescent="0.25">
      <c r="A175" s="344" t="s">
        <v>306</v>
      </c>
      <c r="B175" s="344" t="s">
        <v>258</v>
      </c>
      <c r="C175" s="344" t="s">
        <v>522</v>
      </c>
      <c r="D175" s="482" t="s">
        <v>836</v>
      </c>
      <c r="E175" s="344" t="s">
        <v>781</v>
      </c>
      <c r="F175" s="482" t="s">
        <v>827</v>
      </c>
      <c r="G175" s="478">
        <v>13600000</v>
      </c>
      <c r="H175" s="482"/>
      <c r="I175" s="478">
        <v>13600000</v>
      </c>
      <c r="J175" s="482"/>
      <c r="K175" s="482"/>
      <c r="L175" s="482"/>
      <c r="M175" s="482"/>
      <c r="N175" s="482"/>
      <c r="O175" s="482"/>
      <c r="P175" s="482"/>
      <c r="Q175" s="482"/>
      <c r="R175" s="483">
        <v>3000000</v>
      </c>
      <c r="S175" s="483">
        <v>10600000</v>
      </c>
      <c r="T175" s="482"/>
      <c r="U175" s="478">
        <v>6717590.8600000003</v>
      </c>
      <c r="V175" s="482"/>
      <c r="W175" s="478">
        <v>6717590.8600000003</v>
      </c>
      <c r="X175" s="482"/>
      <c r="Y175" s="482"/>
      <c r="Z175" s="482"/>
      <c r="AA175" s="482"/>
      <c r="AB175" s="482"/>
      <c r="AC175" s="482"/>
      <c r="AD175" s="482"/>
      <c r="AE175" s="482"/>
      <c r="AF175" s="483">
        <v>3000000</v>
      </c>
      <c r="AG175" s="483">
        <v>3717590.86</v>
      </c>
      <c r="AH175" s="482"/>
      <c r="AI175" s="344" t="s">
        <v>1056</v>
      </c>
      <c r="AJ175" s="479">
        <v>45478.546284722222</v>
      </c>
      <c r="AK175" s="344"/>
      <c r="AL175" s="344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s="4" customFormat="1" ht="12.75" customHeight="1" x14ac:dyDescent="0.25">
      <c r="A176" s="379" t="s">
        <v>318</v>
      </c>
      <c r="B176" s="379" t="s">
        <v>258</v>
      </c>
      <c r="C176" s="379" t="s">
        <v>522</v>
      </c>
      <c r="D176" s="379" t="s">
        <v>840</v>
      </c>
      <c r="E176" s="379" t="s">
        <v>781</v>
      </c>
      <c r="F176" s="379" t="s">
        <v>522</v>
      </c>
      <c r="G176" s="480">
        <v>165025070.28</v>
      </c>
      <c r="H176" s="379"/>
      <c r="I176" s="480">
        <v>165025070.28</v>
      </c>
      <c r="J176" s="379"/>
      <c r="K176" s="379"/>
      <c r="L176" s="379"/>
      <c r="M176" s="379"/>
      <c r="N176" s="379"/>
      <c r="O176" s="379"/>
      <c r="P176" s="379"/>
      <c r="Q176" s="480">
        <v>715000</v>
      </c>
      <c r="R176" s="480">
        <v>117386000</v>
      </c>
      <c r="S176" s="480">
        <v>46924070.280000001</v>
      </c>
      <c r="T176" s="379"/>
      <c r="U176" s="480">
        <v>56152191.789999999</v>
      </c>
      <c r="V176" s="379"/>
      <c r="W176" s="480">
        <v>56152191.789999999</v>
      </c>
      <c r="X176" s="379"/>
      <c r="Y176" s="379"/>
      <c r="Z176" s="379"/>
      <c r="AA176" s="379"/>
      <c r="AB176" s="379"/>
      <c r="AC176" s="379"/>
      <c r="AD176" s="379"/>
      <c r="AE176" s="480">
        <v>0</v>
      </c>
      <c r="AF176" s="480">
        <v>45690018.009999998</v>
      </c>
      <c r="AG176" s="480">
        <v>10462173.779999999</v>
      </c>
      <c r="AH176" s="379"/>
      <c r="AI176" s="379" t="s">
        <v>1056</v>
      </c>
      <c r="AJ176" s="481">
        <v>45478.546284722222</v>
      </c>
      <c r="AK176" s="379"/>
      <c r="AL176" s="379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s="4" customFormat="1" ht="12.75" customHeight="1" x14ac:dyDescent="0.25">
      <c r="A177" s="379" t="s">
        <v>266</v>
      </c>
      <c r="B177" s="379" t="s">
        <v>258</v>
      </c>
      <c r="C177" s="379" t="s">
        <v>522</v>
      </c>
      <c r="D177" s="379" t="s">
        <v>840</v>
      </c>
      <c r="E177" s="379" t="s">
        <v>781</v>
      </c>
      <c r="F177" s="379" t="s">
        <v>258</v>
      </c>
      <c r="G177" s="480">
        <v>165025070.28</v>
      </c>
      <c r="H177" s="379"/>
      <c r="I177" s="480">
        <v>165025070.28</v>
      </c>
      <c r="J177" s="379"/>
      <c r="K177" s="379"/>
      <c r="L177" s="379"/>
      <c r="M177" s="379"/>
      <c r="N177" s="379"/>
      <c r="O177" s="379"/>
      <c r="P177" s="379"/>
      <c r="Q177" s="480">
        <v>715000</v>
      </c>
      <c r="R177" s="480">
        <v>117386000</v>
      </c>
      <c r="S177" s="480">
        <v>46924070.280000001</v>
      </c>
      <c r="T177" s="379"/>
      <c r="U177" s="480">
        <v>56152191.789999999</v>
      </c>
      <c r="V177" s="379"/>
      <c r="W177" s="480">
        <v>56152191.789999999</v>
      </c>
      <c r="X177" s="379"/>
      <c r="Y177" s="379"/>
      <c r="Z177" s="379"/>
      <c r="AA177" s="379"/>
      <c r="AB177" s="379"/>
      <c r="AC177" s="379"/>
      <c r="AD177" s="379"/>
      <c r="AE177" s="480">
        <v>0</v>
      </c>
      <c r="AF177" s="480">
        <v>45690018.009999998</v>
      </c>
      <c r="AG177" s="480">
        <v>10462173.779999999</v>
      </c>
      <c r="AH177" s="379"/>
      <c r="AI177" s="379" t="s">
        <v>1056</v>
      </c>
      <c r="AJ177" s="481">
        <v>45478.546284722222</v>
      </c>
      <c r="AK177" s="379"/>
      <c r="AL177" s="379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s="4" customFormat="1" ht="12.75" customHeight="1" x14ac:dyDescent="0.25">
      <c r="A178" s="379" t="s">
        <v>267</v>
      </c>
      <c r="B178" s="379" t="s">
        <v>258</v>
      </c>
      <c r="C178" s="379" t="s">
        <v>522</v>
      </c>
      <c r="D178" s="379" t="s">
        <v>840</v>
      </c>
      <c r="E178" s="379" t="s">
        <v>781</v>
      </c>
      <c r="F178" s="379" t="s">
        <v>789</v>
      </c>
      <c r="G178" s="480">
        <v>165025070.28</v>
      </c>
      <c r="H178" s="379"/>
      <c r="I178" s="480">
        <v>165025070.28</v>
      </c>
      <c r="J178" s="379"/>
      <c r="K178" s="379"/>
      <c r="L178" s="379"/>
      <c r="M178" s="379"/>
      <c r="N178" s="379"/>
      <c r="O178" s="379"/>
      <c r="P178" s="379"/>
      <c r="Q178" s="480">
        <v>715000</v>
      </c>
      <c r="R178" s="480">
        <v>117386000</v>
      </c>
      <c r="S178" s="480">
        <v>46924070.280000001</v>
      </c>
      <c r="T178" s="379"/>
      <c r="U178" s="480">
        <v>56152191.789999999</v>
      </c>
      <c r="V178" s="379"/>
      <c r="W178" s="480">
        <v>56152191.789999999</v>
      </c>
      <c r="X178" s="379"/>
      <c r="Y178" s="379"/>
      <c r="Z178" s="379"/>
      <c r="AA178" s="379"/>
      <c r="AB178" s="379"/>
      <c r="AC178" s="379"/>
      <c r="AD178" s="379"/>
      <c r="AE178" s="480">
        <v>0</v>
      </c>
      <c r="AF178" s="480">
        <v>45690018.009999998</v>
      </c>
      <c r="AG178" s="480">
        <v>10462173.779999999</v>
      </c>
      <c r="AH178" s="379"/>
      <c r="AI178" s="379" t="s">
        <v>1056</v>
      </c>
      <c r="AJ178" s="481">
        <v>45478.546284722222</v>
      </c>
      <c r="AK178" s="379"/>
      <c r="AL178" s="379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s="4" customFormat="1" ht="12.75" customHeight="1" x14ac:dyDescent="0.25">
      <c r="A179" s="344" t="s">
        <v>268</v>
      </c>
      <c r="B179" s="344" t="s">
        <v>258</v>
      </c>
      <c r="C179" s="344" t="s">
        <v>522</v>
      </c>
      <c r="D179" s="482" t="s">
        <v>840</v>
      </c>
      <c r="E179" s="344" t="s">
        <v>781</v>
      </c>
      <c r="F179" s="482" t="s">
        <v>790</v>
      </c>
      <c r="G179" s="478">
        <v>146562887.78999999</v>
      </c>
      <c r="H179" s="482"/>
      <c r="I179" s="478">
        <v>146562887.78999999</v>
      </c>
      <c r="J179" s="482"/>
      <c r="K179" s="482"/>
      <c r="L179" s="482"/>
      <c r="M179" s="482"/>
      <c r="N179" s="482"/>
      <c r="O179" s="482"/>
      <c r="P179" s="482"/>
      <c r="Q179" s="483">
        <v>715000</v>
      </c>
      <c r="R179" s="483">
        <v>101429000</v>
      </c>
      <c r="S179" s="483">
        <v>44418887.789999999</v>
      </c>
      <c r="T179" s="482"/>
      <c r="U179" s="478">
        <v>49833000.530000001</v>
      </c>
      <c r="V179" s="482"/>
      <c r="W179" s="478">
        <v>49833000.530000001</v>
      </c>
      <c r="X179" s="482"/>
      <c r="Y179" s="482"/>
      <c r="Z179" s="482"/>
      <c r="AA179" s="482"/>
      <c r="AB179" s="482"/>
      <c r="AC179" s="482"/>
      <c r="AD179" s="482"/>
      <c r="AE179" s="483">
        <v>0</v>
      </c>
      <c r="AF179" s="483">
        <v>40195241.119999997</v>
      </c>
      <c r="AG179" s="483">
        <v>9637759.4100000001</v>
      </c>
      <c r="AH179" s="482"/>
      <c r="AI179" s="344" t="s">
        <v>1056</v>
      </c>
      <c r="AJ179" s="479">
        <v>45478.546273148146</v>
      </c>
      <c r="AK179" s="344"/>
      <c r="AL179" s="344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s="4" customFormat="1" ht="12.75" customHeight="1" x14ac:dyDescent="0.25">
      <c r="A180" s="344" t="s">
        <v>274</v>
      </c>
      <c r="B180" s="344" t="s">
        <v>258</v>
      </c>
      <c r="C180" s="344" t="s">
        <v>522</v>
      </c>
      <c r="D180" s="482" t="s">
        <v>840</v>
      </c>
      <c r="E180" s="344" t="s">
        <v>781</v>
      </c>
      <c r="F180" s="482" t="s">
        <v>795</v>
      </c>
      <c r="G180" s="478">
        <v>18462182.489999998</v>
      </c>
      <c r="H180" s="482"/>
      <c r="I180" s="478">
        <v>18462182.489999998</v>
      </c>
      <c r="J180" s="482"/>
      <c r="K180" s="482"/>
      <c r="L180" s="482"/>
      <c r="M180" s="482"/>
      <c r="N180" s="482"/>
      <c r="O180" s="482"/>
      <c r="P180" s="482"/>
      <c r="Q180" s="482"/>
      <c r="R180" s="483">
        <v>15957000</v>
      </c>
      <c r="S180" s="483">
        <v>2505182.4900000002</v>
      </c>
      <c r="T180" s="482"/>
      <c r="U180" s="478">
        <v>6319191.2599999998</v>
      </c>
      <c r="V180" s="482"/>
      <c r="W180" s="478">
        <v>6319191.2599999998</v>
      </c>
      <c r="X180" s="482"/>
      <c r="Y180" s="482"/>
      <c r="Z180" s="482"/>
      <c r="AA180" s="482"/>
      <c r="AB180" s="482"/>
      <c r="AC180" s="482"/>
      <c r="AD180" s="482"/>
      <c r="AE180" s="482"/>
      <c r="AF180" s="483">
        <v>5494776.8899999997</v>
      </c>
      <c r="AG180" s="483">
        <v>824414.37</v>
      </c>
      <c r="AH180" s="482"/>
      <c r="AI180" s="344" t="s">
        <v>1056</v>
      </c>
      <c r="AJ180" s="479">
        <v>45478.546284722222</v>
      </c>
      <c r="AK180" s="344"/>
      <c r="AL180" s="344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s="4" customFormat="1" ht="12.75" customHeight="1" x14ac:dyDescent="0.25">
      <c r="A181" s="379" t="s">
        <v>319</v>
      </c>
      <c r="B181" s="379" t="s">
        <v>258</v>
      </c>
      <c r="C181" s="379" t="s">
        <v>522</v>
      </c>
      <c r="D181" s="379" t="s">
        <v>841</v>
      </c>
      <c r="E181" s="379" t="s">
        <v>781</v>
      </c>
      <c r="F181" s="379" t="s">
        <v>522</v>
      </c>
      <c r="G181" s="480">
        <v>50609455.979999997</v>
      </c>
      <c r="H181" s="379"/>
      <c r="I181" s="480">
        <v>50609455.979999997</v>
      </c>
      <c r="J181" s="379"/>
      <c r="K181" s="379"/>
      <c r="L181" s="379"/>
      <c r="M181" s="379"/>
      <c r="N181" s="379"/>
      <c r="O181" s="379"/>
      <c r="P181" s="379"/>
      <c r="Q181" s="480">
        <v>650000</v>
      </c>
      <c r="R181" s="480">
        <v>49949200</v>
      </c>
      <c r="S181" s="480">
        <v>10255.98</v>
      </c>
      <c r="T181" s="379"/>
      <c r="U181" s="480">
        <v>28018500.010000002</v>
      </c>
      <c r="V181" s="379"/>
      <c r="W181" s="480">
        <v>28018500.010000002</v>
      </c>
      <c r="X181" s="379"/>
      <c r="Y181" s="379"/>
      <c r="Z181" s="379"/>
      <c r="AA181" s="379"/>
      <c r="AB181" s="379"/>
      <c r="AC181" s="379"/>
      <c r="AD181" s="379"/>
      <c r="AE181" s="480">
        <v>451105.1</v>
      </c>
      <c r="AF181" s="480">
        <v>27563777.41</v>
      </c>
      <c r="AG181" s="480">
        <v>3617.5</v>
      </c>
      <c r="AH181" s="379"/>
      <c r="AI181" s="379" t="s">
        <v>1056</v>
      </c>
      <c r="AJ181" s="481">
        <v>45478.546284722222</v>
      </c>
      <c r="AK181" s="379"/>
      <c r="AL181" s="379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s="4" customFormat="1" ht="12.75" customHeight="1" x14ac:dyDescent="0.25">
      <c r="A182" s="379" t="s">
        <v>266</v>
      </c>
      <c r="B182" s="379" t="s">
        <v>258</v>
      </c>
      <c r="C182" s="379" t="s">
        <v>522</v>
      </c>
      <c r="D182" s="379" t="s">
        <v>841</v>
      </c>
      <c r="E182" s="379" t="s">
        <v>781</v>
      </c>
      <c r="F182" s="379" t="s">
        <v>258</v>
      </c>
      <c r="G182" s="480">
        <v>733255.98</v>
      </c>
      <c r="H182" s="379"/>
      <c r="I182" s="480">
        <v>733255.98</v>
      </c>
      <c r="J182" s="379"/>
      <c r="K182" s="379"/>
      <c r="L182" s="379"/>
      <c r="M182" s="379"/>
      <c r="N182" s="379"/>
      <c r="O182" s="379"/>
      <c r="P182" s="379"/>
      <c r="Q182" s="480">
        <v>650000</v>
      </c>
      <c r="R182" s="480">
        <v>73000</v>
      </c>
      <c r="S182" s="480">
        <v>10255.98</v>
      </c>
      <c r="T182" s="379"/>
      <c r="U182" s="480">
        <v>493500.01</v>
      </c>
      <c r="V182" s="379"/>
      <c r="W182" s="480">
        <v>493500.01</v>
      </c>
      <c r="X182" s="379"/>
      <c r="Y182" s="379"/>
      <c r="Z182" s="379"/>
      <c r="AA182" s="379"/>
      <c r="AB182" s="379"/>
      <c r="AC182" s="379"/>
      <c r="AD182" s="379"/>
      <c r="AE182" s="480">
        <v>451105.1</v>
      </c>
      <c r="AF182" s="480">
        <v>38777.410000000003</v>
      </c>
      <c r="AG182" s="480">
        <v>3617.5</v>
      </c>
      <c r="AH182" s="379"/>
      <c r="AI182" s="379" t="s">
        <v>1056</v>
      </c>
      <c r="AJ182" s="481">
        <v>45478.546284722222</v>
      </c>
      <c r="AK182" s="379"/>
      <c r="AL182" s="379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s="4" customFormat="1" ht="12.75" customHeight="1" x14ac:dyDescent="0.25">
      <c r="A183" s="379" t="s">
        <v>267</v>
      </c>
      <c r="B183" s="379" t="s">
        <v>258</v>
      </c>
      <c r="C183" s="379" t="s">
        <v>522</v>
      </c>
      <c r="D183" s="379" t="s">
        <v>841</v>
      </c>
      <c r="E183" s="379" t="s">
        <v>781</v>
      </c>
      <c r="F183" s="379" t="s">
        <v>789</v>
      </c>
      <c r="G183" s="480">
        <v>733255.98</v>
      </c>
      <c r="H183" s="379"/>
      <c r="I183" s="480">
        <v>733255.98</v>
      </c>
      <c r="J183" s="379"/>
      <c r="K183" s="379"/>
      <c r="L183" s="379"/>
      <c r="M183" s="379"/>
      <c r="N183" s="379"/>
      <c r="O183" s="379"/>
      <c r="P183" s="379"/>
      <c r="Q183" s="480">
        <v>650000</v>
      </c>
      <c r="R183" s="480">
        <v>73000</v>
      </c>
      <c r="S183" s="480">
        <v>10255.98</v>
      </c>
      <c r="T183" s="379"/>
      <c r="U183" s="480">
        <v>493500.01</v>
      </c>
      <c r="V183" s="379"/>
      <c r="W183" s="480">
        <v>493500.01</v>
      </c>
      <c r="X183" s="379"/>
      <c r="Y183" s="379"/>
      <c r="Z183" s="379"/>
      <c r="AA183" s="379"/>
      <c r="AB183" s="379"/>
      <c r="AC183" s="379"/>
      <c r="AD183" s="379"/>
      <c r="AE183" s="480">
        <v>451105.1</v>
      </c>
      <c r="AF183" s="480">
        <v>38777.410000000003</v>
      </c>
      <c r="AG183" s="480">
        <v>3617.5</v>
      </c>
      <c r="AH183" s="379"/>
      <c r="AI183" s="379" t="s">
        <v>1056</v>
      </c>
      <c r="AJ183" s="481">
        <v>45478.546284722222</v>
      </c>
      <c r="AK183" s="379"/>
      <c r="AL183" s="379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s="4" customFormat="1" ht="12.75" customHeight="1" x14ac:dyDescent="0.25">
      <c r="A184" s="344" t="s">
        <v>268</v>
      </c>
      <c r="B184" s="344" t="s">
        <v>258</v>
      </c>
      <c r="C184" s="344" t="s">
        <v>522</v>
      </c>
      <c r="D184" s="482" t="s">
        <v>841</v>
      </c>
      <c r="E184" s="344" t="s">
        <v>781</v>
      </c>
      <c r="F184" s="482" t="s">
        <v>790</v>
      </c>
      <c r="G184" s="478">
        <v>733255.98</v>
      </c>
      <c r="H184" s="482"/>
      <c r="I184" s="478">
        <v>733255.98</v>
      </c>
      <c r="J184" s="482"/>
      <c r="K184" s="482"/>
      <c r="L184" s="482"/>
      <c r="M184" s="482"/>
      <c r="N184" s="482"/>
      <c r="O184" s="482"/>
      <c r="P184" s="482"/>
      <c r="Q184" s="483">
        <v>650000</v>
      </c>
      <c r="R184" s="483">
        <v>73000</v>
      </c>
      <c r="S184" s="483">
        <v>10255.98</v>
      </c>
      <c r="T184" s="482"/>
      <c r="U184" s="478">
        <v>493500.01</v>
      </c>
      <c r="V184" s="482"/>
      <c r="W184" s="478">
        <v>493500.01</v>
      </c>
      <c r="X184" s="482"/>
      <c r="Y184" s="482"/>
      <c r="Z184" s="482"/>
      <c r="AA184" s="482"/>
      <c r="AB184" s="482"/>
      <c r="AC184" s="482"/>
      <c r="AD184" s="482"/>
      <c r="AE184" s="483">
        <v>451105.1</v>
      </c>
      <c r="AF184" s="483">
        <v>38777.410000000003</v>
      </c>
      <c r="AG184" s="483">
        <v>3617.5</v>
      </c>
      <c r="AH184" s="482"/>
      <c r="AI184" s="344" t="s">
        <v>1056</v>
      </c>
      <c r="AJ184" s="479">
        <v>45478.546273148146</v>
      </c>
      <c r="AK184" s="344"/>
      <c r="AL184" s="344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s="4" customFormat="1" ht="12.75" customHeight="1" x14ac:dyDescent="0.25">
      <c r="A185" s="379" t="s">
        <v>300</v>
      </c>
      <c r="B185" s="379" t="s">
        <v>258</v>
      </c>
      <c r="C185" s="379" t="s">
        <v>522</v>
      </c>
      <c r="D185" s="379" t="s">
        <v>841</v>
      </c>
      <c r="E185" s="379" t="s">
        <v>781</v>
      </c>
      <c r="F185" s="379" t="s">
        <v>821</v>
      </c>
      <c r="G185" s="480">
        <v>49876200</v>
      </c>
      <c r="H185" s="379"/>
      <c r="I185" s="480">
        <v>49876200</v>
      </c>
      <c r="J185" s="379"/>
      <c r="K185" s="379"/>
      <c r="L185" s="379"/>
      <c r="M185" s="379"/>
      <c r="N185" s="379"/>
      <c r="O185" s="379"/>
      <c r="P185" s="379"/>
      <c r="Q185" s="379"/>
      <c r="R185" s="480">
        <v>49876200</v>
      </c>
      <c r="S185" s="379"/>
      <c r="T185" s="379"/>
      <c r="U185" s="480">
        <v>27525000</v>
      </c>
      <c r="V185" s="379"/>
      <c r="W185" s="480">
        <v>27525000</v>
      </c>
      <c r="X185" s="379"/>
      <c r="Y185" s="379"/>
      <c r="Z185" s="379"/>
      <c r="AA185" s="379"/>
      <c r="AB185" s="379"/>
      <c r="AC185" s="379"/>
      <c r="AD185" s="379"/>
      <c r="AE185" s="379"/>
      <c r="AF185" s="480">
        <v>27525000</v>
      </c>
      <c r="AG185" s="379"/>
      <c r="AH185" s="379"/>
      <c r="AI185" s="379" t="s">
        <v>1056</v>
      </c>
      <c r="AJ185" s="481">
        <v>45478.546284722222</v>
      </c>
      <c r="AK185" s="379"/>
      <c r="AL185" s="379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s="4" customFormat="1" ht="12.75" customHeight="1" x14ac:dyDescent="0.25">
      <c r="A186" s="379" t="s">
        <v>309</v>
      </c>
      <c r="B186" s="379" t="s">
        <v>258</v>
      </c>
      <c r="C186" s="379" t="s">
        <v>522</v>
      </c>
      <c r="D186" s="379" t="s">
        <v>841</v>
      </c>
      <c r="E186" s="379" t="s">
        <v>781</v>
      </c>
      <c r="F186" s="379" t="s">
        <v>831</v>
      </c>
      <c r="G186" s="480">
        <v>49876200</v>
      </c>
      <c r="H186" s="379"/>
      <c r="I186" s="480">
        <v>49876200</v>
      </c>
      <c r="J186" s="379"/>
      <c r="K186" s="379"/>
      <c r="L186" s="379"/>
      <c r="M186" s="379"/>
      <c r="N186" s="379"/>
      <c r="O186" s="379"/>
      <c r="P186" s="379"/>
      <c r="Q186" s="379"/>
      <c r="R186" s="480">
        <v>49876200</v>
      </c>
      <c r="S186" s="379"/>
      <c r="T186" s="379"/>
      <c r="U186" s="480">
        <v>27525000</v>
      </c>
      <c r="V186" s="379"/>
      <c r="W186" s="480">
        <v>27525000</v>
      </c>
      <c r="X186" s="379"/>
      <c r="Y186" s="379"/>
      <c r="Z186" s="379"/>
      <c r="AA186" s="379"/>
      <c r="AB186" s="379"/>
      <c r="AC186" s="379"/>
      <c r="AD186" s="379"/>
      <c r="AE186" s="379"/>
      <c r="AF186" s="480">
        <v>27525000</v>
      </c>
      <c r="AG186" s="379"/>
      <c r="AH186" s="379"/>
      <c r="AI186" s="379" t="s">
        <v>1056</v>
      </c>
      <c r="AJ186" s="481">
        <v>45478.546284722222</v>
      </c>
      <c r="AK186" s="379"/>
      <c r="AL186" s="379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s="4" customFormat="1" ht="12.75" customHeight="1" x14ac:dyDescent="0.25">
      <c r="A187" s="344" t="s">
        <v>310</v>
      </c>
      <c r="B187" s="344" t="s">
        <v>258</v>
      </c>
      <c r="C187" s="344" t="s">
        <v>522</v>
      </c>
      <c r="D187" s="482" t="s">
        <v>841</v>
      </c>
      <c r="E187" s="344" t="s">
        <v>781</v>
      </c>
      <c r="F187" s="482" t="s">
        <v>832</v>
      </c>
      <c r="G187" s="478">
        <v>49876200</v>
      </c>
      <c r="H187" s="482"/>
      <c r="I187" s="478">
        <v>49876200</v>
      </c>
      <c r="J187" s="482"/>
      <c r="K187" s="482"/>
      <c r="L187" s="482"/>
      <c r="M187" s="482"/>
      <c r="N187" s="482"/>
      <c r="O187" s="482"/>
      <c r="P187" s="482"/>
      <c r="Q187" s="482"/>
      <c r="R187" s="483">
        <v>49876200</v>
      </c>
      <c r="S187" s="482"/>
      <c r="T187" s="482"/>
      <c r="U187" s="478">
        <v>27525000</v>
      </c>
      <c r="V187" s="482"/>
      <c r="W187" s="478">
        <v>27525000</v>
      </c>
      <c r="X187" s="482"/>
      <c r="Y187" s="482"/>
      <c r="Z187" s="482"/>
      <c r="AA187" s="482"/>
      <c r="AB187" s="482"/>
      <c r="AC187" s="482"/>
      <c r="AD187" s="482"/>
      <c r="AE187" s="482"/>
      <c r="AF187" s="483">
        <v>27525000</v>
      </c>
      <c r="AG187" s="482"/>
      <c r="AH187" s="482"/>
      <c r="AI187" s="344" t="s">
        <v>1056</v>
      </c>
      <c r="AJ187" s="479">
        <v>45478.546284722222</v>
      </c>
      <c r="AK187" s="344"/>
      <c r="AL187" s="344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s="4" customFormat="1" ht="12.75" customHeight="1" x14ac:dyDescent="0.25">
      <c r="A188" s="379" t="s">
        <v>320</v>
      </c>
      <c r="B188" s="379" t="s">
        <v>258</v>
      </c>
      <c r="C188" s="379" t="s">
        <v>522</v>
      </c>
      <c r="D188" s="379" t="s">
        <v>842</v>
      </c>
      <c r="E188" s="379" t="s">
        <v>781</v>
      </c>
      <c r="F188" s="379" t="s">
        <v>522</v>
      </c>
      <c r="G188" s="480">
        <v>2127872401.03</v>
      </c>
      <c r="H188" s="379"/>
      <c r="I188" s="480">
        <v>2127872401.03</v>
      </c>
      <c r="J188" s="480">
        <v>535000</v>
      </c>
      <c r="K188" s="379"/>
      <c r="L188" s="379"/>
      <c r="M188" s="379"/>
      <c r="N188" s="379"/>
      <c r="O188" s="379"/>
      <c r="P188" s="379"/>
      <c r="Q188" s="480">
        <v>2127275501.03</v>
      </c>
      <c r="R188" s="480">
        <v>698900</v>
      </c>
      <c r="S188" s="480">
        <v>433000</v>
      </c>
      <c r="T188" s="379"/>
      <c r="U188" s="480">
        <v>1142321231.4300001</v>
      </c>
      <c r="V188" s="379"/>
      <c r="W188" s="480">
        <v>1142321231.4300001</v>
      </c>
      <c r="X188" s="480">
        <v>222925</v>
      </c>
      <c r="Y188" s="379"/>
      <c r="Z188" s="379"/>
      <c r="AA188" s="379"/>
      <c r="AB188" s="379"/>
      <c r="AC188" s="379"/>
      <c r="AD188" s="379"/>
      <c r="AE188" s="480">
        <v>1142212771.4300001</v>
      </c>
      <c r="AF188" s="480">
        <v>242085</v>
      </c>
      <c r="AG188" s="480">
        <v>89300</v>
      </c>
      <c r="AH188" s="379"/>
      <c r="AI188" s="379" t="s">
        <v>1056</v>
      </c>
      <c r="AJ188" s="481">
        <v>45478.546284722222</v>
      </c>
      <c r="AK188" s="379"/>
      <c r="AL188" s="379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s="4" customFormat="1" ht="12.75" customHeight="1" x14ac:dyDescent="0.25">
      <c r="A189" s="379" t="s">
        <v>321</v>
      </c>
      <c r="B189" s="379" t="s">
        <v>258</v>
      </c>
      <c r="C189" s="379" t="s">
        <v>522</v>
      </c>
      <c r="D189" s="379" t="s">
        <v>843</v>
      </c>
      <c r="E189" s="379" t="s">
        <v>781</v>
      </c>
      <c r="F189" s="379" t="s">
        <v>522</v>
      </c>
      <c r="G189" s="480">
        <v>682829829.76999998</v>
      </c>
      <c r="H189" s="379"/>
      <c r="I189" s="480">
        <v>682829829.76999998</v>
      </c>
      <c r="J189" s="379"/>
      <c r="K189" s="379"/>
      <c r="L189" s="379"/>
      <c r="M189" s="379"/>
      <c r="N189" s="379"/>
      <c r="O189" s="379"/>
      <c r="P189" s="379"/>
      <c r="Q189" s="480">
        <v>682829829.76999998</v>
      </c>
      <c r="R189" s="379"/>
      <c r="S189" s="379"/>
      <c r="T189" s="379"/>
      <c r="U189" s="480">
        <v>351301446.94</v>
      </c>
      <c r="V189" s="379"/>
      <c r="W189" s="480">
        <v>351301446.94</v>
      </c>
      <c r="X189" s="379"/>
      <c r="Y189" s="379"/>
      <c r="Z189" s="379"/>
      <c r="AA189" s="379"/>
      <c r="AB189" s="379"/>
      <c r="AC189" s="379"/>
      <c r="AD189" s="379"/>
      <c r="AE189" s="480">
        <v>351301446.94</v>
      </c>
      <c r="AF189" s="379"/>
      <c r="AG189" s="379"/>
      <c r="AH189" s="379"/>
      <c r="AI189" s="379" t="s">
        <v>1056</v>
      </c>
      <c r="AJ189" s="481">
        <v>45478.546284722222</v>
      </c>
      <c r="AK189" s="379"/>
      <c r="AL189" s="379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s="4" customFormat="1" ht="12.75" customHeight="1" x14ac:dyDescent="0.25">
      <c r="A190" s="379" t="s">
        <v>300</v>
      </c>
      <c r="B190" s="379" t="s">
        <v>258</v>
      </c>
      <c r="C190" s="379" t="s">
        <v>522</v>
      </c>
      <c r="D190" s="379" t="s">
        <v>843</v>
      </c>
      <c r="E190" s="379" t="s">
        <v>781</v>
      </c>
      <c r="F190" s="379" t="s">
        <v>821</v>
      </c>
      <c r="G190" s="480">
        <v>682829829.76999998</v>
      </c>
      <c r="H190" s="379"/>
      <c r="I190" s="480">
        <v>682829829.76999998</v>
      </c>
      <c r="J190" s="379"/>
      <c r="K190" s="379"/>
      <c r="L190" s="379"/>
      <c r="M190" s="379"/>
      <c r="N190" s="379"/>
      <c r="O190" s="379"/>
      <c r="P190" s="379"/>
      <c r="Q190" s="480">
        <v>682829829.76999998</v>
      </c>
      <c r="R190" s="379"/>
      <c r="S190" s="379"/>
      <c r="T190" s="379"/>
      <c r="U190" s="480">
        <v>351301446.94</v>
      </c>
      <c r="V190" s="379"/>
      <c r="W190" s="480">
        <v>351301446.94</v>
      </c>
      <c r="X190" s="379"/>
      <c r="Y190" s="379"/>
      <c r="Z190" s="379"/>
      <c r="AA190" s="379"/>
      <c r="AB190" s="379"/>
      <c r="AC190" s="379"/>
      <c r="AD190" s="379"/>
      <c r="AE190" s="480">
        <v>351301446.94</v>
      </c>
      <c r="AF190" s="379"/>
      <c r="AG190" s="379"/>
      <c r="AH190" s="379"/>
      <c r="AI190" s="379" t="s">
        <v>1056</v>
      </c>
      <c r="AJ190" s="481">
        <v>45478.546284722222</v>
      </c>
      <c r="AK190" s="379"/>
      <c r="AL190" s="379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s="4" customFormat="1" ht="12.75" customHeight="1" x14ac:dyDescent="0.25">
      <c r="A191" s="379" t="s">
        <v>309</v>
      </c>
      <c r="B191" s="379" t="s">
        <v>258</v>
      </c>
      <c r="C191" s="379" t="s">
        <v>522</v>
      </c>
      <c r="D191" s="379" t="s">
        <v>843</v>
      </c>
      <c r="E191" s="379" t="s">
        <v>781</v>
      </c>
      <c r="F191" s="379" t="s">
        <v>831</v>
      </c>
      <c r="G191" s="480">
        <v>471826507.91000003</v>
      </c>
      <c r="H191" s="379"/>
      <c r="I191" s="480">
        <v>471826507.91000003</v>
      </c>
      <c r="J191" s="379"/>
      <c r="K191" s="379"/>
      <c r="L191" s="379"/>
      <c r="M191" s="379"/>
      <c r="N191" s="379"/>
      <c r="O191" s="379"/>
      <c r="P191" s="379"/>
      <c r="Q191" s="480">
        <v>471826507.91000003</v>
      </c>
      <c r="R191" s="379"/>
      <c r="S191" s="379"/>
      <c r="T191" s="379"/>
      <c r="U191" s="480">
        <v>244208779.5</v>
      </c>
      <c r="V191" s="379"/>
      <c r="W191" s="480">
        <v>244208779.5</v>
      </c>
      <c r="X191" s="379"/>
      <c r="Y191" s="379"/>
      <c r="Z191" s="379"/>
      <c r="AA191" s="379"/>
      <c r="AB191" s="379"/>
      <c r="AC191" s="379"/>
      <c r="AD191" s="379"/>
      <c r="AE191" s="480">
        <v>244208779.5</v>
      </c>
      <c r="AF191" s="379"/>
      <c r="AG191" s="379"/>
      <c r="AH191" s="379"/>
      <c r="AI191" s="379" t="s">
        <v>1056</v>
      </c>
      <c r="AJ191" s="481">
        <v>45478.546284722222</v>
      </c>
      <c r="AK191" s="379"/>
      <c r="AL191" s="379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s="4" customFormat="1" ht="12.75" customHeight="1" x14ac:dyDescent="0.25">
      <c r="A192" s="344" t="s">
        <v>310</v>
      </c>
      <c r="B192" s="344" t="s">
        <v>258</v>
      </c>
      <c r="C192" s="344" t="s">
        <v>522</v>
      </c>
      <c r="D192" s="482" t="s">
        <v>843</v>
      </c>
      <c r="E192" s="344" t="s">
        <v>781</v>
      </c>
      <c r="F192" s="482" t="s">
        <v>832</v>
      </c>
      <c r="G192" s="478">
        <v>436954100</v>
      </c>
      <c r="H192" s="482"/>
      <c r="I192" s="478">
        <v>436954100</v>
      </c>
      <c r="J192" s="482"/>
      <c r="K192" s="482"/>
      <c r="L192" s="482"/>
      <c r="M192" s="482"/>
      <c r="N192" s="482"/>
      <c r="O192" s="482"/>
      <c r="P192" s="482"/>
      <c r="Q192" s="483">
        <v>436954100</v>
      </c>
      <c r="R192" s="482"/>
      <c r="S192" s="482"/>
      <c r="T192" s="482"/>
      <c r="U192" s="478">
        <v>228477025</v>
      </c>
      <c r="V192" s="482"/>
      <c r="W192" s="478">
        <v>228477025</v>
      </c>
      <c r="X192" s="482"/>
      <c r="Y192" s="482"/>
      <c r="Z192" s="482"/>
      <c r="AA192" s="482"/>
      <c r="AB192" s="482"/>
      <c r="AC192" s="482"/>
      <c r="AD192" s="482"/>
      <c r="AE192" s="483">
        <v>228477025</v>
      </c>
      <c r="AF192" s="482"/>
      <c r="AG192" s="482"/>
      <c r="AH192" s="482"/>
      <c r="AI192" s="344" t="s">
        <v>1056</v>
      </c>
      <c r="AJ192" s="479">
        <v>45478.546273148146</v>
      </c>
      <c r="AK192" s="344"/>
      <c r="AL192" s="344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s="4" customFormat="1" ht="12.75" customHeight="1" x14ac:dyDescent="0.25">
      <c r="A193" s="344" t="s">
        <v>311</v>
      </c>
      <c r="B193" s="344" t="s">
        <v>258</v>
      </c>
      <c r="C193" s="344" t="s">
        <v>522</v>
      </c>
      <c r="D193" s="482" t="s">
        <v>843</v>
      </c>
      <c r="E193" s="344" t="s">
        <v>781</v>
      </c>
      <c r="F193" s="482" t="s">
        <v>833</v>
      </c>
      <c r="G193" s="478">
        <v>34872407.909999996</v>
      </c>
      <c r="H193" s="482"/>
      <c r="I193" s="478">
        <v>34872407.909999996</v>
      </c>
      <c r="J193" s="482"/>
      <c r="K193" s="482"/>
      <c r="L193" s="482"/>
      <c r="M193" s="482"/>
      <c r="N193" s="482"/>
      <c r="O193" s="482"/>
      <c r="P193" s="482"/>
      <c r="Q193" s="483">
        <v>34872407.909999996</v>
      </c>
      <c r="R193" s="482"/>
      <c r="S193" s="482"/>
      <c r="T193" s="482"/>
      <c r="U193" s="478">
        <v>15731754.5</v>
      </c>
      <c r="V193" s="482"/>
      <c r="W193" s="478">
        <v>15731754.5</v>
      </c>
      <c r="X193" s="482"/>
      <c r="Y193" s="482"/>
      <c r="Z193" s="482"/>
      <c r="AA193" s="482"/>
      <c r="AB193" s="482"/>
      <c r="AC193" s="482"/>
      <c r="AD193" s="482"/>
      <c r="AE193" s="483">
        <v>15731754.5</v>
      </c>
      <c r="AF193" s="482"/>
      <c r="AG193" s="482"/>
      <c r="AH193" s="482"/>
      <c r="AI193" s="344" t="s">
        <v>1056</v>
      </c>
      <c r="AJ193" s="479">
        <v>45478.546273148146</v>
      </c>
      <c r="AK193" s="344"/>
      <c r="AL193" s="344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s="4" customFormat="1" ht="12.75" customHeight="1" x14ac:dyDescent="0.25">
      <c r="A194" s="379" t="s">
        <v>322</v>
      </c>
      <c r="B194" s="379" t="s">
        <v>258</v>
      </c>
      <c r="C194" s="379" t="s">
        <v>522</v>
      </c>
      <c r="D194" s="379" t="s">
        <v>843</v>
      </c>
      <c r="E194" s="379" t="s">
        <v>781</v>
      </c>
      <c r="F194" s="379" t="s">
        <v>388</v>
      </c>
      <c r="G194" s="480">
        <v>211003321.86000001</v>
      </c>
      <c r="H194" s="379"/>
      <c r="I194" s="480">
        <v>211003321.86000001</v>
      </c>
      <c r="J194" s="379"/>
      <c r="K194" s="379"/>
      <c r="L194" s="379"/>
      <c r="M194" s="379"/>
      <c r="N194" s="379"/>
      <c r="O194" s="379"/>
      <c r="P194" s="379"/>
      <c r="Q194" s="480">
        <v>211003321.86000001</v>
      </c>
      <c r="R194" s="379"/>
      <c r="S194" s="379"/>
      <c r="T194" s="379"/>
      <c r="U194" s="480">
        <v>107092667.44</v>
      </c>
      <c r="V194" s="379"/>
      <c r="W194" s="480">
        <v>107092667.44</v>
      </c>
      <c r="X194" s="379"/>
      <c r="Y194" s="379"/>
      <c r="Z194" s="379"/>
      <c r="AA194" s="379"/>
      <c r="AB194" s="379"/>
      <c r="AC194" s="379"/>
      <c r="AD194" s="379"/>
      <c r="AE194" s="480">
        <v>107092667.44</v>
      </c>
      <c r="AF194" s="379"/>
      <c r="AG194" s="379"/>
      <c r="AH194" s="379"/>
      <c r="AI194" s="379" t="s">
        <v>1056</v>
      </c>
      <c r="AJ194" s="481">
        <v>45478.546284722222</v>
      </c>
      <c r="AK194" s="379"/>
      <c r="AL194" s="379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s="4" customFormat="1" ht="12.75" customHeight="1" x14ac:dyDescent="0.25">
      <c r="A195" s="344" t="s">
        <v>323</v>
      </c>
      <c r="B195" s="344" t="s">
        <v>258</v>
      </c>
      <c r="C195" s="344" t="s">
        <v>522</v>
      </c>
      <c r="D195" s="482" t="s">
        <v>843</v>
      </c>
      <c r="E195" s="344" t="s">
        <v>781</v>
      </c>
      <c r="F195" s="482" t="s">
        <v>844</v>
      </c>
      <c r="G195" s="478">
        <v>201742838.59</v>
      </c>
      <c r="H195" s="482"/>
      <c r="I195" s="478">
        <v>201742838.59</v>
      </c>
      <c r="J195" s="482"/>
      <c r="K195" s="482"/>
      <c r="L195" s="482"/>
      <c r="M195" s="482"/>
      <c r="N195" s="482"/>
      <c r="O195" s="482"/>
      <c r="P195" s="482"/>
      <c r="Q195" s="483">
        <v>201742838.59</v>
      </c>
      <c r="R195" s="482"/>
      <c r="S195" s="482"/>
      <c r="T195" s="482"/>
      <c r="U195" s="478">
        <v>102378048</v>
      </c>
      <c r="V195" s="482"/>
      <c r="W195" s="478">
        <v>102378048</v>
      </c>
      <c r="X195" s="482"/>
      <c r="Y195" s="482"/>
      <c r="Z195" s="482"/>
      <c r="AA195" s="482"/>
      <c r="AB195" s="482"/>
      <c r="AC195" s="482"/>
      <c r="AD195" s="482"/>
      <c r="AE195" s="483">
        <v>102378048</v>
      </c>
      <c r="AF195" s="482"/>
      <c r="AG195" s="482"/>
      <c r="AH195" s="482"/>
      <c r="AI195" s="344" t="s">
        <v>1056</v>
      </c>
      <c r="AJ195" s="479">
        <v>45478.546273148146</v>
      </c>
      <c r="AK195" s="344"/>
      <c r="AL195" s="344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s="4" customFormat="1" ht="12.75" customHeight="1" x14ac:dyDescent="0.25">
      <c r="A196" s="344" t="s">
        <v>324</v>
      </c>
      <c r="B196" s="344" t="s">
        <v>258</v>
      </c>
      <c r="C196" s="344" t="s">
        <v>522</v>
      </c>
      <c r="D196" s="482" t="s">
        <v>843</v>
      </c>
      <c r="E196" s="344" t="s">
        <v>781</v>
      </c>
      <c r="F196" s="482" t="s">
        <v>845</v>
      </c>
      <c r="G196" s="478">
        <v>9260483.2699999996</v>
      </c>
      <c r="H196" s="482"/>
      <c r="I196" s="478">
        <v>9260483.2699999996</v>
      </c>
      <c r="J196" s="482"/>
      <c r="K196" s="482"/>
      <c r="L196" s="482"/>
      <c r="M196" s="482"/>
      <c r="N196" s="482"/>
      <c r="O196" s="482"/>
      <c r="P196" s="482"/>
      <c r="Q196" s="483">
        <v>9260483.2699999996</v>
      </c>
      <c r="R196" s="482"/>
      <c r="S196" s="482"/>
      <c r="T196" s="482"/>
      <c r="U196" s="478">
        <v>4714619.4400000004</v>
      </c>
      <c r="V196" s="482"/>
      <c r="W196" s="478">
        <v>4714619.4400000004</v>
      </c>
      <c r="X196" s="482"/>
      <c r="Y196" s="482"/>
      <c r="Z196" s="482"/>
      <c r="AA196" s="482"/>
      <c r="AB196" s="482"/>
      <c r="AC196" s="482"/>
      <c r="AD196" s="482"/>
      <c r="AE196" s="483">
        <v>4714619.4400000004</v>
      </c>
      <c r="AF196" s="482"/>
      <c r="AG196" s="482"/>
      <c r="AH196" s="482"/>
      <c r="AI196" s="344" t="s">
        <v>1056</v>
      </c>
      <c r="AJ196" s="479">
        <v>45478.546273148146</v>
      </c>
      <c r="AK196" s="344"/>
      <c r="AL196" s="344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s="4" customFormat="1" ht="12.75" customHeight="1" x14ac:dyDescent="0.25">
      <c r="A197" s="379" t="s">
        <v>325</v>
      </c>
      <c r="B197" s="379" t="s">
        <v>258</v>
      </c>
      <c r="C197" s="379" t="s">
        <v>522</v>
      </c>
      <c r="D197" s="379" t="s">
        <v>846</v>
      </c>
      <c r="E197" s="379" t="s">
        <v>781</v>
      </c>
      <c r="F197" s="379" t="s">
        <v>522</v>
      </c>
      <c r="G197" s="480">
        <v>1277108588.26</v>
      </c>
      <c r="H197" s="379"/>
      <c r="I197" s="480">
        <v>1277108588.26</v>
      </c>
      <c r="J197" s="379"/>
      <c r="K197" s="379"/>
      <c r="L197" s="379"/>
      <c r="M197" s="379"/>
      <c r="N197" s="379"/>
      <c r="O197" s="379"/>
      <c r="P197" s="379"/>
      <c r="Q197" s="480">
        <v>1277108588.26</v>
      </c>
      <c r="R197" s="379"/>
      <c r="S197" s="379"/>
      <c r="T197" s="379"/>
      <c r="U197" s="480">
        <v>697095778.88999999</v>
      </c>
      <c r="V197" s="379"/>
      <c r="W197" s="480">
        <v>697095778.88999999</v>
      </c>
      <c r="X197" s="379"/>
      <c r="Y197" s="379"/>
      <c r="Z197" s="379"/>
      <c r="AA197" s="379"/>
      <c r="AB197" s="379"/>
      <c r="AC197" s="379"/>
      <c r="AD197" s="379"/>
      <c r="AE197" s="480">
        <v>697095778.88999999</v>
      </c>
      <c r="AF197" s="379"/>
      <c r="AG197" s="379"/>
      <c r="AH197" s="379"/>
      <c r="AI197" s="379" t="s">
        <v>1056</v>
      </c>
      <c r="AJ197" s="481">
        <v>45478.546284722222</v>
      </c>
      <c r="AK197" s="379"/>
      <c r="AL197" s="379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s="4" customFormat="1" ht="12.75" customHeight="1" x14ac:dyDescent="0.25">
      <c r="A198" s="379" t="s">
        <v>315</v>
      </c>
      <c r="B198" s="379" t="s">
        <v>258</v>
      </c>
      <c r="C198" s="379" t="s">
        <v>522</v>
      </c>
      <c r="D198" s="379" t="s">
        <v>846</v>
      </c>
      <c r="E198" s="379" t="s">
        <v>781</v>
      </c>
      <c r="F198" s="379" t="s">
        <v>837</v>
      </c>
      <c r="G198" s="480">
        <v>289802500</v>
      </c>
      <c r="H198" s="379"/>
      <c r="I198" s="480">
        <v>289802500</v>
      </c>
      <c r="J198" s="379"/>
      <c r="K198" s="379"/>
      <c r="L198" s="379"/>
      <c r="M198" s="379"/>
      <c r="N198" s="379"/>
      <c r="O198" s="379"/>
      <c r="P198" s="379"/>
      <c r="Q198" s="480">
        <v>289802500</v>
      </c>
      <c r="R198" s="379"/>
      <c r="S198" s="379"/>
      <c r="T198" s="379"/>
      <c r="U198" s="480">
        <v>101186269.59</v>
      </c>
      <c r="V198" s="379"/>
      <c r="W198" s="480">
        <v>101186269.59</v>
      </c>
      <c r="X198" s="379"/>
      <c r="Y198" s="379"/>
      <c r="Z198" s="379"/>
      <c r="AA198" s="379"/>
      <c r="AB198" s="379"/>
      <c r="AC198" s="379"/>
      <c r="AD198" s="379"/>
      <c r="AE198" s="480">
        <v>101186269.59</v>
      </c>
      <c r="AF198" s="379"/>
      <c r="AG198" s="379"/>
      <c r="AH198" s="379"/>
      <c r="AI198" s="379" t="s">
        <v>1056</v>
      </c>
      <c r="AJ198" s="481">
        <v>45478.546284722222</v>
      </c>
      <c r="AK198" s="379"/>
      <c r="AL198" s="379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s="4" customFormat="1" ht="12.75" customHeight="1" x14ac:dyDescent="0.25">
      <c r="A199" s="379" t="s">
        <v>316</v>
      </c>
      <c r="B199" s="379" t="s">
        <v>258</v>
      </c>
      <c r="C199" s="379" t="s">
        <v>522</v>
      </c>
      <c r="D199" s="379" t="s">
        <v>846</v>
      </c>
      <c r="E199" s="379" t="s">
        <v>781</v>
      </c>
      <c r="F199" s="379" t="s">
        <v>838</v>
      </c>
      <c r="G199" s="480">
        <v>289802500</v>
      </c>
      <c r="H199" s="379"/>
      <c r="I199" s="480">
        <v>289802500</v>
      </c>
      <c r="J199" s="379"/>
      <c r="K199" s="379"/>
      <c r="L199" s="379"/>
      <c r="M199" s="379"/>
      <c r="N199" s="379"/>
      <c r="O199" s="379"/>
      <c r="P199" s="379"/>
      <c r="Q199" s="480">
        <v>289802500</v>
      </c>
      <c r="R199" s="379"/>
      <c r="S199" s="379"/>
      <c r="T199" s="379"/>
      <c r="U199" s="480">
        <v>101186269.59</v>
      </c>
      <c r="V199" s="379"/>
      <c r="W199" s="480">
        <v>101186269.59</v>
      </c>
      <c r="X199" s="379"/>
      <c r="Y199" s="379"/>
      <c r="Z199" s="379"/>
      <c r="AA199" s="379"/>
      <c r="AB199" s="379"/>
      <c r="AC199" s="379"/>
      <c r="AD199" s="379"/>
      <c r="AE199" s="480">
        <v>101186269.59</v>
      </c>
      <c r="AF199" s="379"/>
      <c r="AG199" s="379"/>
      <c r="AH199" s="379"/>
      <c r="AI199" s="379" t="s">
        <v>1056</v>
      </c>
      <c r="AJ199" s="481">
        <v>45478.546284722222</v>
      </c>
      <c r="AK199" s="379"/>
      <c r="AL199" s="379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s="4" customFormat="1" ht="12.75" customHeight="1" x14ac:dyDescent="0.25">
      <c r="A200" s="344" t="s">
        <v>317</v>
      </c>
      <c r="B200" s="344" t="s">
        <v>258</v>
      </c>
      <c r="C200" s="344" t="s">
        <v>522</v>
      </c>
      <c r="D200" s="482" t="s">
        <v>846</v>
      </c>
      <c r="E200" s="344" t="s">
        <v>781</v>
      </c>
      <c r="F200" s="482" t="s">
        <v>839</v>
      </c>
      <c r="G200" s="478">
        <v>289802500</v>
      </c>
      <c r="H200" s="482"/>
      <c r="I200" s="478">
        <v>289802500</v>
      </c>
      <c r="J200" s="482"/>
      <c r="K200" s="482"/>
      <c r="L200" s="482"/>
      <c r="M200" s="482"/>
      <c r="N200" s="482"/>
      <c r="O200" s="482"/>
      <c r="P200" s="482"/>
      <c r="Q200" s="483">
        <v>289802500</v>
      </c>
      <c r="R200" s="482"/>
      <c r="S200" s="482"/>
      <c r="T200" s="482"/>
      <c r="U200" s="478">
        <v>101186269.59</v>
      </c>
      <c r="V200" s="482"/>
      <c r="W200" s="478">
        <v>101186269.59</v>
      </c>
      <c r="X200" s="482"/>
      <c r="Y200" s="482"/>
      <c r="Z200" s="482"/>
      <c r="AA200" s="482"/>
      <c r="AB200" s="482"/>
      <c r="AC200" s="482"/>
      <c r="AD200" s="482"/>
      <c r="AE200" s="483">
        <v>101186269.59</v>
      </c>
      <c r="AF200" s="482"/>
      <c r="AG200" s="482"/>
      <c r="AH200" s="482"/>
      <c r="AI200" s="344" t="s">
        <v>1056</v>
      </c>
      <c r="AJ200" s="479">
        <v>45478.546273148146</v>
      </c>
      <c r="AK200" s="344"/>
      <c r="AL200" s="344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s="4" customFormat="1" ht="12.75" customHeight="1" x14ac:dyDescent="0.25">
      <c r="A201" s="379" t="s">
        <v>300</v>
      </c>
      <c r="B201" s="379" t="s">
        <v>258</v>
      </c>
      <c r="C201" s="379" t="s">
        <v>522</v>
      </c>
      <c r="D201" s="379" t="s">
        <v>846</v>
      </c>
      <c r="E201" s="379" t="s">
        <v>781</v>
      </c>
      <c r="F201" s="379" t="s">
        <v>821</v>
      </c>
      <c r="G201" s="480">
        <v>987306088.25999999</v>
      </c>
      <c r="H201" s="379"/>
      <c r="I201" s="480">
        <v>987306088.25999999</v>
      </c>
      <c r="J201" s="379"/>
      <c r="K201" s="379"/>
      <c r="L201" s="379"/>
      <c r="M201" s="379"/>
      <c r="N201" s="379"/>
      <c r="O201" s="379"/>
      <c r="P201" s="379"/>
      <c r="Q201" s="480">
        <v>987306088.25999999</v>
      </c>
      <c r="R201" s="379"/>
      <c r="S201" s="379"/>
      <c r="T201" s="379"/>
      <c r="U201" s="480">
        <v>595909509.29999995</v>
      </c>
      <c r="V201" s="379"/>
      <c r="W201" s="480">
        <v>595909509.29999995</v>
      </c>
      <c r="X201" s="379"/>
      <c r="Y201" s="379"/>
      <c r="Z201" s="379"/>
      <c r="AA201" s="379"/>
      <c r="AB201" s="379"/>
      <c r="AC201" s="379"/>
      <c r="AD201" s="379"/>
      <c r="AE201" s="480">
        <v>595909509.29999995</v>
      </c>
      <c r="AF201" s="379"/>
      <c r="AG201" s="379"/>
      <c r="AH201" s="379"/>
      <c r="AI201" s="379" t="s">
        <v>1056</v>
      </c>
      <c r="AJ201" s="481">
        <v>45478.546284722222</v>
      </c>
      <c r="AK201" s="379"/>
      <c r="AL201" s="379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s="4" customFormat="1" ht="12.75" customHeight="1" x14ac:dyDescent="0.25">
      <c r="A202" s="379" t="s">
        <v>309</v>
      </c>
      <c r="B202" s="379" t="s">
        <v>258</v>
      </c>
      <c r="C202" s="379" t="s">
        <v>522</v>
      </c>
      <c r="D202" s="379" t="s">
        <v>846</v>
      </c>
      <c r="E202" s="379" t="s">
        <v>781</v>
      </c>
      <c r="F202" s="379" t="s">
        <v>831</v>
      </c>
      <c r="G202" s="480">
        <v>721933616.25999999</v>
      </c>
      <c r="H202" s="379"/>
      <c r="I202" s="480">
        <v>721933616.25999999</v>
      </c>
      <c r="J202" s="379"/>
      <c r="K202" s="379"/>
      <c r="L202" s="379"/>
      <c r="M202" s="379"/>
      <c r="N202" s="379"/>
      <c r="O202" s="379"/>
      <c r="P202" s="379"/>
      <c r="Q202" s="480">
        <v>721933616.25999999</v>
      </c>
      <c r="R202" s="379"/>
      <c r="S202" s="379"/>
      <c r="T202" s="379"/>
      <c r="U202" s="480">
        <v>431717259.13999999</v>
      </c>
      <c r="V202" s="379"/>
      <c r="W202" s="480">
        <v>431717259.13999999</v>
      </c>
      <c r="X202" s="379"/>
      <c r="Y202" s="379"/>
      <c r="Z202" s="379"/>
      <c r="AA202" s="379"/>
      <c r="AB202" s="379"/>
      <c r="AC202" s="379"/>
      <c r="AD202" s="379"/>
      <c r="AE202" s="480">
        <v>431717259.13999999</v>
      </c>
      <c r="AF202" s="379"/>
      <c r="AG202" s="379"/>
      <c r="AH202" s="379"/>
      <c r="AI202" s="379" t="s">
        <v>1056</v>
      </c>
      <c r="AJ202" s="481">
        <v>45478.546284722222</v>
      </c>
      <c r="AK202" s="379"/>
      <c r="AL202" s="379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s="4" customFormat="1" ht="12.75" customHeight="1" x14ac:dyDescent="0.25">
      <c r="A203" s="344" t="s">
        <v>310</v>
      </c>
      <c r="B203" s="344" t="s">
        <v>258</v>
      </c>
      <c r="C203" s="344" t="s">
        <v>522</v>
      </c>
      <c r="D203" s="482" t="s">
        <v>846</v>
      </c>
      <c r="E203" s="344" t="s">
        <v>781</v>
      </c>
      <c r="F203" s="482" t="s">
        <v>832</v>
      </c>
      <c r="G203" s="478">
        <v>561403800</v>
      </c>
      <c r="H203" s="482"/>
      <c r="I203" s="478">
        <v>561403800</v>
      </c>
      <c r="J203" s="482"/>
      <c r="K203" s="482"/>
      <c r="L203" s="482"/>
      <c r="M203" s="482"/>
      <c r="N203" s="482"/>
      <c r="O203" s="482"/>
      <c r="P203" s="482"/>
      <c r="Q203" s="483">
        <v>561403800</v>
      </c>
      <c r="R203" s="482"/>
      <c r="S203" s="482"/>
      <c r="T203" s="482"/>
      <c r="U203" s="478">
        <v>339550372</v>
      </c>
      <c r="V203" s="482"/>
      <c r="W203" s="478">
        <v>339550372</v>
      </c>
      <c r="X203" s="482"/>
      <c r="Y203" s="482"/>
      <c r="Z203" s="482"/>
      <c r="AA203" s="482"/>
      <c r="AB203" s="482"/>
      <c r="AC203" s="482"/>
      <c r="AD203" s="482"/>
      <c r="AE203" s="483">
        <v>339550372</v>
      </c>
      <c r="AF203" s="482"/>
      <c r="AG203" s="482"/>
      <c r="AH203" s="482"/>
      <c r="AI203" s="344" t="s">
        <v>1056</v>
      </c>
      <c r="AJ203" s="479">
        <v>45478.546273148146</v>
      </c>
      <c r="AK203" s="344"/>
      <c r="AL203" s="344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s="4" customFormat="1" ht="12.75" customHeight="1" x14ac:dyDescent="0.25">
      <c r="A204" s="344" t="s">
        <v>311</v>
      </c>
      <c r="B204" s="344" t="s">
        <v>258</v>
      </c>
      <c r="C204" s="344" t="s">
        <v>522</v>
      </c>
      <c r="D204" s="482" t="s">
        <v>846</v>
      </c>
      <c r="E204" s="344" t="s">
        <v>781</v>
      </c>
      <c r="F204" s="482" t="s">
        <v>833</v>
      </c>
      <c r="G204" s="478">
        <v>160529816.25999999</v>
      </c>
      <c r="H204" s="482"/>
      <c r="I204" s="478">
        <v>160529816.25999999</v>
      </c>
      <c r="J204" s="482"/>
      <c r="K204" s="482"/>
      <c r="L204" s="482"/>
      <c r="M204" s="482"/>
      <c r="N204" s="482"/>
      <c r="O204" s="482"/>
      <c r="P204" s="482"/>
      <c r="Q204" s="483">
        <v>160529816.25999999</v>
      </c>
      <c r="R204" s="482"/>
      <c r="S204" s="482"/>
      <c r="T204" s="482"/>
      <c r="U204" s="478">
        <v>92166887.140000001</v>
      </c>
      <c r="V204" s="482"/>
      <c r="W204" s="478">
        <v>92166887.140000001</v>
      </c>
      <c r="X204" s="482"/>
      <c r="Y204" s="482"/>
      <c r="Z204" s="482"/>
      <c r="AA204" s="482"/>
      <c r="AB204" s="482"/>
      <c r="AC204" s="482"/>
      <c r="AD204" s="482"/>
      <c r="AE204" s="483">
        <v>92166887.140000001</v>
      </c>
      <c r="AF204" s="482"/>
      <c r="AG204" s="482"/>
      <c r="AH204" s="482"/>
      <c r="AI204" s="344" t="s">
        <v>1056</v>
      </c>
      <c r="AJ204" s="479">
        <v>45478.546273148146</v>
      </c>
      <c r="AK204" s="344"/>
      <c r="AL204" s="344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s="4" customFormat="1" ht="12.75" customHeight="1" x14ac:dyDescent="0.25">
      <c r="A205" s="379" t="s">
        <v>322</v>
      </c>
      <c r="B205" s="379" t="s">
        <v>258</v>
      </c>
      <c r="C205" s="379" t="s">
        <v>522</v>
      </c>
      <c r="D205" s="379" t="s">
        <v>846</v>
      </c>
      <c r="E205" s="379" t="s">
        <v>781</v>
      </c>
      <c r="F205" s="379" t="s">
        <v>388</v>
      </c>
      <c r="G205" s="480">
        <v>265372472</v>
      </c>
      <c r="H205" s="379"/>
      <c r="I205" s="480">
        <v>265372472</v>
      </c>
      <c r="J205" s="379"/>
      <c r="K205" s="379"/>
      <c r="L205" s="379"/>
      <c r="M205" s="379"/>
      <c r="N205" s="379"/>
      <c r="O205" s="379"/>
      <c r="P205" s="379"/>
      <c r="Q205" s="480">
        <v>265372472</v>
      </c>
      <c r="R205" s="379"/>
      <c r="S205" s="379"/>
      <c r="T205" s="379"/>
      <c r="U205" s="480">
        <v>164192250.16</v>
      </c>
      <c r="V205" s="379"/>
      <c r="W205" s="480">
        <v>164192250.16</v>
      </c>
      <c r="X205" s="379"/>
      <c r="Y205" s="379"/>
      <c r="Z205" s="379"/>
      <c r="AA205" s="379"/>
      <c r="AB205" s="379"/>
      <c r="AC205" s="379"/>
      <c r="AD205" s="379"/>
      <c r="AE205" s="480">
        <v>164192250.16</v>
      </c>
      <c r="AF205" s="379"/>
      <c r="AG205" s="379"/>
      <c r="AH205" s="379"/>
      <c r="AI205" s="379" t="s">
        <v>1056</v>
      </c>
      <c r="AJ205" s="481">
        <v>45478.546284722222</v>
      </c>
      <c r="AK205" s="379"/>
      <c r="AL205" s="379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s="4" customFormat="1" ht="12.75" customHeight="1" x14ac:dyDescent="0.25">
      <c r="A206" s="344" t="s">
        <v>323</v>
      </c>
      <c r="B206" s="344" t="s">
        <v>258</v>
      </c>
      <c r="C206" s="344" t="s">
        <v>522</v>
      </c>
      <c r="D206" s="482" t="s">
        <v>846</v>
      </c>
      <c r="E206" s="344" t="s">
        <v>781</v>
      </c>
      <c r="F206" s="482" t="s">
        <v>844</v>
      </c>
      <c r="G206" s="478">
        <v>206177000</v>
      </c>
      <c r="H206" s="482"/>
      <c r="I206" s="478">
        <v>206177000</v>
      </c>
      <c r="J206" s="482"/>
      <c r="K206" s="482"/>
      <c r="L206" s="482"/>
      <c r="M206" s="482"/>
      <c r="N206" s="482"/>
      <c r="O206" s="482"/>
      <c r="P206" s="482"/>
      <c r="Q206" s="483">
        <v>206177000</v>
      </c>
      <c r="R206" s="482"/>
      <c r="S206" s="482"/>
      <c r="T206" s="482"/>
      <c r="U206" s="478">
        <v>127941182</v>
      </c>
      <c r="V206" s="482"/>
      <c r="W206" s="478">
        <v>127941182</v>
      </c>
      <c r="X206" s="482"/>
      <c r="Y206" s="482"/>
      <c r="Z206" s="482"/>
      <c r="AA206" s="482"/>
      <c r="AB206" s="482"/>
      <c r="AC206" s="482"/>
      <c r="AD206" s="482"/>
      <c r="AE206" s="483">
        <v>127941182</v>
      </c>
      <c r="AF206" s="482"/>
      <c r="AG206" s="482"/>
      <c r="AH206" s="482"/>
      <c r="AI206" s="344" t="s">
        <v>1056</v>
      </c>
      <c r="AJ206" s="479">
        <v>45478.546273148146</v>
      </c>
      <c r="AK206" s="344"/>
      <c r="AL206" s="344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s="4" customFormat="1" ht="12.75" customHeight="1" x14ac:dyDescent="0.25">
      <c r="A207" s="344" t="s">
        <v>324</v>
      </c>
      <c r="B207" s="344" t="s">
        <v>258</v>
      </c>
      <c r="C207" s="344" t="s">
        <v>522</v>
      </c>
      <c r="D207" s="482" t="s">
        <v>846</v>
      </c>
      <c r="E207" s="344" t="s">
        <v>781</v>
      </c>
      <c r="F207" s="482" t="s">
        <v>845</v>
      </c>
      <c r="G207" s="478">
        <v>59195472</v>
      </c>
      <c r="H207" s="482"/>
      <c r="I207" s="478">
        <v>59195472</v>
      </c>
      <c r="J207" s="482"/>
      <c r="K207" s="482"/>
      <c r="L207" s="482"/>
      <c r="M207" s="482"/>
      <c r="N207" s="482"/>
      <c r="O207" s="482"/>
      <c r="P207" s="482"/>
      <c r="Q207" s="483">
        <v>59195472</v>
      </c>
      <c r="R207" s="482"/>
      <c r="S207" s="482"/>
      <c r="T207" s="482"/>
      <c r="U207" s="478">
        <v>36251068.159999996</v>
      </c>
      <c r="V207" s="482"/>
      <c r="W207" s="478">
        <v>36251068.159999996</v>
      </c>
      <c r="X207" s="482"/>
      <c r="Y207" s="482"/>
      <c r="Z207" s="482"/>
      <c r="AA207" s="482"/>
      <c r="AB207" s="482"/>
      <c r="AC207" s="482"/>
      <c r="AD207" s="482"/>
      <c r="AE207" s="483">
        <v>36251068.159999996</v>
      </c>
      <c r="AF207" s="482"/>
      <c r="AG207" s="482"/>
      <c r="AH207" s="482"/>
      <c r="AI207" s="344" t="s">
        <v>1056</v>
      </c>
      <c r="AJ207" s="479">
        <v>45478.546273148146</v>
      </c>
      <c r="AK207" s="344"/>
      <c r="AL207" s="344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s="4" customFormat="1" ht="12.75" customHeight="1" x14ac:dyDescent="0.25">
      <c r="A208" s="379" t="s">
        <v>326</v>
      </c>
      <c r="B208" s="379" t="s">
        <v>258</v>
      </c>
      <c r="C208" s="379" t="s">
        <v>522</v>
      </c>
      <c r="D208" s="379" t="s">
        <v>847</v>
      </c>
      <c r="E208" s="379" t="s">
        <v>781</v>
      </c>
      <c r="F208" s="379" t="s">
        <v>522</v>
      </c>
      <c r="G208" s="480">
        <v>80948683</v>
      </c>
      <c r="H208" s="379"/>
      <c r="I208" s="480">
        <v>80948683</v>
      </c>
      <c r="J208" s="379"/>
      <c r="K208" s="379"/>
      <c r="L208" s="379"/>
      <c r="M208" s="379"/>
      <c r="N208" s="379"/>
      <c r="O208" s="379"/>
      <c r="P208" s="379"/>
      <c r="Q208" s="480">
        <v>80948683</v>
      </c>
      <c r="R208" s="379"/>
      <c r="S208" s="379"/>
      <c r="T208" s="379"/>
      <c r="U208" s="480">
        <v>49601183.969999999</v>
      </c>
      <c r="V208" s="379"/>
      <c r="W208" s="480">
        <v>49601183.969999999</v>
      </c>
      <c r="X208" s="379"/>
      <c r="Y208" s="379"/>
      <c r="Z208" s="379"/>
      <c r="AA208" s="379"/>
      <c r="AB208" s="379"/>
      <c r="AC208" s="379"/>
      <c r="AD208" s="379"/>
      <c r="AE208" s="480">
        <v>49601183.969999999</v>
      </c>
      <c r="AF208" s="379"/>
      <c r="AG208" s="379"/>
      <c r="AH208" s="379"/>
      <c r="AI208" s="379" t="s">
        <v>1056</v>
      </c>
      <c r="AJ208" s="481">
        <v>45478.546284722222</v>
      </c>
      <c r="AK208" s="379"/>
      <c r="AL208" s="379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s="4" customFormat="1" ht="12.75" customHeight="1" x14ac:dyDescent="0.25">
      <c r="A209" s="379" t="s">
        <v>300</v>
      </c>
      <c r="B209" s="379" t="s">
        <v>258</v>
      </c>
      <c r="C209" s="379" t="s">
        <v>522</v>
      </c>
      <c r="D209" s="379" t="s">
        <v>847</v>
      </c>
      <c r="E209" s="379" t="s">
        <v>781</v>
      </c>
      <c r="F209" s="379" t="s">
        <v>821</v>
      </c>
      <c r="G209" s="480">
        <v>80543683</v>
      </c>
      <c r="H209" s="379"/>
      <c r="I209" s="480">
        <v>80543683</v>
      </c>
      <c r="J209" s="379"/>
      <c r="K209" s="379"/>
      <c r="L209" s="379"/>
      <c r="M209" s="379"/>
      <c r="N209" s="379"/>
      <c r="O209" s="379"/>
      <c r="P209" s="379"/>
      <c r="Q209" s="480">
        <v>80543683</v>
      </c>
      <c r="R209" s="379"/>
      <c r="S209" s="379"/>
      <c r="T209" s="379"/>
      <c r="U209" s="480">
        <v>49601183.969999999</v>
      </c>
      <c r="V209" s="379"/>
      <c r="W209" s="480">
        <v>49601183.969999999</v>
      </c>
      <c r="X209" s="379"/>
      <c r="Y209" s="379"/>
      <c r="Z209" s="379"/>
      <c r="AA209" s="379"/>
      <c r="AB209" s="379"/>
      <c r="AC209" s="379"/>
      <c r="AD209" s="379"/>
      <c r="AE209" s="480">
        <v>49601183.969999999</v>
      </c>
      <c r="AF209" s="379"/>
      <c r="AG209" s="379"/>
      <c r="AH209" s="379"/>
      <c r="AI209" s="379" t="s">
        <v>1056</v>
      </c>
      <c r="AJ209" s="481">
        <v>45478.546284722222</v>
      </c>
      <c r="AK209" s="379"/>
      <c r="AL209" s="379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s="4" customFormat="1" ht="12.75" customHeight="1" x14ac:dyDescent="0.25">
      <c r="A210" s="379" t="s">
        <v>309</v>
      </c>
      <c r="B210" s="379" t="s">
        <v>258</v>
      </c>
      <c r="C210" s="379" t="s">
        <v>522</v>
      </c>
      <c r="D210" s="379" t="s">
        <v>847</v>
      </c>
      <c r="E210" s="379" t="s">
        <v>781</v>
      </c>
      <c r="F210" s="379" t="s">
        <v>831</v>
      </c>
      <c r="G210" s="480">
        <v>34824883</v>
      </c>
      <c r="H210" s="379"/>
      <c r="I210" s="480">
        <v>34824883</v>
      </c>
      <c r="J210" s="379"/>
      <c r="K210" s="379"/>
      <c r="L210" s="379"/>
      <c r="M210" s="379"/>
      <c r="N210" s="379"/>
      <c r="O210" s="379"/>
      <c r="P210" s="379"/>
      <c r="Q210" s="480">
        <v>34824883</v>
      </c>
      <c r="R210" s="379"/>
      <c r="S210" s="379"/>
      <c r="T210" s="379"/>
      <c r="U210" s="480">
        <v>20271949.969999999</v>
      </c>
      <c r="V210" s="379"/>
      <c r="W210" s="480">
        <v>20271949.969999999</v>
      </c>
      <c r="X210" s="379"/>
      <c r="Y210" s="379"/>
      <c r="Z210" s="379"/>
      <c r="AA210" s="379"/>
      <c r="AB210" s="379"/>
      <c r="AC210" s="379"/>
      <c r="AD210" s="379"/>
      <c r="AE210" s="480">
        <v>20271949.969999999</v>
      </c>
      <c r="AF210" s="379"/>
      <c r="AG210" s="379"/>
      <c r="AH210" s="379"/>
      <c r="AI210" s="379" t="s">
        <v>1056</v>
      </c>
      <c r="AJ210" s="481">
        <v>45478.546284722222</v>
      </c>
      <c r="AK210" s="379"/>
      <c r="AL210" s="379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s="4" customFormat="1" ht="12.75" customHeight="1" x14ac:dyDescent="0.25">
      <c r="A211" s="344" t="s">
        <v>310</v>
      </c>
      <c r="B211" s="344" t="s">
        <v>258</v>
      </c>
      <c r="C211" s="344" t="s">
        <v>522</v>
      </c>
      <c r="D211" s="482" t="s">
        <v>847</v>
      </c>
      <c r="E211" s="344" t="s">
        <v>781</v>
      </c>
      <c r="F211" s="482" t="s">
        <v>832</v>
      </c>
      <c r="G211" s="478">
        <v>10365700</v>
      </c>
      <c r="H211" s="482"/>
      <c r="I211" s="478">
        <v>10365700</v>
      </c>
      <c r="J211" s="482"/>
      <c r="K211" s="482"/>
      <c r="L211" s="482"/>
      <c r="M211" s="482"/>
      <c r="N211" s="482"/>
      <c r="O211" s="482"/>
      <c r="P211" s="482"/>
      <c r="Q211" s="483">
        <v>10365700</v>
      </c>
      <c r="R211" s="482"/>
      <c r="S211" s="482"/>
      <c r="T211" s="482"/>
      <c r="U211" s="478">
        <v>5621566</v>
      </c>
      <c r="V211" s="482"/>
      <c r="W211" s="478">
        <v>5621566</v>
      </c>
      <c r="X211" s="482"/>
      <c r="Y211" s="482"/>
      <c r="Z211" s="482"/>
      <c r="AA211" s="482"/>
      <c r="AB211" s="482"/>
      <c r="AC211" s="482"/>
      <c r="AD211" s="482"/>
      <c r="AE211" s="483">
        <v>5621566</v>
      </c>
      <c r="AF211" s="482"/>
      <c r="AG211" s="482"/>
      <c r="AH211" s="482"/>
      <c r="AI211" s="344" t="s">
        <v>1056</v>
      </c>
      <c r="AJ211" s="479">
        <v>45478.546273148146</v>
      </c>
      <c r="AK211" s="344"/>
      <c r="AL211" s="344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s="4" customFormat="1" ht="12.75" customHeight="1" x14ac:dyDescent="0.25">
      <c r="A212" s="344" t="s">
        <v>311</v>
      </c>
      <c r="B212" s="344" t="s">
        <v>258</v>
      </c>
      <c r="C212" s="344" t="s">
        <v>522</v>
      </c>
      <c r="D212" s="482" t="s">
        <v>847</v>
      </c>
      <c r="E212" s="344" t="s">
        <v>781</v>
      </c>
      <c r="F212" s="482" t="s">
        <v>833</v>
      </c>
      <c r="G212" s="478">
        <v>2131183</v>
      </c>
      <c r="H212" s="482"/>
      <c r="I212" s="478">
        <v>2131183</v>
      </c>
      <c r="J212" s="482"/>
      <c r="K212" s="482"/>
      <c r="L212" s="482"/>
      <c r="M212" s="482"/>
      <c r="N212" s="482"/>
      <c r="O212" s="482"/>
      <c r="P212" s="482"/>
      <c r="Q212" s="483">
        <v>2131183</v>
      </c>
      <c r="R212" s="482"/>
      <c r="S212" s="482"/>
      <c r="T212" s="482"/>
      <c r="U212" s="478">
        <v>717756.97</v>
      </c>
      <c r="V212" s="482"/>
      <c r="W212" s="478">
        <v>717756.97</v>
      </c>
      <c r="X212" s="482"/>
      <c r="Y212" s="482"/>
      <c r="Z212" s="482"/>
      <c r="AA212" s="482"/>
      <c r="AB212" s="482"/>
      <c r="AC212" s="482"/>
      <c r="AD212" s="482"/>
      <c r="AE212" s="483">
        <v>717756.97</v>
      </c>
      <c r="AF212" s="482"/>
      <c r="AG212" s="482"/>
      <c r="AH212" s="482"/>
      <c r="AI212" s="344" t="s">
        <v>1056</v>
      </c>
      <c r="AJ212" s="479">
        <v>45478.546273148146</v>
      </c>
      <c r="AK212" s="344"/>
      <c r="AL212" s="344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s="4" customFormat="1" ht="12.75" customHeight="1" x14ac:dyDescent="0.25">
      <c r="A213" s="344" t="s">
        <v>327</v>
      </c>
      <c r="B213" s="344" t="s">
        <v>258</v>
      </c>
      <c r="C213" s="344" t="s">
        <v>522</v>
      </c>
      <c r="D213" s="482" t="s">
        <v>847</v>
      </c>
      <c r="E213" s="344" t="s">
        <v>781</v>
      </c>
      <c r="F213" s="482" t="s">
        <v>848</v>
      </c>
      <c r="G213" s="478">
        <v>22328000</v>
      </c>
      <c r="H213" s="482"/>
      <c r="I213" s="478">
        <v>22328000</v>
      </c>
      <c r="J213" s="482"/>
      <c r="K213" s="482"/>
      <c r="L213" s="482"/>
      <c r="M213" s="482"/>
      <c r="N213" s="482"/>
      <c r="O213" s="482"/>
      <c r="P213" s="482"/>
      <c r="Q213" s="483">
        <v>22328000</v>
      </c>
      <c r="R213" s="482"/>
      <c r="S213" s="482"/>
      <c r="T213" s="482"/>
      <c r="U213" s="478">
        <v>13932627</v>
      </c>
      <c r="V213" s="482"/>
      <c r="W213" s="478">
        <v>13932627</v>
      </c>
      <c r="X213" s="482"/>
      <c r="Y213" s="482"/>
      <c r="Z213" s="482"/>
      <c r="AA213" s="482"/>
      <c r="AB213" s="482"/>
      <c r="AC213" s="482"/>
      <c r="AD213" s="482"/>
      <c r="AE213" s="483">
        <v>13932627</v>
      </c>
      <c r="AF213" s="482"/>
      <c r="AG213" s="482"/>
      <c r="AH213" s="482"/>
      <c r="AI213" s="344" t="s">
        <v>1056</v>
      </c>
      <c r="AJ213" s="479">
        <v>45478.546273148146</v>
      </c>
      <c r="AK213" s="344"/>
      <c r="AL213" s="344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s="4" customFormat="1" ht="12.75" customHeight="1" x14ac:dyDescent="0.25">
      <c r="A214" s="379" t="s">
        <v>322</v>
      </c>
      <c r="B214" s="379" t="s">
        <v>258</v>
      </c>
      <c r="C214" s="379" t="s">
        <v>522</v>
      </c>
      <c r="D214" s="379" t="s">
        <v>847</v>
      </c>
      <c r="E214" s="379" t="s">
        <v>781</v>
      </c>
      <c r="F214" s="379" t="s">
        <v>388</v>
      </c>
      <c r="G214" s="480">
        <v>45718800</v>
      </c>
      <c r="H214" s="379"/>
      <c r="I214" s="480">
        <v>45718800</v>
      </c>
      <c r="J214" s="379"/>
      <c r="K214" s="379"/>
      <c r="L214" s="379"/>
      <c r="M214" s="379"/>
      <c r="N214" s="379"/>
      <c r="O214" s="379"/>
      <c r="P214" s="379"/>
      <c r="Q214" s="480">
        <v>45718800</v>
      </c>
      <c r="R214" s="379"/>
      <c r="S214" s="379"/>
      <c r="T214" s="379"/>
      <c r="U214" s="480">
        <v>29329234</v>
      </c>
      <c r="V214" s="379"/>
      <c r="W214" s="480">
        <v>29329234</v>
      </c>
      <c r="X214" s="379"/>
      <c r="Y214" s="379"/>
      <c r="Z214" s="379"/>
      <c r="AA214" s="379"/>
      <c r="AB214" s="379"/>
      <c r="AC214" s="379"/>
      <c r="AD214" s="379"/>
      <c r="AE214" s="480">
        <v>29329234</v>
      </c>
      <c r="AF214" s="379"/>
      <c r="AG214" s="379"/>
      <c r="AH214" s="379"/>
      <c r="AI214" s="379" t="s">
        <v>1056</v>
      </c>
      <c r="AJ214" s="481">
        <v>45478.546284722222</v>
      </c>
      <c r="AK214" s="379"/>
      <c r="AL214" s="379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s="4" customFormat="1" ht="12.75" customHeight="1" x14ac:dyDescent="0.25">
      <c r="A215" s="344" t="s">
        <v>323</v>
      </c>
      <c r="B215" s="344" t="s">
        <v>258</v>
      </c>
      <c r="C215" s="344" t="s">
        <v>522</v>
      </c>
      <c r="D215" s="482" t="s">
        <v>847</v>
      </c>
      <c r="E215" s="344" t="s">
        <v>781</v>
      </c>
      <c r="F215" s="482" t="s">
        <v>844</v>
      </c>
      <c r="G215" s="478">
        <v>34811600</v>
      </c>
      <c r="H215" s="482"/>
      <c r="I215" s="478">
        <v>34811600</v>
      </c>
      <c r="J215" s="482"/>
      <c r="K215" s="482"/>
      <c r="L215" s="482"/>
      <c r="M215" s="482"/>
      <c r="N215" s="482"/>
      <c r="O215" s="482"/>
      <c r="P215" s="482"/>
      <c r="Q215" s="483">
        <v>34811600</v>
      </c>
      <c r="R215" s="482"/>
      <c r="S215" s="482"/>
      <c r="T215" s="482"/>
      <c r="U215" s="478">
        <v>20124334</v>
      </c>
      <c r="V215" s="482"/>
      <c r="W215" s="478">
        <v>20124334</v>
      </c>
      <c r="X215" s="482"/>
      <c r="Y215" s="482"/>
      <c r="Z215" s="482"/>
      <c r="AA215" s="482"/>
      <c r="AB215" s="482"/>
      <c r="AC215" s="482"/>
      <c r="AD215" s="482"/>
      <c r="AE215" s="483">
        <v>20124334</v>
      </c>
      <c r="AF215" s="482"/>
      <c r="AG215" s="482"/>
      <c r="AH215" s="482"/>
      <c r="AI215" s="344" t="s">
        <v>1056</v>
      </c>
      <c r="AJ215" s="479">
        <v>45478.546273148146</v>
      </c>
      <c r="AK215" s="344"/>
      <c r="AL215" s="344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s="4" customFormat="1" ht="12.75" customHeight="1" x14ac:dyDescent="0.25">
      <c r="A216" s="344" t="s">
        <v>324</v>
      </c>
      <c r="B216" s="344" t="s">
        <v>258</v>
      </c>
      <c r="C216" s="344" t="s">
        <v>522</v>
      </c>
      <c r="D216" s="482" t="s">
        <v>847</v>
      </c>
      <c r="E216" s="344" t="s">
        <v>781</v>
      </c>
      <c r="F216" s="482" t="s">
        <v>845</v>
      </c>
      <c r="G216" s="478">
        <v>10907200</v>
      </c>
      <c r="H216" s="482"/>
      <c r="I216" s="478">
        <v>10907200</v>
      </c>
      <c r="J216" s="482"/>
      <c r="K216" s="482"/>
      <c r="L216" s="482"/>
      <c r="M216" s="482"/>
      <c r="N216" s="482"/>
      <c r="O216" s="482"/>
      <c r="P216" s="482"/>
      <c r="Q216" s="483">
        <v>10907200</v>
      </c>
      <c r="R216" s="482"/>
      <c r="S216" s="482"/>
      <c r="T216" s="482"/>
      <c r="U216" s="478">
        <v>9204900</v>
      </c>
      <c r="V216" s="482"/>
      <c r="W216" s="478">
        <v>9204900</v>
      </c>
      <c r="X216" s="482"/>
      <c r="Y216" s="482"/>
      <c r="Z216" s="482"/>
      <c r="AA216" s="482"/>
      <c r="AB216" s="482"/>
      <c r="AC216" s="482"/>
      <c r="AD216" s="482"/>
      <c r="AE216" s="483">
        <v>9204900</v>
      </c>
      <c r="AF216" s="482"/>
      <c r="AG216" s="482"/>
      <c r="AH216" s="482"/>
      <c r="AI216" s="344" t="s">
        <v>1056</v>
      </c>
      <c r="AJ216" s="479">
        <v>45478.546273148146</v>
      </c>
      <c r="AK216" s="344"/>
      <c r="AL216" s="344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s="4" customFormat="1" ht="12.75" customHeight="1" x14ac:dyDescent="0.25">
      <c r="A217" s="379" t="s">
        <v>269</v>
      </c>
      <c r="B217" s="379" t="s">
        <v>258</v>
      </c>
      <c r="C217" s="379" t="s">
        <v>522</v>
      </c>
      <c r="D217" s="379" t="s">
        <v>847</v>
      </c>
      <c r="E217" s="379" t="s">
        <v>781</v>
      </c>
      <c r="F217" s="379" t="s">
        <v>791</v>
      </c>
      <c r="G217" s="480">
        <v>405000</v>
      </c>
      <c r="H217" s="379"/>
      <c r="I217" s="480">
        <v>405000</v>
      </c>
      <c r="J217" s="379"/>
      <c r="K217" s="379"/>
      <c r="L217" s="379"/>
      <c r="M217" s="379"/>
      <c r="N217" s="379"/>
      <c r="O217" s="379"/>
      <c r="P217" s="379"/>
      <c r="Q217" s="480">
        <v>405000</v>
      </c>
      <c r="R217" s="379"/>
      <c r="S217" s="379"/>
      <c r="T217" s="379"/>
      <c r="U217" s="480">
        <v>0</v>
      </c>
      <c r="V217" s="379"/>
      <c r="W217" s="480">
        <v>0</v>
      </c>
      <c r="X217" s="379"/>
      <c r="Y217" s="379"/>
      <c r="Z217" s="379"/>
      <c r="AA217" s="379"/>
      <c r="AB217" s="379"/>
      <c r="AC217" s="379"/>
      <c r="AD217" s="379"/>
      <c r="AE217" s="480">
        <v>0</v>
      </c>
      <c r="AF217" s="379"/>
      <c r="AG217" s="379"/>
      <c r="AH217" s="379"/>
      <c r="AI217" s="379" t="s">
        <v>1056</v>
      </c>
      <c r="AJ217" s="481">
        <v>45478.546284722222</v>
      </c>
      <c r="AK217" s="379"/>
      <c r="AL217" s="379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s="4" customFormat="1" ht="12.75" customHeight="1" x14ac:dyDescent="0.25">
      <c r="A218" s="379" t="s">
        <v>305</v>
      </c>
      <c r="B218" s="379" t="s">
        <v>258</v>
      </c>
      <c r="C218" s="379" t="s">
        <v>522</v>
      </c>
      <c r="D218" s="379" t="s">
        <v>847</v>
      </c>
      <c r="E218" s="379" t="s">
        <v>781</v>
      </c>
      <c r="F218" s="379" t="s">
        <v>826</v>
      </c>
      <c r="G218" s="480">
        <v>405000</v>
      </c>
      <c r="H218" s="379"/>
      <c r="I218" s="480">
        <v>405000</v>
      </c>
      <c r="J218" s="379"/>
      <c r="K218" s="379"/>
      <c r="L218" s="379"/>
      <c r="M218" s="379"/>
      <c r="N218" s="379"/>
      <c r="O218" s="379"/>
      <c r="P218" s="379"/>
      <c r="Q218" s="480">
        <v>405000</v>
      </c>
      <c r="R218" s="379"/>
      <c r="S218" s="379"/>
      <c r="T218" s="379"/>
      <c r="U218" s="480">
        <v>0</v>
      </c>
      <c r="V218" s="379"/>
      <c r="W218" s="480">
        <v>0</v>
      </c>
      <c r="X218" s="379"/>
      <c r="Y218" s="379"/>
      <c r="Z218" s="379"/>
      <c r="AA218" s="379"/>
      <c r="AB218" s="379"/>
      <c r="AC218" s="379"/>
      <c r="AD218" s="379"/>
      <c r="AE218" s="480">
        <v>0</v>
      </c>
      <c r="AF218" s="379"/>
      <c r="AG218" s="379"/>
      <c r="AH218" s="379"/>
      <c r="AI218" s="379" t="s">
        <v>1056</v>
      </c>
      <c r="AJ218" s="481">
        <v>45478.546284722222</v>
      </c>
      <c r="AK218" s="379"/>
      <c r="AL218" s="379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s="4" customFormat="1" ht="12.75" customHeight="1" x14ac:dyDescent="0.25">
      <c r="A219" s="344" t="s">
        <v>328</v>
      </c>
      <c r="B219" s="344" t="s">
        <v>258</v>
      </c>
      <c r="C219" s="344" t="s">
        <v>522</v>
      </c>
      <c r="D219" s="482" t="s">
        <v>847</v>
      </c>
      <c r="E219" s="344" t="s">
        <v>781</v>
      </c>
      <c r="F219" s="482" t="s">
        <v>849</v>
      </c>
      <c r="G219" s="478">
        <v>405000</v>
      </c>
      <c r="H219" s="482"/>
      <c r="I219" s="478">
        <v>405000</v>
      </c>
      <c r="J219" s="482"/>
      <c r="K219" s="482"/>
      <c r="L219" s="482"/>
      <c r="M219" s="482"/>
      <c r="N219" s="482"/>
      <c r="O219" s="482"/>
      <c r="P219" s="482"/>
      <c r="Q219" s="483">
        <v>405000</v>
      </c>
      <c r="R219" s="482"/>
      <c r="S219" s="482"/>
      <c r="T219" s="482"/>
      <c r="U219" s="478">
        <v>0</v>
      </c>
      <c r="V219" s="482"/>
      <c r="W219" s="478">
        <v>0</v>
      </c>
      <c r="X219" s="482"/>
      <c r="Y219" s="482"/>
      <c r="Z219" s="482"/>
      <c r="AA219" s="482"/>
      <c r="AB219" s="482"/>
      <c r="AC219" s="482"/>
      <c r="AD219" s="482"/>
      <c r="AE219" s="483">
        <v>0</v>
      </c>
      <c r="AF219" s="482"/>
      <c r="AG219" s="482"/>
      <c r="AH219" s="482"/>
      <c r="AI219" s="344" t="s">
        <v>1056</v>
      </c>
      <c r="AJ219" s="479">
        <v>45478.546273148146</v>
      </c>
      <c r="AK219" s="344"/>
      <c r="AL219" s="344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s="4" customFormat="1" ht="12.75" customHeight="1" x14ac:dyDescent="0.25">
      <c r="A220" s="379" t="s">
        <v>329</v>
      </c>
      <c r="B220" s="379" t="s">
        <v>258</v>
      </c>
      <c r="C220" s="379" t="s">
        <v>522</v>
      </c>
      <c r="D220" s="379" t="s">
        <v>850</v>
      </c>
      <c r="E220" s="379" t="s">
        <v>781</v>
      </c>
      <c r="F220" s="379" t="s">
        <v>522</v>
      </c>
      <c r="G220" s="480">
        <v>769900</v>
      </c>
      <c r="H220" s="379"/>
      <c r="I220" s="480">
        <v>769900</v>
      </c>
      <c r="J220" s="379"/>
      <c r="K220" s="379"/>
      <c r="L220" s="379"/>
      <c r="M220" s="379"/>
      <c r="N220" s="379"/>
      <c r="O220" s="379"/>
      <c r="P220" s="379"/>
      <c r="Q220" s="480">
        <v>400000</v>
      </c>
      <c r="R220" s="480">
        <v>93900</v>
      </c>
      <c r="S220" s="480">
        <v>276000</v>
      </c>
      <c r="T220" s="379"/>
      <c r="U220" s="480">
        <v>223860</v>
      </c>
      <c r="V220" s="379"/>
      <c r="W220" s="480">
        <v>223860</v>
      </c>
      <c r="X220" s="379"/>
      <c r="Y220" s="379"/>
      <c r="Z220" s="379"/>
      <c r="AA220" s="379"/>
      <c r="AB220" s="379"/>
      <c r="AC220" s="379"/>
      <c r="AD220" s="379"/>
      <c r="AE220" s="480">
        <v>158400</v>
      </c>
      <c r="AF220" s="480">
        <v>19160</v>
      </c>
      <c r="AG220" s="480">
        <v>46300</v>
      </c>
      <c r="AH220" s="379"/>
      <c r="AI220" s="379" t="s">
        <v>1056</v>
      </c>
      <c r="AJ220" s="481">
        <v>45478.546284722222</v>
      </c>
      <c r="AK220" s="379"/>
      <c r="AL220" s="379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s="4" customFormat="1" ht="12.75" customHeight="1" x14ac:dyDescent="0.25">
      <c r="A221" s="379" t="s">
        <v>266</v>
      </c>
      <c r="B221" s="379" t="s">
        <v>258</v>
      </c>
      <c r="C221" s="379" t="s">
        <v>522</v>
      </c>
      <c r="D221" s="379" t="s">
        <v>850</v>
      </c>
      <c r="E221" s="379" t="s">
        <v>781</v>
      </c>
      <c r="F221" s="379" t="s">
        <v>258</v>
      </c>
      <c r="G221" s="480">
        <v>769900</v>
      </c>
      <c r="H221" s="379"/>
      <c r="I221" s="480">
        <v>769900</v>
      </c>
      <c r="J221" s="379"/>
      <c r="K221" s="379"/>
      <c r="L221" s="379"/>
      <c r="M221" s="379"/>
      <c r="N221" s="379"/>
      <c r="O221" s="379"/>
      <c r="P221" s="379"/>
      <c r="Q221" s="480">
        <v>400000</v>
      </c>
      <c r="R221" s="480">
        <v>93900</v>
      </c>
      <c r="S221" s="480">
        <v>276000</v>
      </c>
      <c r="T221" s="379"/>
      <c r="U221" s="480">
        <v>223860</v>
      </c>
      <c r="V221" s="379"/>
      <c r="W221" s="480">
        <v>223860</v>
      </c>
      <c r="X221" s="379"/>
      <c r="Y221" s="379"/>
      <c r="Z221" s="379"/>
      <c r="AA221" s="379"/>
      <c r="AB221" s="379"/>
      <c r="AC221" s="379"/>
      <c r="AD221" s="379"/>
      <c r="AE221" s="480">
        <v>158400</v>
      </c>
      <c r="AF221" s="480">
        <v>19160</v>
      </c>
      <c r="AG221" s="480">
        <v>46300</v>
      </c>
      <c r="AH221" s="379"/>
      <c r="AI221" s="379" t="s">
        <v>1056</v>
      </c>
      <c r="AJ221" s="481">
        <v>45478.546284722222</v>
      </c>
      <c r="AK221" s="379"/>
      <c r="AL221" s="379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s="4" customFormat="1" ht="12.75" customHeight="1" x14ac:dyDescent="0.25">
      <c r="A222" s="379" t="s">
        <v>267</v>
      </c>
      <c r="B222" s="379" t="s">
        <v>258</v>
      </c>
      <c r="C222" s="379" t="s">
        <v>522</v>
      </c>
      <c r="D222" s="379" t="s">
        <v>850</v>
      </c>
      <c r="E222" s="379" t="s">
        <v>781</v>
      </c>
      <c r="F222" s="379" t="s">
        <v>789</v>
      </c>
      <c r="G222" s="480">
        <v>769900</v>
      </c>
      <c r="H222" s="379"/>
      <c r="I222" s="480">
        <v>769900</v>
      </c>
      <c r="J222" s="379"/>
      <c r="K222" s="379"/>
      <c r="L222" s="379"/>
      <c r="M222" s="379"/>
      <c r="N222" s="379"/>
      <c r="O222" s="379"/>
      <c r="P222" s="379"/>
      <c r="Q222" s="480">
        <v>400000</v>
      </c>
      <c r="R222" s="480">
        <v>93900</v>
      </c>
      <c r="S222" s="480">
        <v>276000</v>
      </c>
      <c r="T222" s="379"/>
      <c r="U222" s="480">
        <v>223860</v>
      </c>
      <c r="V222" s="379"/>
      <c r="W222" s="480">
        <v>223860</v>
      </c>
      <c r="X222" s="379"/>
      <c r="Y222" s="379"/>
      <c r="Z222" s="379"/>
      <c r="AA222" s="379"/>
      <c r="AB222" s="379"/>
      <c r="AC222" s="379"/>
      <c r="AD222" s="379"/>
      <c r="AE222" s="480">
        <v>158400</v>
      </c>
      <c r="AF222" s="480">
        <v>19160</v>
      </c>
      <c r="AG222" s="480">
        <v>46300</v>
      </c>
      <c r="AH222" s="379"/>
      <c r="AI222" s="379" t="s">
        <v>1056</v>
      </c>
      <c r="AJ222" s="481">
        <v>45478.546284722222</v>
      </c>
      <c r="AK222" s="379"/>
      <c r="AL222" s="379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s="4" customFormat="1" ht="12.75" customHeight="1" x14ac:dyDescent="0.25">
      <c r="A223" s="344" t="s">
        <v>268</v>
      </c>
      <c r="B223" s="344" t="s">
        <v>258</v>
      </c>
      <c r="C223" s="344" t="s">
        <v>522</v>
      </c>
      <c r="D223" s="482" t="s">
        <v>850</v>
      </c>
      <c r="E223" s="344" t="s">
        <v>781</v>
      </c>
      <c r="F223" s="482" t="s">
        <v>790</v>
      </c>
      <c r="G223" s="478">
        <v>769900</v>
      </c>
      <c r="H223" s="482"/>
      <c r="I223" s="478">
        <v>769900</v>
      </c>
      <c r="J223" s="482"/>
      <c r="K223" s="482"/>
      <c r="L223" s="482"/>
      <c r="M223" s="482"/>
      <c r="N223" s="482"/>
      <c r="O223" s="482"/>
      <c r="P223" s="482"/>
      <c r="Q223" s="483">
        <v>400000</v>
      </c>
      <c r="R223" s="483">
        <v>93900</v>
      </c>
      <c r="S223" s="483">
        <v>276000</v>
      </c>
      <c r="T223" s="482"/>
      <c r="U223" s="478">
        <v>223860</v>
      </c>
      <c r="V223" s="482"/>
      <c r="W223" s="478">
        <v>223860</v>
      </c>
      <c r="X223" s="482"/>
      <c r="Y223" s="482"/>
      <c r="Z223" s="482"/>
      <c r="AA223" s="482"/>
      <c r="AB223" s="482"/>
      <c r="AC223" s="482"/>
      <c r="AD223" s="482"/>
      <c r="AE223" s="483">
        <v>158400</v>
      </c>
      <c r="AF223" s="483">
        <v>19160</v>
      </c>
      <c r="AG223" s="483">
        <v>46300</v>
      </c>
      <c r="AH223" s="482"/>
      <c r="AI223" s="344" t="s">
        <v>1056</v>
      </c>
      <c r="AJ223" s="479">
        <v>45478.546273148146</v>
      </c>
      <c r="AK223" s="344"/>
      <c r="AL223" s="344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s="4" customFormat="1" ht="12.75" customHeight="1" x14ac:dyDescent="0.25">
      <c r="A224" s="379" t="s">
        <v>330</v>
      </c>
      <c r="B224" s="379" t="s">
        <v>258</v>
      </c>
      <c r="C224" s="379" t="s">
        <v>522</v>
      </c>
      <c r="D224" s="379" t="s">
        <v>851</v>
      </c>
      <c r="E224" s="379" t="s">
        <v>781</v>
      </c>
      <c r="F224" s="379" t="s">
        <v>522</v>
      </c>
      <c r="G224" s="480">
        <v>13149400</v>
      </c>
      <c r="H224" s="379"/>
      <c r="I224" s="480">
        <v>13149400</v>
      </c>
      <c r="J224" s="480">
        <v>535000</v>
      </c>
      <c r="K224" s="379"/>
      <c r="L224" s="379"/>
      <c r="M224" s="379"/>
      <c r="N224" s="379"/>
      <c r="O224" s="379"/>
      <c r="P224" s="379"/>
      <c r="Q224" s="480">
        <v>12922400</v>
      </c>
      <c r="R224" s="480">
        <v>605000</v>
      </c>
      <c r="S224" s="480">
        <v>157000</v>
      </c>
      <c r="T224" s="379"/>
      <c r="U224" s="480">
        <v>5543934.3300000001</v>
      </c>
      <c r="V224" s="379"/>
      <c r="W224" s="480">
        <v>5543934.3300000001</v>
      </c>
      <c r="X224" s="480">
        <v>222925</v>
      </c>
      <c r="Y224" s="379"/>
      <c r="Z224" s="379"/>
      <c r="AA224" s="379"/>
      <c r="AB224" s="379"/>
      <c r="AC224" s="379"/>
      <c r="AD224" s="379"/>
      <c r="AE224" s="480">
        <v>5500934.3300000001</v>
      </c>
      <c r="AF224" s="480">
        <v>222925</v>
      </c>
      <c r="AG224" s="480">
        <v>43000</v>
      </c>
      <c r="AH224" s="379"/>
      <c r="AI224" s="379" t="s">
        <v>1056</v>
      </c>
      <c r="AJ224" s="481">
        <v>45478.546284722222</v>
      </c>
      <c r="AK224" s="379"/>
      <c r="AL224" s="379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s="4" customFormat="1" ht="12.75" customHeight="1" x14ac:dyDescent="0.25">
      <c r="A225" s="379" t="s">
        <v>261</v>
      </c>
      <c r="B225" s="379" t="s">
        <v>258</v>
      </c>
      <c r="C225" s="379" t="s">
        <v>522</v>
      </c>
      <c r="D225" s="379" t="s">
        <v>851</v>
      </c>
      <c r="E225" s="379" t="s">
        <v>781</v>
      </c>
      <c r="F225" s="379" t="s">
        <v>783</v>
      </c>
      <c r="G225" s="480">
        <v>8432800</v>
      </c>
      <c r="H225" s="379"/>
      <c r="I225" s="480">
        <v>8432800</v>
      </c>
      <c r="J225" s="379"/>
      <c r="K225" s="379"/>
      <c r="L225" s="379"/>
      <c r="M225" s="379"/>
      <c r="N225" s="379"/>
      <c r="O225" s="379"/>
      <c r="P225" s="379"/>
      <c r="Q225" s="480">
        <v>8432800</v>
      </c>
      <c r="R225" s="379"/>
      <c r="S225" s="379"/>
      <c r="T225" s="379"/>
      <c r="U225" s="480">
        <v>3471428.1</v>
      </c>
      <c r="V225" s="379"/>
      <c r="W225" s="480">
        <v>3471428.1</v>
      </c>
      <c r="X225" s="379"/>
      <c r="Y225" s="379"/>
      <c r="Z225" s="379"/>
      <c r="AA225" s="379"/>
      <c r="AB225" s="379"/>
      <c r="AC225" s="379"/>
      <c r="AD225" s="379"/>
      <c r="AE225" s="480">
        <v>3471428.1</v>
      </c>
      <c r="AF225" s="379"/>
      <c r="AG225" s="379"/>
      <c r="AH225" s="379"/>
      <c r="AI225" s="379" t="s">
        <v>1056</v>
      </c>
      <c r="AJ225" s="481">
        <v>45478.546284722222</v>
      </c>
      <c r="AK225" s="379"/>
      <c r="AL225" s="379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s="4" customFormat="1" ht="12.75" customHeight="1" x14ac:dyDescent="0.25">
      <c r="A226" s="379" t="s">
        <v>285</v>
      </c>
      <c r="B226" s="379" t="s">
        <v>258</v>
      </c>
      <c r="C226" s="379" t="s">
        <v>522</v>
      </c>
      <c r="D226" s="379" t="s">
        <v>851</v>
      </c>
      <c r="E226" s="379" t="s">
        <v>781</v>
      </c>
      <c r="F226" s="379" t="s">
        <v>806</v>
      </c>
      <c r="G226" s="480">
        <v>8432800</v>
      </c>
      <c r="H226" s="379"/>
      <c r="I226" s="480">
        <v>8432800</v>
      </c>
      <c r="J226" s="379"/>
      <c r="K226" s="379"/>
      <c r="L226" s="379"/>
      <c r="M226" s="379"/>
      <c r="N226" s="379"/>
      <c r="O226" s="379"/>
      <c r="P226" s="379"/>
      <c r="Q226" s="480">
        <v>8432800</v>
      </c>
      <c r="R226" s="379"/>
      <c r="S226" s="379"/>
      <c r="T226" s="379"/>
      <c r="U226" s="480">
        <v>3471428.1</v>
      </c>
      <c r="V226" s="379"/>
      <c r="W226" s="480">
        <v>3471428.1</v>
      </c>
      <c r="X226" s="379"/>
      <c r="Y226" s="379"/>
      <c r="Z226" s="379"/>
      <c r="AA226" s="379"/>
      <c r="AB226" s="379"/>
      <c r="AC226" s="379"/>
      <c r="AD226" s="379"/>
      <c r="AE226" s="480">
        <v>3471428.1</v>
      </c>
      <c r="AF226" s="379"/>
      <c r="AG226" s="379"/>
      <c r="AH226" s="379"/>
      <c r="AI226" s="379" t="s">
        <v>1056</v>
      </c>
      <c r="AJ226" s="481">
        <v>45478.546284722222</v>
      </c>
      <c r="AK226" s="379"/>
      <c r="AL226" s="379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s="4" customFormat="1" ht="12.75" customHeight="1" x14ac:dyDescent="0.25">
      <c r="A227" s="344" t="s">
        <v>286</v>
      </c>
      <c r="B227" s="344" t="s">
        <v>258</v>
      </c>
      <c r="C227" s="344" t="s">
        <v>522</v>
      </c>
      <c r="D227" s="482" t="s">
        <v>851</v>
      </c>
      <c r="E227" s="344" t="s">
        <v>781</v>
      </c>
      <c r="F227" s="482" t="s">
        <v>807</v>
      </c>
      <c r="G227" s="478">
        <v>6440500</v>
      </c>
      <c r="H227" s="482"/>
      <c r="I227" s="478">
        <v>6440500</v>
      </c>
      <c r="J227" s="482"/>
      <c r="K227" s="482"/>
      <c r="L227" s="482"/>
      <c r="M227" s="482"/>
      <c r="N227" s="482"/>
      <c r="O227" s="482"/>
      <c r="P227" s="482"/>
      <c r="Q227" s="483">
        <v>6440500</v>
      </c>
      <c r="R227" s="482"/>
      <c r="S227" s="482"/>
      <c r="T227" s="482"/>
      <c r="U227" s="478">
        <v>2600989.0299999998</v>
      </c>
      <c r="V227" s="482"/>
      <c r="W227" s="478">
        <v>2600989.0299999998</v>
      </c>
      <c r="X227" s="482"/>
      <c r="Y227" s="482"/>
      <c r="Z227" s="482"/>
      <c r="AA227" s="482"/>
      <c r="AB227" s="482"/>
      <c r="AC227" s="482"/>
      <c r="AD227" s="482"/>
      <c r="AE227" s="483">
        <v>2600989.0299999998</v>
      </c>
      <c r="AF227" s="482"/>
      <c r="AG227" s="482"/>
      <c r="AH227" s="482"/>
      <c r="AI227" s="344" t="s">
        <v>1056</v>
      </c>
      <c r="AJ227" s="479">
        <v>45478.546273148146</v>
      </c>
      <c r="AK227" s="344"/>
      <c r="AL227" s="344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s="4" customFormat="1" ht="12.75" customHeight="1" x14ac:dyDescent="0.25">
      <c r="A228" s="344" t="s">
        <v>287</v>
      </c>
      <c r="B228" s="344" t="s">
        <v>258</v>
      </c>
      <c r="C228" s="344" t="s">
        <v>522</v>
      </c>
      <c r="D228" s="482" t="s">
        <v>851</v>
      </c>
      <c r="E228" s="344" t="s">
        <v>781</v>
      </c>
      <c r="F228" s="482" t="s">
        <v>808</v>
      </c>
      <c r="G228" s="478">
        <v>47300</v>
      </c>
      <c r="H228" s="482"/>
      <c r="I228" s="478">
        <v>47300</v>
      </c>
      <c r="J228" s="482"/>
      <c r="K228" s="482"/>
      <c r="L228" s="482"/>
      <c r="M228" s="482"/>
      <c r="N228" s="482"/>
      <c r="O228" s="482"/>
      <c r="P228" s="482"/>
      <c r="Q228" s="483">
        <v>47300</v>
      </c>
      <c r="R228" s="482"/>
      <c r="S228" s="482"/>
      <c r="T228" s="482"/>
      <c r="U228" s="478">
        <v>0</v>
      </c>
      <c r="V228" s="482"/>
      <c r="W228" s="478">
        <v>0</v>
      </c>
      <c r="X228" s="482"/>
      <c r="Y228" s="482"/>
      <c r="Z228" s="482"/>
      <c r="AA228" s="482"/>
      <c r="AB228" s="482"/>
      <c r="AC228" s="482"/>
      <c r="AD228" s="482"/>
      <c r="AE228" s="483">
        <v>0</v>
      </c>
      <c r="AF228" s="482"/>
      <c r="AG228" s="482"/>
      <c r="AH228" s="482"/>
      <c r="AI228" s="344" t="s">
        <v>1056</v>
      </c>
      <c r="AJ228" s="479">
        <v>45478.546273148146</v>
      </c>
      <c r="AK228" s="344"/>
      <c r="AL228" s="344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s="4" customFormat="1" ht="12.75" customHeight="1" x14ac:dyDescent="0.25">
      <c r="A229" s="344" t="s">
        <v>288</v>
      </c>
      <c r="B229" s="344" t="s">
        <v>258</v>
      </c>
      <c r="C229" s="344" t="s">
        <v>522</v>
      </c>
      <c r="D229" s="482" t="s">
        <v>851</v>
      </c>
      <c r="E229" s="344" t="s">
        <v>781</v>
      </c>
      <c r="F229" s="482" t="s">
        <v>809</v>
      </c>
      <c r="G229" s="478">
        <v>1945000</v>
      </c>
      <c r="H229" s="482"/>
      <c r="I229" s="478">
        <v>1945000</v>
      </c>
      <c r="J229" s="482"/>
      <c r="K229" s="482"/>
      <c r="L229" s="482"/>
      <c r="M229" s="482"/>
      <c r="N229" s="482"/>
      <c r="O229" s="482"/>
      <c r="P229" s="482"/>
      <c r="Q229" s="483">
        <v>1945000</v>
      </c>
      <c r="R229" s="482"/>
      <c r="S229" s="482"/>
      <c r="T229" s="482"/>
      <c r="U229" s="478">
        <v>870439.07</v>
      </c>
      <c r="V229" s="482"/>
      <c r="W229" s="478">
        <v>870439.07</v>
      </c>
      <c r="X229" s="482"/>
      <c r="Y229" s="482"/>
      <c r="Z229" s="482"/>
      <c r="AA229" s="482"/>
      <c r="AB229" s="482"/>
      <c r="AC229" s="482"/>
      <c r="AD229" s="482"/>
      <c r="AE229" s="483">
        <v>870439.07</v>
      </c>
      <c r="AF229" s="482"/>
      <c r="AG229" s="482"/>
      <c r="AH229" s="482"/>
      <c r="AI229" s="344" t="s">
        <v>1056</v>
      </c>
      <c r="AJ229" s="479">
        <v>45478.546273148146</v>
      </c>
      <c r="AK229" s="344"/>
      <c r="AL229" s="344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s="4" customFormat="1" ht="12.75" customHeight="1" x14ac:dyDescent="0.25">
      <c r="A230" s="379" t="s">
        <v>266</v>
      </c>
      <c r="B230" s="379" t="s">
        <v>258</v>
      </c>
      <c r="C230" s="379" t="s">
        <v>522</v>
      </c>
      <c r="D230" s="379" t="s">
        <v>851</v>
      </c>
      <c r="E230" s="379" t="s">
        <v>781</v>
      </c>
      <c r="F230" s="379" t="s">
        <v>258</v>
      </c>
      <c r="G230" s="480">
        <v>4652300</v>
      </c>
      <c r="H230" s="379"/>
      <c r="I230" s="480">
        <v>4652300</v>
      </c>
      <c r="J230" s="379"/>
      <c r="K230" s="379"/>
      <c r="L230" s="379"/>
      <c r="M230" s="379"/>
      <c r="N230" s="379"/>
      <c r="O230" s="379"/>
      <c r="P230" s="379"/>
      <c r="Q230" s="480">
        <v>4425300</v>
      </c>
      <c r="R230" s="480">
        <v>70000</v>
      </c>
      <c r="S230" s="480">
        <v>157000</v>
      </c>
      <c r="T230" s="379"/>
      <c r="U230" s="480">
        <v>2042008.83</v>
      </c>
      <c r="V230" s="379"/>
      <c r="W230" s="480">
        <v>2042008.83</v>
      </c>
      <c r="X230" s="379"/>
      <c r="Y230" s="379"/>
      <c r="Z230" s="379"/>
      <c r="AA230" s="379"/>
      <c r="AB230" s="379"/>
      <c r="AC230" s="379"/>
      <c r="AD230" s="379"/>
      <c r="AE230" s="480">
        <v>1999008.83</v>
      </c>
      <c r="AF230" s="480">
        <v>0</v>
      </c>
      <c r="AG230" s="480">
        <v>43000</v>
      </c>
      <c r="AH230" s="379"/>
      <c r="AI230" s="379" t="s">
        <v>1056</v>
      </c>
      <c r="AJ230" s="481">
        <v>45478.546284722222</v>
      </c>
      <c r="AK230" s="379"/>
      <c r="AL230" s="379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s="4" customFormat="1" ht="12.75" customHeight="1" x14ac:dyDescent="0.25">
      <c r="A231" s="379" t="s">
        <v>267</v>
      </c>
      <c r="B231" s="379" t="s">
        <v>258</v>
      </c>
      <c r="C231" s="379" t="s">
        <v>522</v>
      </c>
      <c r="D231" s="379" t="s">
        <v>851</v>
      </c>
      <c r="E231" s="379" t="s">
        <v>781</v>
      </c>
      <c r="F231" s="379" t="s">
        <v>789</v>
      </c>
      <c r="G231" s="480">
        <v>4652300</v>
      </c>
      <c r="H231" s="379"/>
      <c r="I231" s="480">
        <v>4652300</v>
      </c>
      <c r="J231" s="379"/>
      <c r="K231" s="379"/>
      <c r="L231" s="379"/>
      <c r="M231" s="379"/>
      <c r="N231" s="379"/>
      <c r="O231" s="379"/>
      <c r="P231" s="379"/>
      <c r="Q231" s="480">
        <v>4425300</v>
      </c>
      <c r="R231" s="480">
        <v>70000</v>
      </c>
      <c r="S231" s="480">
        <v>157000</v>
      </c>
      <c r="T231" s="379"/>
      <c r="U231" s="480">
        <v>2042008.83</v>
      </c>
      <c r="V231" s="379"/>
      <c r="W231" s="480">
        <v>2042008.83</v>
      </c>
      <c r="X231" s="379"/>
      <c r="Y231" s="379"/>
      <c r="Z231" s="379"/>
      <c r="AA231" s="379"/>
      <c r="AB231" s="379"/>
      <c r="AC231" s="379"/>
      <c r="AD231" s="379"/>
      <c r="AE231" s="480">
        <v>1999008.83</v>
      </c>
      <c r="AF231" s="480">
        <v>0</v>
      </c>
      <c r="AG231" s="480">
        <v>43000</v>
      </c>
      <c r="AH231" s="379"/>
      <c r="AI231" s="379" t="s">
        <v>1056</v>
      </c>
      <c r="AJ231" s="481">
        <v>45478.546284722222</v>
      </c>
      <c r="AK231" s="379"/>
      <c r="AL231" s="379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s="4" customFormat="1" ht="12.75" customHeight="1" x14ac:dyDescent="0.25">
      <c r="A232" s="344" t="s">
        <v>268</v>
      </c>
      <c r="B232" s="344" t="s">
        <v>258</v>
      </c>
      <c r="C232" s="344" t="s">
        <v>522</v>
      </c>
      <c r="D232" s="482" t="s">
        <v>851</v>
      </c>
      <c r="E232" s="344" t="s">
        <v>781</v>
      </c>
      <c r="F232" s="482" t="s">
        <v>790</v>
      </c>
      <c r="G232" s="478">
        <v>3971726</v>
      </c>
      <c r="H232" s="482"/>
      <c r="I232" s="478">
        <v>3971726</v>
      </c>
      <c r="J232" s="482"/>
      <c r="K232" s="482"/>
      <c r="L232" s="482"/>
      <c r="M232" s="482"/>
      <c r="N232" s="482"/>
      <c r="O232" s="482"/>
      <c r="P232" s="482"/>
      <c r="Q232" s="483">
        <v>3744726</v>
      </c>
      <c r="R232" s="483">
        <v>70000</v>
      </c>
      <c r="S232" s="483">
        <v>157000</v>
      </c>
      <c r="T232" s="482"/>
      <c r="U232" s="478">
        <v>1759594.32</v>
      </c>
      <c r="V232" s="482"/>
      <c r="W232" s="478">
        <v>1759594.32</v>
      </c>
      <c r="X232" s="482"/>
      <c r="Y232" s="482"/>
      <c r="Z232" s="482"/>
      <c r="AA232" s="482"/>
      <c r="AB232" s="482"/>
      <c r="AC232" s="482"/>
      <c r="AD232" s="482"/>
      <c r="AE232" s="483">
        <v>1716594.32</v>
      </c>
      <c r="AF232" s="483">
        <v>0</v>
      </c>
      <c r="AG232" s="483">
        <v>43000</v>
      </c>
      <c r="AH232" s="482"/>
      <c r="AI232" s="344" t="s">
        <v>1056</v>
      </c>
      <c r="AJ232" s="479">
        <v>45478.546273148146</v>
      </c>
      <c r="AK232" s="344"/>
      <c r="AL232" s="344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s="4" customFormat="1" ht="12.75" customHeight="1" x14ac:dyDescent="0.25">
      <c r="A233" s="344" t="s">
        <v>274</v>
      </c>
      <c r="B233" s="344" t="s">
        <v>258</v>
      </c>
      <c r="C233" s="344" t="s">
        <v>522</v>
      </c>
      <c r="D233" s="482" t="s">
        <v>851</v>
      </c>
      <c r="E233" s="344" t="s">
        <v>781</v>
      </c>
      <c r="F233" s="482" t="s">
        <v>795</v>
      </c>
      <c r="G233" s="478">
        <v>680574</v>
      </c>
      <c r="H233" s="482"/>
      <c r="I233" s="478">
        <v>680574</v>
      </c>
      <c r="J233" s="482"/>
      <c r="K233" s="482"/>
      <c r="L233" s="482"/>
      <c r="M233" s="482"/>
      <c r="N233" s="482"/>
      <c r="O233" s="482"/>
      <c r="P233" s="482"/>
      <c r="Q233" s="483">
        <v>680574</v>
      </c>
      <c r="R233" s="482"/>
      <c r="S233" s="482"/>
      <c r="T233" s="482"/>
      <c r="U233" s="478">
        <v>282414.51</v>
      </c>
      <c r="V233" s="482"/>
      <c r="W233" s="478">
        <v>282414.51</v>
      </c>
      <c r="X233" s="482"/>
      <c r="Y233" s="482"/>
      <c r="Z233" s="482"/>
      <c r="AA233" s="482"/>
      <c r="AB233" s="482"/>
      <c r="AC233" s="482"/>
      <c r="AD233" s="482"/>
      <c r="AE233" s="483">
        <v>282414.51</v>
      </c>
      <c r="AF233" s="482"/>
      <c r="AG233" s="482"/>
      <c r="AH233" s="482"/>
      <c r="AI233" s="344" t="s">
        <v>1056</v>
      </c>
      <c r="AJ233" s="479">
        <v>45478.546273148146</v>
      </c>
      <c r="AK233" s="344"/>
      <c r="AL233" s="344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s="4" customFormat="1" ht="12.75" customHeight="1" x14ac:dyDescent="0.25">
      <c r="A234" s="379" t="s">
        <v>275</v>
      </c>
      <c r="B234" s="379" t="s">
        <v>258</v>
      </c>
      <c r="C234" s="379" t="s">
        <v>522</v>
      </c>
      <c r="D234" s="379" t="s">
        <v>851</v>
      </c>
      <c r="E234" s="379" t="s">
        <v>781</v>
      </c>
      <c r="F234" s="379" t="s">
        <v>410</v>
      </c>
      <c r="G234" s="480">
        <v>0</v>
      </c>
      <c r="H234" s="379"/>
      <c r="I234" s="480">
        <v>0</v>
      </c>
      <c r="J234" s="480">
        <v>535000</v>
      </c>
      <c r="K234" s="379"/>
      <c r="L234" s="379"/>
      <c r="M234" s="379"/>
      <c r="N234" s="379"/>
      <c r="O234" s="379"/>
      <c r="P234" s="379"/>
      <c r="Q234" s="379"/>
      <c r="R234" s="480">
        <v>535000</v>
      </c>
      <c r="S234" s="379"/>
      <c r="T234" s="379"/>
      <c r="U234" s="480">
        <v>0</v>
      </c>
      <c r="V234" s="379"/>
      <c r="W234" s="480">
        <v>0</v>
      </c>
      <c r="X234" s="480">
        <v>222925</v>
      </c>
      <c r="Y234" s="379"/>
      <c r="Z234" s="379"/>
      <c r="AA234" s="379"/>
      <c r="AB234" s="379"/>
      <c r="AC234" s="379"/>
      <c r="AD234" s="379"/>
      <c r="AE234" s="379"/>
      <c r="AF234" s="480">
        <v>222925</v>
      </c>
      <c r="AG234" s="379"/>
      <c r="AH234" s="379"/>
      <c r="AI234" s="379" t="s">
        <v>1056</v>
      </c>
      <c r="AJ234" s="481">
        <v>45478.546284722222</v>
      </c>
      <c r="AK234" s="379"/>
      <c r="AL234" s="379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s="4" customFormat="1" ht="12.75" customHeight="1" x14ac:dyDescent="0.25">
      <c r="A235" s="344" t="s">
        <v>210</v>
      </c>
      <c r="B235" s="344" t="s">
        <v>258</v>
      </c>
      <c r="C235" s="344" t="s">
        <v>522</v>
      </c>
      <c r="D235" s="482" t="s">
        <v>851</v>
      </c>
      <c r="E235" s="344" t="s">
        <v>781</v>
      </c>
      <c r="F235" s="482" t="s">
        <v>796</v>
      </c>
      <c r="G235" s="478">
        <v>0</v>
      </c>
      <c r="H235" s="482"/>
      <c r="I235" s="478">
        <v>0</v>
      </c>
      <c r="J235" s="483">
        <v>535000</v>
      </c>
      <c r="K235" s="482"/>
      <c r="L235" s="482"/>
      <c r="M235" s="482"/>
      <c r="N235" s="482"/>
      <c r="O235" s="482"/>
      <c r="P235" s="482"/>
      <c r="Q235" s="482"/>
      <c r="R235" s="483">
        <v>535000</v>
      </c>
      <c r="S235" s="482"/>
      <c r="T235" s="482"/>
      <c r="U235" s="478">
        <v>0</v>
      </c>
      <c r="V235" s="482"/>
      <c r="W235" s="478">
        <v>0</v>
      </c>
      <c r="X235" s="483">
        <v>222925</v>
      </c>
      <c r="Y235" s="482"/>
      <c r="Z235" s="482"/>
      <c r="AA235" s="482"/>
      <c r="AB235" s="482"/>
      <c r="AC235" s="482"/>
      <c r="AD235" s="482"/>
      <c r="AE235" s="482"/>
      <c r="AF235" s="483">
        <v>222925</v>
      </c>
      <c r="AG235" s="482"/>
      <c r="AH235" s="482"/>
      <c r="AI235" s="344" t="s">
        <v>1056</v>
      </c>
      <c r="AJ235" s="479">
        <v>45478.546284722222</v>
      </c>
      <c r="AK235" s="344"/>
      <c r="AL235" s="344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s="4" customFormat="1" ht="12.75" customHeight="1" x14ac:dyDescent="0.25">
      <c r="A236" s="379" t="s">
        <v>269</v>
      </c>
      <c r="B236" s="379" t="s">
        <v>258</v>
      </c>
      <c r="C236" s="379" t="s">
        <v>522</v>
      </c>
      <c r="D236" s="379" t="s">
        <v>851</v>
      </c>
      <c r="E236" s="379" t="s">
        <v>781</v>
      </c>
      <c r="F236" s="379" t="s">
        <v>791</v>
      </c>
      <c r="G236" s="480">
        <v>64300</v>
      </c>
      <c r="H236" s="379"/>
      <c r="I236" s="480">
        <v>64300</v>
      </c>
      <c r="J236" s="379"/>
      <c r="K236" s="379"/>
      <c r="L236" s="379"/>
      <c r="M236" s="379"/>
      <c r="N236" s="379"/>
      <c r="O236" s="379"/>
      <c r="P236" s="379"/>
      <c r="Q236" s="480">
        <v>64300</v>
      </c>
      <c r="R236" s="379"/>
      <c r="S236" s="379"/>
      <c r="T236" s="379"/>
      <c r="U236" s="480">
        <v>30497.4</v>
      </c>
      <c r="V236" s="379"/>
      <c r="W236" s="480">
        <v>30497.4</v>
      </c>
      <c r="X236" s="379"/>
      <c r="Y236" s="379"/>
      <c r="Z236" s="379"/>
      <c r="AA236" s="379"/>
      <c r="AB236" s="379"/>
      <c r="AC236" s="379"/>
      <c r="AD236" s="379"/>
      <c r="AE236" s="480">
        <v>30497.4</v>
      </c>
      <c r="AF236" s="379"/>
      <c r="AG236" s="379"/>
      <c r="AH236" s="379"/>
      <c r="AI236" s="379" t="s">
        <v>1056</v>
      </c>
      <c r="AJ236" s="481">
        <v>45478.546284722222</v>
      </c>
      <c r="AK236" s="379"/>
      <c r="AL236" s="379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s="4" customFormat="1" ht="12.75" customHeight="1" x14ac:dyDescent="0.25">
      <c r="A237" s="379" t="s">
        <v>270</v>
      </c>
      <c r="B237" s="379" t="s">
        <v>258</v>
      </c>
      <c r="C237" s="379" t="s">
        <v>522</v>
      </c>
      <c r="D237" s="379" t="s">
        <v>851</v>
      </c>
      <c r="E237" s="379" t="s">
        <v>781</v>
      </c>
      <c r="F237" s="379" t="s">
        <v>792</v>
      </c>
      <c r="G237" s="480">
        <v>64300</v>
      </c>
      <c r="H237" s="379"/>
      <c r="I237" s="480">
        <v>64300</v>
      </c>
      <c r="J237" s="379"/>
      <c r="K237" s="379"/>
      <c r="L237" s="379"/>
      <c r="M237" s="379"/>
      <c r="N237" s="379"/>
      <c r="O237" s="379"/>
      <c r="P237" s="379"/>
      <c r="Q237" s="480">
        <v>64300</v>
      </c>
      <c r="R237" s="379"/>
      <c r="S237" s="379"/>
      <c r="T237" s="379"/>
      <c r="U237" s="480">
        <v>30497.4</v>
      </c>
      <c r="V237" s="379"/>
      <c r="W237" s="480">
        <v>30497.4</v>
      </c>
      <c r="X237" s="379"/>
      <c r="Y237" s="379"/>
      <c r="Z237" s="379"/>
      <c r="AA237" s="379"/>
      <c r="AB237" s="379"/>
      <c r="AC237" s="379"/>
      <c r="AD237" s="379"/>
      <c r="AE237" s="480">
        <v>30497.4</v>
      </c>
      <c r="AF237" s="379"/>
      <c r="AG237" s="379"/>
      <c r="AH237" s="379"/>
      <c r="AI237" s="379" t="s">
        <v>1056</v>
      </c>
      <c r="AJ237" s="481">
        <v>45478.546284722222</v>
      </c>
      <c r="AK237" s="379"/>
      <c r="AL237" s="379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s="4" customFormat="1" ht="12.75" customHeight="1" x14ac:dyDescent="0.25">
      <c r="A238" s="344" t="s">
        <v>276</v>
      </c>
      <c r="B238" s="344" t="s">
        <v>258</v>
      </c>
      <c r="C238" s="344" t="s">
        <v>522</v>
      </c>
      <c r="D238" s="482" t="s">
        <v>851</v>
      </c>
      <c r="E238" s="344" t="s">
        <v>781</v>
      </c>
      <c r="F238" s="482" t="s">
        <v>797</v>
      </c>
      <c r="G238" s="478">
        <v>64000</v>
      </c>
      <c r="H238" s="482"/>
      <c r="I238" s="478">
        <v>64000</v>
      </c>
      <c r="J238" s="482"/>
      <c r="K238" s="482"/>
      <c r="L238" s="482"/>
      <c r="M238" s="482"/>
      <c r="N238" s="482"/>
      <c r="O238" s="482"/>
      <c r="P238" s="482"/>
      <c r="Q238" s="483">
        <v>64000</v>
      </c>
      <c r="R238" s="482"/>
      <c r="S238" s="482"/>
      <c r="T238" s="482"/>
      <c r="U238" s="478">
        <v>30444</v>
      </c>
      <c r="V238" s="482"/>
      <c r="W238" s="478">
        <v>30444</v>
      </c>
      <c r="X238" s="482"/>
      <c r="Y238" s="482"/>
      <c r="Z238" s="482"/>
      <c r="AA238" s="482"/>
      <c r="AB238" s="482"/>
      <c r="AC238" s="482"/>
      <c r="AD238" s="482"/>
      <c r="AE238" s="483">
        <v>30444</v>
      </c>
      <c r="AF238" s="482"/>
      <c r="AG238" s="482"/>
      <c r="AH238" s="482"/>
      <c r="AI238" s="344" t="s">
        <v>1056</v>
      </c>
      <c r="AJ238" s="479">
        <v>45478.546273148146</v>
      </c>
      <c r="AK238" s="344"/>
      <c r="AL238" s="344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s="4" customFormat="1" ht="12.75" customHeight="1" x14ac:dyDescent="0.25">
      <c r="A239" s="344" t="s">
        <v>271</v>
      </c>
      <c r="B239" s="344" t="s">
        <v>258</v>
      </c>
      <c r="C239" s="344" t="s">
        <v>522</v>
      </c>
      <c r="D239" s="482" t="s">
        <v>851</v>
      </c>
      <c r="E239" s="344" t="s">
        <v>781</v>
      </c>
      <c r="F239" s="482" t="s">
        <v>793</v>
      </c>
      <c r="G239" s="478">
        <v>300</v>
      </c>
      <c r="H239" s="482"/>
      <c r="I239" s="478">
        <v>300</v>
      </c>
      <c r="J239" s="482"/>
      <c r="K239" s="482"/>
      <c r="L239" s="482"/>
      <c r="M239" s="482"/>
      <c r="N239" s="482"/>
      <c r="O239" s="482"/>
      <c r="P239" s="482"/>
      <c r="Q239" s="483">
        <v>300</v>
      </c>
      <c r="R239" s="482"/>
      <c r="S239" s="482"/>
      <c r="T239" s="482"/>
      <c r="U239" s="478">
        <v>53.4</v>
      </c>
      <c r="V239" s="482"/>
      <c r="W239" s="478">
        <v>53.4</v>
      </c>
      <c r="X239" s="482"/>
      <c r="Y239" s="482"/>
      <c r="Z239" s="482"/>
      <c r="AA239" s="482"/>
      <c r="AB239" s="482"/>
      <c r="AC239" s="482"/>
      <c r="AD239" s="482"/>
      <c r="AE239" s="483">
        <v>53.4</v>
      </c>
      <c r="AF239" s="482"/>
      <c r="AG239" s="482"/>
      <c r="AH239" s="482"/>
      <c r="AI239" s="344" t="s">
        <v>1056</v>
      </c>
      <c r="AJ239" s="479">
        <v>45478.546273148146</v>
      </c>
      <c r="AK239" s="344"/>
      <c r="AL239" s="344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s="4" customFormat="1" ht="12.75" customHeight="1" x14ac:dyDescent="0.25">
      <c r="A240" s="379" t="s">
        <v>331</v>
      </c>
      <c r="B240" s="379" t="s">
        <v>258</v>
      </c>
      <c r="C240" s="379" t="s">
        <v>522</v>
      </c>
      <c r="D240" s="379" t="s">
        <v>852</v>
      </c>
      <c r="E240" s="379" t="s">
        <v>781</v>
      </c>
      <c r="F240" s="379" t="s">
        <v>522</v>
      </c>
      <c r="G240" s="480">
        <v>73066000</v>
      </c>
      <c r="H240" s="379"/>
      <c r="I240" s="480">
        <v>73066000</v>
      </c>
      <c r="J240" s="379"/>
      <c r="K240" s="379"/>
      <c r="L240" s="379"/>
      <c r="M240" s="379"/>
      <c r="N240" s="379"/>
      <c r="O240" s="379"/>
      <c r="P240" s="379"/>
      <c r="Q240" s="480">
        <v>73066000</v>
      </c>
      <c r="R240" s="379"/>
      <c r="S240" s="379"/>
      <c r="T240" s="379"/>
      <c r="U240" s="480">
        <v>38555027.299999997</v>
      </c>
      <c r="V240" s="379"/>
      <c r="W240" s="480">
        <v>38555027.299999997</v>
      </c>
      <c r="X240" s="379"/>
      <c r="Y240" s="379"/>
      <c r="Z240" s="379"/>
      <c r="AA240" s="379"/>
      <c r="AB240" s="379"/>
      <c r="AC240" s="379"/>
      <c r="AD240" s="379"/>
      <c r="AE240" s="480">
        <v>38555027.299999997</v>
      </c>
      <c r="AF240" s="379"/>
      <c r="AG240" s="379"/>
      <c r="AH240" s="379"/>
      <c r="AI240" s="379" t="s">
        <v>1056</v>
      </c>
      <c r="AJ240" s="481">
        <v>45478.546284722222</v>
      </c>
      <c r="AK240" s="379"/>
      <c r="AL240" s="379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spans="1:53" s="4" customFormat="1" ht="12.75" customHeight="1" x14ac:dyDescent="0.25">
      <c r="A241" s="379" t="s">
        <v>261</v>
      </c>
      <c r="B241" s="379" t="s">
        <v>258</v>
      </c>
      <c r="C241" s="379" t="s">
        <v>522</v>
      </c>
      <c r="D241" s="379" t="s">
        <v>852</v>
      </c>
      <c r="E241" s="379" t="s">
        <v>781</v>
      </c>
      <c r="F241" s="379" t="s">
        <v>783</v>
      </c>
      <c r="G241" s="480">
        <v>49157700</v>
      </c>
      <c r="H241" s="379"/>
      <c r="I241" s="480">
        <v>49157700</v>
      </c>
      <c r="J241" s="379"/>
      <c r="K241" s="379"/>
      <c r="L241" s="379"/>
      <c r="M241" s="379"/>
      <c r="N241" s="379"/>
      <c r="O241" s="379"/>
      <c r="P241" s="379"/>
      <c r="Q241" s="480">
        <v>49157700</v>
      </c>
      <c r="R241" s="379"/>
      <c r="S241" s="379"/>
      <c r="T241" s="379"/>
      <c r="U241" s="480">
        <v>26155343.859999999</v>
      </c>
      <c r="V241" s="379"/>
      <c r="W241" s="480">
        <v>26155343.859999999</v>
      </c>
      <c r="X241" s="379"/>
      <c r="Y241" s="379"/>
      <c r="Z241" s="379"/>
      <c r="AA241" s="379"/>
      <c r="AB241" s="379"/>
      <c r="AC241" s="379"/>
      <c r="AD241" s="379"/>
      <c r="AE241" s="480">
        <v>26155343.859999999</v>
      </c>
      <c r="AF241" s="379"/>
      <c r="AG241" s="379"/>
      <c r="AH241" s="379"/>
      <c r="AI241" s="379" t="s">
        <v>1056</v>
      </c>
      <c r="AJ241" s="481">
        <v>45478.546284722222</v>
      </c>
      <c r="AK241" s="379"/>
      <c r="AL241" s="379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spans="1:53" s="4" customFormat="1" ht="12.75" customHeight="1" x14ac:dyDescent="0.25">
      <c r="A242" s="379" t="s">
        <v>285</v>
      </c>
      <c r="B242" s="379" t="s">
        <v>258</v>
      </c>
      <c r="C242" s="379" t="s">
        <v>522</v>
      </c>
      <c r="D242" s="379" t="s">
        <v>852</v>
      </c>
      <c r="E242" s="379" t="s">
        <v>781</v>
      </c>
      <c r="F242" s="379" t="s">
        <v>806</v>
      </c>
      <c r="G242" s="480">
        <v>38999200</v>
      </c>
      <c r="H242" s="379"/>
      <c r="I242" s="480">
        <v>38999200</v>
      </c>
      <c r="J242" s="379"/>
      <c r="K242" s="379"/>
      <c r="L242" s="379"/>
      <c r="M242" s="379"/>
      <c r="N242" s="379"/>
      <c r="O242" s="379"/>
      <c r="P242" s="379"/>
      <c r="Q242" s="480">
        <v>38999200</v>
      </c>
      <c r="R242" s="379"/>
      <c r="S242" s="379"/>
      <c r="T242" s="379"/>
      <c r="U242" s="480">
        <v>21396779.789999999</v>
      </c>
      <c r="V242" s="379"/>
      <c r="W242" s="480">
        <v>21396779.789999999</v>
      </c>
      <c r="X242" s="379"/>
      <c r="Y242" s="379"/>
      <c r="Z242" s="379"/>
      <c r="AA242" s="379"/>
      <c r="AB242" s="379"/>
      <c r="AC242" s="379"/>
      <c r="AD242" s="379"/>
      <c r="AE242" s="480">
        <v>21396779.789999999</v>
      </c>
      <c r="AF242" s="379"/>
      <c r="AG242" s="379"/>
      <c r="AH242" s="379"/>
      <c r="AI242" s="379" t="s">
        <v>1056</v>
      </c>
      <c r="AJ242" s="481">
        <v>45478.546284722222</v>
      </c>
      <c r="AK242" s="379"/>
      <c r="AL242" s="379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</row>
    <row r="243" spans="1:53" s="4" customFormat="1" ht="12.75" customHeight="1" x14ac:dyDescent="0.25">
      <c r="A243" s="344" t="s">
        <v>286</v>
      </c>
      <c r="B243" s="344" t="s">
        <v>258</v>
      </c>
      <c r="C243" s="344" t="s">
        <v>522</v>
      </c>
      <c r="D243" s="482" t="s">
        <v>852</v>
      </c>
      <c r="E243" s="344" t="s">
        <v>781</v>
      </c>
      <c r="F243" s="482" t="s">
        <v>807</v>
      </c>
      <c r="G243" s="478">
        <v>29947200</v>
      </c>
      <c r="H243" s="482"/>
      <c r="I243" s="478">
        <v>29947200</v>
      </c>
      <c r="J243" s="482"/>
      <c r="K243" s="482"/>
      <c r="L243" s="482"/>
      <c r="M243" s="482"/>
      <c r="N243" s="482"/>
      <c r="O243" s="482"/>
      <c r="P243" s="482"/>
      <c r="Q243" s="483">
        <v>29947200</v>
      </c>
      <c r="R243" s="482"/>
      <c r="S243" s="482"/>
      <c r="T243" s="482"/>
      <c r="U243" s="478">
        <v>16208107.460000001</v>
      </c>
      <c r="V243" s="482"/>
      <c r="W243" s="478">
        <v>16208107.460000001</v>
      </c>
      <c r="X243" s="482"/>
      <c r="Y243" s="482"/>
      <c r="Z243" s="482"/>
      <c r="AA243" s="482"/>
      <c r="AB243" s="482"/>
      <c r="AC243" s="482"/>
      <c r="AD243" s="482"/>
      <c r="AE243" s="483">
        <v>16208107.460000001</v>
      </c>
      <c r="AF243" s="482"/>
      <c r="AG243" s="482"/>
      <c r="AH243" s="482"/>
      <c r="AI243" s="344" t="s">
        <v>1056</v>
      </c>
      <c r="AJ243" s="479">
        <v>45478.546273148146</v>
      </c>
      <c r="AK243" s="344"/>
      <c r="AL243" s="344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</row>
    <row r="244" spans="1:53" s="4" customFormat="1" ht="12.75" customHeight="1" x14ac:dyDescent="0.25">
      <c r="A244" s="344" t="s">
        <v>287</v>
      </c>
      <c r="B244" s="344" t="s">
        <v>258</v>
      </c>
      <c r="C244" s="344" t="s">
        <v>522</v>
      </c>
      <c r="D244" s="482" t="s">
        <v>852</v>
      </c>
      <c r="E244" s="344" t="s">
        <v>781</v>
      </c>
      <c r="F244" s="482" t="s">
        <v>808</v>
      </c>
      <c r="G244" s="478">
        <v>8000</v>
      </c>
      <c r="H244" s="482"/>
      <c r="I244" s="478">
        <v>8000</v>
      </c>
      <c r="J244" s="482"/>
      <c r="K244" s="482"/>
      <c r="L244" s="482"/>
      <c r="M244" s="482"/>
      <c r="N244" s="482"/>
      <c r="O244" s="482"/>
      <c r="P244" s="482"/>
      <c r="Q244" s="483">
        <v>8000</v>
      </c>
      <c r="R244" s="482"/>
      <c r="S244" s="482"/>
      <c r="T244" s="482"/>
      <c r="U244" s="478">
        <v>0</v>
      </c>
      <c r="V244" s="482"/>
      <c r="W244" s="478">
        <v>0</v>
      </c>
      <c r="X244" s="482"/>
      <c r="Y244" s="482"/>
      <c r="Z244" s="482"/>
      <c r="AA244" s="482"/>
      <c r="AB244" s="482"/>
      <c r="AC244" s="482"/>
      <c r="AD244" s="482"/>
      <c r="AE244" s="483">
        <v>0</v>
      </c>
      <c r="AF244" s="482"/>
      <c r="AG244" s="482"/>
      <c r="AH244" s="482"/>
      <c r="AI244" s="344" t="s">
        <v>1056</v>
      </c>
      <c r="AJ244" s="479">
        <v>45478.546273148146</v>
      </c>
      <c r="AK244" s="344"/>
      <c r="AL244" s="344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</row>
    <row r="245" spans="1:53" s="4" customFormat="1" ht="12.75" customHeight="1" x14ac:dyDescent="0.25">
      <c r="A245" s="344" t="s">
        <v>288</v>
      </c>
      <c r="B245" s="344" t="s">
        <v>258</v>
      </c>
      <c r="C245" s="344" t="s">
        <v>522</v>
      </c>
      <c r="D245" s="482" t="s">
        <v>852</v>
      </c>
      <c r="E245" s="344" t="s">
        <v>781</v>
      </c>
      <c r="F245" s="482" t="s">
        <v>809</v>
      </c>
      <c r="G245" s="478">
        <v>9044000</v>
      </c>
      <c r="H245" s="482"/>
      <c r="I245" s="478">
        <v>9044000</v>
      </c>
      <c r="J245" s="482"/>
      <c r="K245" s="482"/>
      <c r="L245" s="482"/>
      <c r="M245" s="482"/>
      <c r="N245" s="482"/>
      <c r="O245" s="482"/>
      <c r="P245" s="482"/>
      <c r="Q245" s="483">
        <v>9044000</v>
      </c>
      <c r="R245" s="482"/>
      <c r="S245" s="482"/>
      <c r="T245" s="482"/>
      <c r="U245" s="478">
        <v>5188672.33</v>
      </c>
      <c r="V245" s="482"/>
      <c r="W245" s="478">
        <v>5188672.33</v>
      </c>
      <c r="X245" s="482"/>
      <c r="Y245" s="482"/>
      <c r="Z245" s="482"/>
      <c r="AA245" s="482"/>
      <c r="AB245" s="482"/>
      <c r="AC245" s="482"/>
      <c r="AD245" s="482"/>
      <c r="AE245" s="483">
        <v>5188672.33</v>
      </c>
      <c r="AF245" s="482"/>
      <c r="AG245" s="482"/>
      <c r="AH245" s="482"/>
      <c r="AI245" s="344" t="s">
        <v>1056</v>
      </c>
      <c r="AJ245" s="479">
        <v>45478.546273148146</v>
      </c>
      <c r="AK245" s="344"/>
      <c r="AL245" s="344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</row>
    <row r="246" spans="1:53" s="4" customFormat="1" ht="12.75" customHeight="1" x14ac:dyDescent="0.25">
      <c r="A246" s="379" t="s">
        <v>262</v>
      </c>
      <c r="B246" s="379" t="s">
        <v>258</v>
      </c>
      <c r="C246" s="379" t="s">
        <v>522</v>
      </c>
      <c r="D246" s="379" t="s">
        <v>852</v>
      </c>
      <c r="E246" s="379" t="s">
        <v>781</v>
      </c>
      <c r="F246" s="379" t="s">
        <v>784</v>
      </c>
      <c r="G246" s="480">
        <v>10158500</v>
      </c>
      <c r="H246" s="379"/>
      <c r="I246" s="480">
        <v>10158500</v>
      </c>
      <c r="J246" s="379"/>
      <c r="K246" s="379"/>
      <c r="L246" s="379"/>
      <c r="M246" s="379"/>
      <c r="N246" s="379"/>
      <c r="O246" s="379"/>
      <c r="P246" s="379"/>
      <c r="Q246" s="480">
        <v>10158500</v>
      </c>
      <c r="R246" s="379"/>
      <c r="S246" s="379"/>
      <c r="T246" s="379"/>
      <c r="U246" s="480">
        <v>4758564.07</v>
      </c>
      <c r="V246" s="379"/>
      <c r="W246" s="480">
        <v>4758564.07</v>
      </c>
      <c r="X246" s="379"/>
      <c r="Y246" s="379"/>
      <c r="Z246" s="379"/>
      <c r="AA246" s="379"/>
      <c r="AB246" s="379"/>
      <c r="AC246" s="379"/>
      <c r="AD246" s="379"/>
      <c r="AE246" s="480">
        <v>4758564.07</v>
      </c>
      <c r="AF246" s="379"/>
      <c r="AG246" s="379"/>
      <c r="AH246" s="379"/>
      <c r="AI246" s="379" t="s">
        <v>1056</v>
      </c>
      <c r="AJ246" s="481">
        <v>45478.546284722222</v>
      </c>
      <c r="AK246" s="379"/>
      <c r="AL246" s="379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</row>
    <row r="247" spans="1:53" s="4" customFormat="1" ht="12.75" customHeight="1" x14ac:dyDescent="0.25">
      <c r="A247" s="344" t="s">
        <v>263</v>
      </c>
      <c r="B247" s="344" t="s">
        <v>258</v>
      </c>
      <c r="C247" s="344" t="s">
        <v>522</v>
      </c>
      <c r="D247" s="482" t="s">
        <v>852</v>
      </c>
      <c r="E247" s="344" t="s">
        <v>781</v>
      </c>
      <c r="F247" s="482" t="s">
        <v>785</v>
      </c>
      <c r="G247" s="478">
        <v>7712400</v>
      </c>
      <c r="H247" s="482"/>
      <c r="I247" s="478">
        <v>7712400</v>
      </c>
      <c r="J247" s="482"/>
      <c r="K247" s="482"/>
      <c r="L247" s="482"/>
      <c r="M247" s="482"/>
      <c r="N247" s="482"/>
      <c r="O247" s="482"/>
      <c r="P247" s="482"/>
      <c r="Q247" s="483">
        <v>7712400</v>
      </c>
      <c r="R247" s="482"/>
      <c r="S247" s="482"/>
      <c r="T247" s="482"/>
      <c r="U247" s="478">
        <v>3628049</v>
      </c>
      <c r="V247" s="482"/>
      <c r="W247" s="478">
        <v>3628049</v>
      </c>
      <c r="X247" s="482"/>
      <c r="Y247" s="482"/>
      <c r="Z247" s="482"/>
      <c r="AA247" s="482"/>
      <c r="AB247" s="482"/>
      <c r="AC247" s="482"/>
      <c r="AD247" s="482"/>
      <c r="AE247" s="483">
        <v>3628049</v>
      </c>
      <c r="AF247" s="482"/>
      <c r="AG247" s="482"/>
      <c r="AH247" s="482"/>
      <c r="AI247" s="344" t="s">
        <v>1056</v>
      </c>
      <c r="AJ247" s="479">
        <v>45478.546273148146</v>
      </c>
      <c r="AK247" s="344"/>
      <c r="AL247" s="344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</row>
    <row r="248" spans="1:53" s="4" customFormat="1" ht="12.75" customHeight="1" x14ac:dyDescent="0.25">
      <c r="A248" s="344" t="s">
        <v>273</v>
      </c>
      <c r="B248" s="344" t="s">
        <v>258</v>
      </c>
      <c r="C248" s="344" t="s">
        <v>522</v>
      </c>
      <c r="D248" s="482" t="s">
        <v>852</v>
      </c>
      <c r="E248" s="344" t="s">
        <v>781</v>
      </c>
      <c r="F248" s="482" t="s">
        <v>786</v>
      </c>
      <c r="G248" s="478">
        <v>117000</v>
      </c>
      <c r="H248" s="482"/>
      <c r="I248" s="478">
        <v>117000</v>
      </c>
      <c r="J248" s="482"/>
      <c r="K248" s="482"/>
      <c r="L248" s="482"/>
      <c r="M248" s="482"/>
      <c r="N248" s="482"/>
      <c r="O248" s="482"/>
      <c r="P248" s="482"/>
      <c r="Q248" s="483">
        <v>117000</v>
      </c>
      <c r="R248" s="482"/>
      <c r="S248" s="482"/>
      <c r="T248" s="482"/>
      <c r="U248" s="478">
        <v>24987.47</v>
      </c>
      <c r="V248" s="482"/>
      <c r="W248" s="478">
        <v>24987.47</v>
      </c>
      <c r="X248" s="482"/>
      <c r="Y248" s="482"/>
      <c r="Z248" s="482"/>
      <c r="AA248" s="482"/>
      <c r="AB248" s="482"/>
      <c r="AC248" s="482"/>
      <c r="AD248" s="482"/>
      <c r="AE248" s="483">
        <v>24987.47</v>
      </c>
      <c r="AF248" s="482"/>
      <c r="AG248" s="482"/>
      <c r="AH248" s="482"/>
      <c r="AI248" s="344" t="s">
        <v>1056</v>
      </c>
      <c r="AJ248" s="479">
        <v>45478.546273148146</v>
      </c>
      <c r="AK248" s="344"/>
      <c r="AL248" s="344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</row>
    <row r="249" spans="1:53" s="4" customFormat="1" ht="12.75" customHeight="1" x14ac:dyDescent="0.25">
      <c r="A249" s="344" t="s">
        <v>264</v>
      </c>
      <c r="B249" s="344" t="s">
        <v>258</v>
      </c>
      <c r="C249" s="344" t="s">
        <v>522</v>
      </c>
      <c r="D249" s="482" t="s">
        <v>852</v>
      </c>
      <c r="E249" s="344" t="s">
        <v>781</v>
      </c>
      <c r="F249" s="482" t="s">
        <v>787</v>
      </c>
      <c r="G249" s="478">
        <v>2329100</v>
      </c>
      <c r="H249" s="482"/>
      <c r="I249" s="478">
        <v>2329100</v>
      </c>
      <c r="J249" s="482"/>
      <c r="K249" s="482"/>
      <c r="L249" s="482"/>
      <c r="M249" s="482"/>
      <c r="N249" s="482"/>
      <c r="O249" s="482"/>
      <c r="P249" s="482"/>
      <c r="Q249" s="483">
        <v>2329100</v>
      </c>
      <c r="R249" s="482"/>
      <c r="S249" s="482"/>
      <c r="T249" s="482"/>
      <c r="U249" s="478">
        <v>1105527.6000000001</v>
      </c>
      <c r="V249" s="482"/>
      <c r="W249" s="478">
        <v>1105527.6000000001</v>
      </c>
      <c r="X249" s="482"/>
      <c r="Y249" s="482"/>
      <c r="Z249" s="482"/>
      <c r="AA249" s="482"/>
      <c r="AB249" s="482"/>
      <c r="AC249" s="482"/>
      <c r="AD249" s="482"/>
      <c r="AE249" s="483">
        <v>1105527.6000000001</v>
      </c>
      <c r="AF249" s="482"/>
      <c r="AG249" s="482"/>
      <c r="AH249" s="482"/>
      <c r="AI249" s="344" t="s">
        <v>1056</v>
      </c>
      <c r="AJ249" s="479">
        <v>45478.546273148146</v>
      </c>
      <c r="AK249" s="344"/>
      <c r="AL249" s="344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</row>
    <row r="250" spans="1:53" s="4" customFormat="1" ht="12.75" customHeight="1" x14ac:dyDescent="0.25">
      <c r="A250" s="379" t="s">
        <v>266</v>
      </c>
      <c r="B250" s="379" t="s">
        <v>258</v>
      </c>
      <c r="C250" s="379" t="s">
        <v>522</v>
      </c>
      <c r="D250" s="379" t="s">
        <v>852</v>
      </c>
      <c r="E250" s="379" t="s">
        <v>781</v>
      </c>
      <c r="F250" s="379" t="s">
        <v>258</v>
      </c>
      <c r="G250" s="480">
        <v>6897900</v>
      </c>
      <c r="H250" s="379"/>
      <c r="I250" s="480">
        <v>6897900</v>
      </c>
      <c r="J250" s="379"/>
      <c r="K250" s="379"/>
      <c r="L250" s="379"/>
      <c r="M250" s="379"/>
      <c r="N250" s="379"/>
      <c r="O250" s="379"/>
      <c r="P250" s="379"/>
      <c r="Q250" s="480">
        <v>6897900</v>
      </c>
      <c r="R250" s="379"/>
      <c r="S250" s="379"/>
      <c r="T250" s="379"/>
      <c r="U250" s="480">
        <v>2669922.2999999998</v>
      </c>
      <c r="V250" s="379"/>
      <c r="W250" s="480">
        <v>2669922.2999999998</v>
      </c>
      <c r="X250" s="379"/>
      <c r="Y250" s="379"/>
      <c r="Z250" s="379"/>
      <c r="AA250" s="379"/>
      <c r="AB250" s="379"/>
      <c r="AC250" s="379"/>
      <c r="AD250" s="379"/>
      <c r="AE250" s="480">
        <v>2669922.2999999998</v>
      </c>
      <c r="AF250" s="379"/>
      <c r="AG250" s="379"/>
      <c r="AH250" s="379"/>
      <c r="AI250" s="379" t="s">
        <v>1056</v>
      </c>
      <c r="AJ250" s="481">
        <v>45478.546284722222</v>
      </c>
      <c r="AK250" s="379"/>
      <c r="AL250" s="379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</row>
    <row r="251" spans="1:53" s="4" customFormat="1" ht="12.75" customHeight="1" x14ac:dyDescent="0.25">
      <c r="A251" s="379" t="s">
        <v>267</v>
      </c>
      <c r="B251" s="379" t="s">
        <v>258</v>
      </c>
      <c r="C251" s="379" t="s">
        <v>522</v>
      </c>
      <c r="D251" s="379" t="s">
        <v>852</v>
      </c>
      <c r="E251" s="379" t="s">
        <v>781</v>
      </c>
      <c r="F251" s="379" t="s">
        <v>789</v>
      </c>
      <c r="G251" s="480">
        <v>6897900</v>
      </c>
      <c r="H251" s="379"/>
      <c r="I251" s="480">
        <v>6897900</v>
      </c>
      <c r="J251" s="379"/>
      <c r="K251" s="379"/>
      <c r="L251" s="379"/>
      <c r="M251" s="379"/>
      <c r="N251" s="379"/>
      <c r="O251" s="379"/>
      <c r="P251" s="379"/>
      <c r="Q251" s="480">
        <v>6897900</v>
      </c>
      <c r="R251" s="379"/>
      <c r="S251" s="379"/>
      <c r="T251" s="379"/>
      <c r="U251" s="480">
        <v>2669922.2999999998</v>
      </c>
      <c r="V251" s="379"/>
      <c r="W251" s="480">
        <v>2669922.2999999998</v>
      </c>
      <c r="X251" s="379"/>
      <c r="Y251" s="379"/>
      <c r="Z251" s="379"/>
      <c r="AA251" s="379"/>
      <c r="AB251" s="379"/>
      <c r="AC251" s="379"/>
      <c r="AD251" s="379"/>
      <c r="AE251" s="480">
        <v>2669922.2999999998</v>
      </c>
      <c r="AF251" s="379"/>
      <c r="AG251" s="379"/>
      <c r="AH251" s="379"/>
      <c r="AI251" s="379" t="s">
        <v>1056</v>
      </c>
      <c r="AJ251" s="481">
        <v>45478.546284722222</v>
      </c>
      <c r="AK251" s="379"/>
      <c r="AL251" s="379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</row>
    <row r="252" spans="1:53" s="4" customFormat="1" ht="12.75" customHeight="1" x14ac:dyDescent="0.25">
      <c r="A252" s="344" t="s">
        <v>268</v>
      </c>
      <c r="B252" s="344" t="s">
        <v>258</v>
      </c>
      <c r="C252" s="344" t="s">
        <v>522</v>
      </c>
      <c r="D252" s="482" t="s">
        <v>852</v>
      </c>
      <c r="E252" s="344" t="s">
        <v>781</v>
      </c>
      <c r="F252" s="482" t="s">
        <v>790</v>
      </c>
      <c r="G252" s="478">
        <v>5934600</v>
      </c>
      <c r="H252" s="482"/>
      <c r="I252" s="478">
        <v>5934600</v>
      </c>
      <c r="J252" s="482"/>
      <c r="K252" s="482"/>
      <c r="L252" s="482"/>
      <c r="M252" s="482"/>
      <c r="N252" s="482"/>
      <c r="O252" s="482"/>
      <c r="P252" s="482"/>
      <c r="Q252" s="483">
        <v>5934600</v>
      </c>
      <c r="R252" s="482"/>
      <c r="S252" s="482"/>
      <c r="T252" s="482"/>
      <c r="U252" s="478">
        <v>2283162.42</v>
      </c>
      <c r="V252" s="482"/>
      <c r="W252" s="478">
        <v>2283162.42</v>
      </c>
      <c r="X252" s="482"/>
      <c r="Y252" s="482"/>
      <c r="Z252" s="482"/>
      <c r="AA252" s="482"/>
      <c r="AB252" s="482"/>
      <c r="AC252" s="482"/>
      <c r="AD252" s="482"/>
      <c r="AE252" s="483">
        <v>2283162.42</v>
      </c>
      <c r="AF252" s="482"/>
      <c r="AG252" s="482"/>
      <c r="AH252" s="482"/>
      <c r="AI252" s="344" t="s">
        <v>1056</v>
      </c>
      <c r="AJ252" s="479">
        <v>45478.546273148146</v>
      </c>
      <c r="AK252" s="344"/>
      <c r="AL252" s="344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</row>
    <row r="253" spans="1:53" s="4" customFormat="1" ht="12.75" customHeight="1" x14ac:dyDescent="0.25">
      <c r="A253" s="344" t="s">
        <v>274</v>
      </c>
      <c r="B253" s="344" t="s">
        <v>258</v>
      </c>
      <c r="C253" s="344" t="s">
        <v>522</v>
      </c>
      <c r="D253" s="482" t="s">
        <v>852</v>
      </c>
      <c r="E253" s="344" t="s">
        <v>781</v>
      </c>
      <c r="F253" s="482" t="s">
        <v>795</v>
      </c>
      <c r="G253" s="478">
        <v>963300</v>
      </c>
      <c r="H253" s="482"/>
      <c r="I253" s="478">
        <v>963300</v>
      </c>
      <c r="J253" s="482"/>
      <c r="K253" s="482"/>
      <c r="L253" s="482"/>
      <c r="M253" s="482"/>
      <c r="N253" s="482"/>
      <c r="O253" s="482"/>
      <c r="P253" s="482"/>
      <c r="Q253" s="483">
        <v>963300</v>
      </c>
      <c r="R253" s="482"/>
      <c r="S253" s="482"/>
      <c r="T253" s="482"/>
      <c r="U253" s="478">
        <v>386759.88</v>
      </c>
      <c r="V253" s="482"/>
      <c r="W253" s="478">
        <v>386759.88</v>
      </c>
      <c r="X253" s="482"/>
      <c r="Y253" s="482"/>
      <c r="Z253" s="482"/>
      <c r="AA253" s="482"/>
      <c r="AB253" s="482"/>
      <c r="AC253" s="482"/>
      <c r="AD253" s="482"/>
      <c r="AE253" s="483">
        <v>386759.88</v>
      </c>
      <c r="AF253" s="482"/>
      <c r="AG253" s="482"/>
      <c r="AH253" s="482"/>
      <c r="AI253" s="344" t="s">
        <v>1056</v>
      </c>
      <c r="AJ253" s="479">
        <v>45478.546273148146</v>
      </c>
      <c r="AK253" s="344"/>
      <c r="AL253" s="344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</row>
    <row r="254" spans="1:53" s="4" customFormat="1" ht="12.75" customHeight="1" x14ac:dyDescent="0.25">
      <c r="A254" s="379" t="s">
        <v>300</v>
      </c>
      <c r="B254" s="379" t="s">
        <v>258</v>
      </c>
      <c r="C254" s="379" t="s">
        <v>522</v>
      </c>
      <c r="D254" s="379" t="s">
        <v>852</v>
      </c>
      <c r="E254" s="379" t="s">
        <v>781</v>
      </c>
      <c r="F254" s="379" t="s">
        <v>821</v>
      </c>
      <c r="G254" s="480">
        <v>16975500</v>
      </c>
      <c r="H254" s="379"/>
      <c r="I254" s="480">
        <v>16975500</v>
      </c>
      <c r="J254" s="379"/>
      <c r="K254" s="379"/>
      <c r="L254" s="379"/>
      <c r="M254" s="379"/>
      <c r="N254" s="379"/>
      <c r="O254" s="379"/>
      <c r="P254" s="379"/>
      <c r="Q254" s="480">
        <v>16975500</v>
      </c>
      <c r="R254" s="379"/>
      <c r="S254" s="379"/>
      <c r="T254" s="379"/>
      <c r="U254" s="480">
        <v>9710622</v>
      </c>
      <c r="V254" s="379"/>
      <c r="W254" s="480">
        <v>9710622</v>
      </c>
      <c r="X254" s="379"/>
      <c r="Y254" s="379"/>
      <c r="Z254" s="379"/>
      <c r="AA254" s="379"/>
      <c r="AB254" s="379"/>
      <c r="AC254" s="379"/>
      <c r="AD254" s="379"/>
      <c r="AE254" s="480">
        <v>9710622</v>
      </c>
      <c r="AF254" s="379"/>
      <c r="AG254" s="379"/>
      <c r="AH254" s="379"/>
      <c r="AI254" s="379" t="s">
        <v>1056</v>
      </c>
      <c r="AJ254" s="481">
        <v>45478.546284722222</v>
      </c>
      <c r="AK254" s="379"/>
      <c r="AL254" s="379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</row>
    <row r="255" spans="1:53" s="4" customFormat="1" ht="12.75" customHeight="1" x14ac:dyDescent="0.25">
      <c r="A255" s="379" t="s">
        <v>309</v>
      </c>
      <c r="B255" s="379" t="s">
        <v>258</v>
      </c>
      <c r="C255" s="379" t="s">
        <v>522</v>
      </c>
      <c r="D255" s="379" t="s">
        <v>852</v>
      </c>
      <c r="E255" s="379" t="s">
        <v>781</v>
      </c>
      <c r="F255" s="379" t="s">
        <v>831</v>
      </c>
      <c r="G255" s="480">
        <v>15067660</v>
      </c>
      <c r="H255" s="379"/>
      <c r="I255" s="480">
        <v>15067660</v>
      </c>
      <c r="J255" s="379"/>
      <c r="K255" s="379"/>
      <c r="L255" s="379"/>
      <c r="M255" s="379"/>
      <c r="N255" s="379"/>
      <c r="O255" s="379"/>
      <c r="P255" s="379"/>
      <c r="Q255" s="480">
        <v>15067660</v>
      </c>
      <c r="R255" s="379"/>
      <c r="S255" s="379"/>
      <c r="T255" s="379"/>
      <c r="U255" s="480">
        <v>8366182</v>
      </c>
      <c r="V255" s="379"/>
      <c r="W255" s="480">
        <v>8366182</v>
      </c>
      <c r="X255" s="379"/>
      <c r="Y255" s="379"/>
      <c r="Z255" s="379"/>
      <c r="AA255" s="379"/>
      <c r="AB255" s="379"/>
      <c r="AC255" s="379"/>
      <c r="AD255" s="379"/>
      <c r="AE255" s="480">
        <v>8366182</v>
      </c>
      <c r="AF255" s="379"/>
      <c r="AG255" s="379"/>
      <c r="AH255" s="379"/>
      <c r="AI255" s="379" t="s">
        <v>1056</v>
      </c>
      <c r="AJ255" s="481">
        <v>45478.546284722222</v>
      </c>
      <c r="AK255" s="379"/>
      <c r="AL255" s="379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</row>
    <row r="256" spans="1:53" s="4" customFormat="1" ht="12.75" customHeight="1" x14ac:dyDescent="0.25">
      <c r="A256" s="344" t="s">
        <v>310</v>
      </c>
      <c r="B256" s="344" t="s">
        <v>258</v>
      </c>
      <c r="C256" s="344" t="s">
        <v>522</v>
      </c>
      <c r="D256" s="482" t="s">
        <v>852</v>
      </c>
      <c r="E256" s="344" t="s">
        <v>781</v>
      </c>
      <c r="F256" s="482" t="s">
        <v>832</v>
      </c>
      <c r="G256" s="478">
        <v>10162300</v>
      </c>
      <c r="H256" s="482"/>
      <c r="I256" s="478">
        <v>10162300</v>
      </c>
      <c r="J256" s="482"/>
      <c r="K256" s="482"/>
      <c r="L256" s="482"/>
      <c r="M256" s="482"/>
      <c r="N256" s="482"/>
      <c r="O256" s="482"/>
      <c r="P256" s="482"/>
      <c r="Q256" s="483">
        <v>10162300</v>
      </c>
      <c r="R256" s="482"/>
      <c r="S256" s="482"/>
      <c r="T256" s="482"/>
      <c r="U256" s="478">
        <v>5457522</v>
      </c>
      <c r="V256" s="482"/>
      <c r="W256" s="478">
        <v>5457522</v>
      </c>
      <c r="X256" s="482"/>
      <c r="Y256" s="482"/>
      <c r="Z256" s="482"/>
      <c r="AA256" s="482"/>
      <c r="AB256" s="482"/>
      <c r="AC256" s="482"/>
      <c r="AD256" s="482"/>
      <c r="AE256" s="483">
        <v>5457522</v>
      </c>
      <c r="AF256" s="482"/>
      <c r="AG256" s="482"/>
      <c r="AH256" s="482"/>
      <c r="AI256" s="344" t="s">
        <v>1056</v>
      </c>
      <c r="AJ256" s="479">
        <v>45478.546273148146</v>
      </c>
      <c r="AK256" s="344"/>
      <c r="AL256" s="344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</row>
    <row r="257" spans="1:53" s="4" customFormat="1" ht="12.75" customHeight="1" x14ac:dyDescent="0.25">
      <c r="A257" s="344" t="s">
        <v>311</v>
      </c>
      <c r="B257" s="344" t="s">
        <v>258</v>
      </c>
      <c r="C257" s="344" t="s">
        <v>522</v>
      </c>
      <c r="D257" s="482" t="s">
        <v>852</v>
      </c>
      <c r="E257" s="344" t="s">
        <v>781</v>
      </c>
      <c r="F257" s="482" t="s">
        <v>833</v>
      </c>
      <c r="G257" s="478">
        <v>4905360</v>
      </c>
      <c r="H257" s="482"/>
      <c r="I257" s="478">
        <v>4905360</v>
      </c>
      <c r="J257" s="482"/>
      <c r="K257" s="482"/>
      <c r="L257" s="482"/>
      <c r="M257" s="482"/>
      <c r="N257" s="482"/>
      <c r="O257" s="482"/>
      <c r="P257" s="482"/>
      <c r="Q257" s="483">
        <v>4905360</v>
      </c>
      <c r="R257" s="482"/>
      <c r="S257" s="482"/>
      <c r="T257" s="482"/>
      <c r="U257" s="478">
        <v>2908660</v>
      </c>
      <c r="V257" s="482"/>
      <c r="W257" s="478">
        <v>2908660</v>
      </c>
      <c r="X257" s="482"/>
      <c r="Y257" s="482"/>
      <c r="Z257" s="482"/>
      <c r="AA257" s="482"/>
      <c r="AB257" s="482"/>
      <c r="AC257" s="482"/>
      <c r="AD257" s="482"/>
      <c r="AE257" s="483">
        <v>2908660</v>
      </c>
      <c r="AF257" s="482"/>
      <c r="AG257" s="482"/>
      <c r="AH257" s="482"/>
      <c r="AI257" s="344" t="s">
        <v>1056</v>
      </c>
      <c r="AJ257" s="479">
        <v>45478.546273148146</v>
      </c>
      <c r="AK257" s="344"/>
      <c r="AL257" s="344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</row>
    <row r="258" spans="1:53" s="4" customFormat="1" ht="12.75" customHeight="1" x14ac:dyDescent="0.25">
      <c r="A258" s="379" t="s">
        <v>322</v>
      </c>
      <c r="B258" s="379" t="s">
        <v>258</v>
      </c>
      <c r="C258" s="379" t="s">
        <v>522</v>
      </c>
      <c r="D258" s="379" t="s">
        <v>852</v>
      </c>
      <c r="E258" s="379" t="s">
        <v>781</v>
      </c>
      <c r="F258" s="379" t="s">
        <v>388</v>
      </c>
      <c r="G258" s="480">
        <v>1907840</v>
      </c>
      <c r="H258" s="379"/>
      <c r="I258" s="480">
        <v>1907840</v>
      </c>
      <c r="J258" s="379"/>
      <c r="K258" s="379"/>
      <c r="L258" s="379"/>
      <c r="M258" s="379"/>
      <c r="N258" s="379"/>
      <c r="O258" s="379"/>
      <c r="P258" s="379"/>
      <c r="Q258" s="480">
        <v>1907840</v>
      </c>
      <c r="R258" s="379"/>
      <c r="S258" s="379"/>
      <c r="T258" s="379"/>
      <c r="U258" s="480">
        <v>1344440</v>
      </c>
      <c r="V258" s="379"/>
      <c r="W258" s="480">
        <v>1344440</v>
      </c>
      <c r="X258" s="379"/>
      <c r="Y258" s="379"/>
      <c r="Z258" s="379"/>
      <c r="AA258" s="379"/>
      <c r="AB258" s="379"/>
      <c r="AC258" s="379"/>
      <c r="AD258" s="379"/>
      <c r="AE258" s="480">
        <v>1344440</v>
      </c>
      <c r="AF258" s="379"/>
      <c r="AG258" s="379"/>
      <c r="AH258" s="379"/>
      <c r="AI258" s="379" t="s">
        <v>1056</v>
      </c>
      <c r="AJ258" s="481">
        <v>45478.546284722222</v>
      </c>
      <c r="AK258" s="379"/>
      <c r="AL258" s="379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</row>
    <row r="259" spans="1:53" s="4" customFormat="1" ht="12.75" customHeight="1" x14ac:dyDescent="0.25">
      <c r="A259" s="344" t="s">
        <v>324</v>
      </c>
      <c r="B259" s="344" t="s">
        <v>258</v>
      </c>
      <c r="C259" s="344" t="s">
        <v>522</v>
      </c>
      <c r="D259" s="482" t="s">
        <v>852</v>
      </c>
      <c r="E259" s="344" t="s">
        <v>781</v>
      </c>
      <c r="F259" s="482" t="s">
        <v>845</v>
      </c>
      <c r="G259" s="478">
        <v>1907840</v>
      </c>
      <c r="H259" s="482"/>
      <c r="I259" s="478">
        <v>1907840</v>
      </c>
      <c r="J259" s="482"/>
      <c r="K259" s="482"/>
      <c r="L259" s="482"/>
      <c r="M259" s="482"/>
      <c r="N259" s="482"/>
      <c r="O259" s="482"/>
      <c r="P259" s="482"/>
      <c r="Q259" s="483">
        <v>1907840</v>
      </c>
      <c r="R259" s="482"/>
      <c r="S259" s="482"/>
      <c r="T259" s="482"/>
      <c r="U259" s="478">
        <v>1344440</v>
      </c>
      <c r="V259" s="482"/>
      <c r="W259" s="478">
        <v>1344440</v>
      </c>
      <c r="X259" s="482"/>
      <c r="Y259" s="482"/>
      <c r="Z259" s="482"/>
      <c r="AA259" s="482"/>
      <c r="AB259" s="482"/>
      <c r="AC259" s="482"/>
      <c r="AD259" s="482"/>
      <c r="AE259" s="483">
        <v>1344440</v>
      </c>
      <c r="AF259" s="482"/>
      <c r="AG259" s="482"/>
      <c r="AH259" s="482"/>
      <c r="AI259" s="344" t="s">
        <v>1056</v>
      </c>
      <c r="AJ259" s="479">
        <v>45478.546273148146</v>
      </c>
      <c r="AK259" s="344"/>
      <c r="AL259" s="344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</row>
    <row r="260" spans="1:53" s="4" customFormat="1" ht="12.75" customHeight="1" x14ac:dyDescent="0.25">
      <c r="A260" s="379" t="s">
        <v>269</v>
      </c>
      <c r="B260" s="379" t="s">
        <v>258</v>
      </c>
      <c r="C260" s="379" t="s">
        <v>522</v>
      </c>
      <c r="D260" s="379" t="s">
        <v>852</v>
      </c>
      <c r="E260" s="379" t="s">
        <v>781</v>
      </c>
      <c r="F260" s="379" t="s">
        <v>791</v>
      </c>
      <c r="G260" s="480">
        <v>34900</v>
      </c>
      <c r="H260" s="379"/>
      <c r="I260" s="480">
        <v>34900</v>
      </c>
      <c r="J260" s="379"/>
      <c r="K260" s="379"/>
      <c r="L260" s="379"/>
      <c r="M260" s="379"/>
      <c r="N260" s="379"/>
      <c r="O260" s="379"/>
      <c r="P260" s="379"/>
      <c r="Q260" s="480">
        <v>34900</v>
      </c>
      <c r="R260" s="379"/>
      <c r="S260" s="379"/>
      <c r="T260" s="379"/>
      <c r="U260" s="480">
        <v>19139.14</v>
      </c>
      <c r="V260" s="379"/>
      <c r="W260" s="480">
        <v>19139.14</v>
      </c>
      <c r="X260" s="379"/>
      <c r="Y260" s="379"/>
      <c r="Z260" s="379"/>
      <c r="AA260" s="379"/>
      <c r="AB260" s="379"/>
      <c r="AC260" s="379"/>
      <c r="AD260" s="379"/>
      <c r="AE260" s="480">
        <v>19139.14</v>
      </c>
      <c r="AF260" s="379"/>
      <c r="AG260" s="379"/>
      <c r="AH260" s="379"/>
      <c r="AI260" s="379" t="s">
        <v>1056</v>
      </c>
      <c r="AJ260" s="481">
        <v>45478.546284722222</v>
      </c>
      <c r="AK260" s="379"/>
      <c r="AL260" s="379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</row>
    <row r="261" spans="1:53" s="4" customFormat="1" ht="12.75" customHeight="1" x14ac:dyDescent="0.25">
      <c r="A261" s="379" t="s">
        <v>292</v>
      </c>
      <c r="B261" s="379" t="s">
        <v>258</v>
      </c>
      <c r="C261" s="379" t="s">
        <v>522</v>
      </c>
      <c r="D261" s="379" t="s">
        <v>852</v>
      </c>
      <c r="E261" s="379" t="s">
        <v>781</v>
      </c>
      <c r="F261" s="379" t="s">
        <v>813</v>
      </c>
      <c r="G261" s="480">
        <v>1000</v>
      </c>
      <c r="H261" s="379"/>
      <c r="I261" s="480">
        <v>1000</v>
      </c>
      <c r="J261" s="379"/>
      <c r="K261" s="379"/>
      <c r="L261" s="379"/>
      <c r="M261" s="379"/>
      <c r="N261" s="379"/>
      <c r="O261" s="379"/>
      <c r="P261" s="379"/>
      <c r="Q261" s="480">
        <v>1000</v>
      </c>
      <c r="R261" s="379"/>
      <c r="S261" s="379"/>
      <c r="T261" s="379"/>
      <c r="U261" s="480">
        <v>1000</v>
      </c>
      <c r="V261" s="379"/>
      <c r="W261" s="480">
        <v>1000</v>
      </c>
      <c r="X261" s="379"/>
      <c r="Y261" s="379"/>
      <c r="Z261" s="379"/>
      <c r="AA261" s="379"/>
      <c r="AB261" s="379"/>
      <c r="AC261" s="379"/>
      <c r="AD261" s="379"/>
      <c r="AE261" s="480">
        <v>1000</v>
      </c>
      <c r="AF261" s="379"/>
      <c r="AG261" s="379"/>
      <c r="AH261" s="379"/>
      <c r="AI261" s="379" t="s">
        <v>1056</v>
      </c>
      <c r="AJ261" s="481">
        <v>45478.546284722222</v>
      </c>
      <c r="AK261" s="379"/>
      <c r="AL261" s="379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</row>
    <row r="262" spans="1:53" s="4" customFormat="1" ht="12.75" customHeight="1" x14ac:dyDescent="0.25">
      <c r="A262" s="344" t="s">
        <v>293</v>
      </c>
      <c r="B262" s="344" t="s">
        <v>258</v>
      </c>
      <c r="C262" s="344" t="s">
        <v>522</v>
      </c>
      <c r="D262" s="482" t="s">
        <v>852</v>
      </c>
      <c r="E262" s="344" t="s">
        <v>781</v>
      </c>
      <c r="F262" s="482" t="s">
        <v>814</v>
      </c>
      <c r="G262" s="478">
        <v>1000</v>
      </c>
      <c r="H262" s="482"/>
      <c r="I262" s="478">
        <v>1000</v>
      </c>
      <c r="J262" s="482"/>
      <c r="K262" s="482"/>
      <c r="L262" s="482"/>
      <c r="M262" s="482"/>
      <c r="N262" s="482"/>
      <c r="O262" s="482"/>
      <c r="P262" s="482"/>
      <c r="Q262" s="483">
        <v>1000</v>
      </c>
      <c r="R262" s="482"/>
      <c r="S262" s="482"/>
      <c r="T262" s="482"/>
      <c r="U262" s="478">
        <v>1000</v>
      </c>
      <c r="V262" s="482"/>
      <c r="W262" s="478">
        <v>1000</v>
      </c>
      <c r="X262" s="482"/>
      <c r="Y262" s="482"/>
      <c r="Z262" s="482"/>
      <c r="AA262" s="482"/>
      <c r="AB262" s="482"/>
      <c r="AC262" s="482"/>
      <c r="AD262" s="482"/>
      <c r="AE262" s="483">
        <v>1000</v>
      </c>
      <c r="AF262" s="482"/>
      <c r="AG262" s="482"/>
      <c r="AH262" s="482"/>
      <c r="AI262" s="344" t="s">
        <v>1056</v>
      </c>
      <c r="AJ262" s="479">
        <v>45478.546273148146</v>
      </c>
      <c r="AK262" s="344"/>
      <c r="AL262" s="344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</row>
    <row r="263" spans="1:53" s="4" customFormat="1" ht="12.75" customHeight="1" x14ac:dyDescent="0.25">
      <c r="A263" s="344" t="s">
        <v>270</v>
      </c>
      <c r="B263" s="344" t="s">
        <v>258</v>
      </c>
      <c r="C263" s="344" t="s">
        <v>522</v>
      </c>
      <c r="D263" s="482" t="s">
        <v>852</v>
      </c>
      <c r="E263" s="344" t="s">
        <v>781</v>
      </c>
      <c r="F263" s="482" t="s">
        <v>792</v>
      </c>
      <c r="G263" s="478">
        <v>33900</v>
      </c>
      <c r="H263" s="482"/>
      <c r="I263" s="478">
        <v>33900</v>
      </c>
      <c r="J263" s="482"/>
      <c r="K263" s="482"/>
      <c r="L263" s="482"/>
      <c r="M263" s="482"/>
      <c r="N263" s="482"/>
      <c r="O263" s="482"/>
      <c r="P263" s="482"/>
      <c r="Q263" s="483">
        <v>33900</v>
      </c>
      <c r="R263" s="482"/>
      <c r="S263" s="482"/>
      <c r="T263" s="482"/>
      <c r="U263" s="478">
        <v>18139.14</v>
      </c>
      <c r="V263" s="482"/>
      <c r="W263" s="478">
        <v>18139.14</v>
      </c>
      <c r="X263" s="482"/>
      <c r="Y263" s="482"/>
      <c r="Z263" s="482"/>
      <c r="AA263" s="482"/>
      <c r="AB263" s="482"/>
      <c r="AC263" s="482"/>
      <c r="AD263" s="482"/>
      <c r="AE263" s="483">
        <v>18139.14</v>
      </c>
      <c r="AF263" s="482"/>
      <c r="AG263" s="482"/>
      <c r="AH263" s="482"/>
      <c r="AI263" s="344" t="s">
        <v>1056</v>
      </c>
      <c r="AJ263" s="479">
        <v>45478.546284722222</v>
      </c>
      <c r="AK263" s="344"/>
      <c r="AL263" s="344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</row>
    <row r="264" spans="1:53" s="4" customFormat="1" ht="12.75" customHeight="1" x14ac:dyDescent="0.25">
      <c r="A264" s="379" t="s">
        <v>276</v>
      </c>
      <c r="B264" s="379" t="s">
        <v>258</v>
      </c>
      <c r="C264" s="379" t="s">
        <v>522</v>
      </c>
      <c r="D264" s="379" t="s">
        <v>852</v>
      </c>
      <c r="E264" s="379" t="s">
        <v>781</v>
      </c>
      <c r="F264" s="379" t="s">
        <v>797</v>
      </c>
      <c r="G264" s="480">
        <v>33288.660000000003</v>
      </c>
      <c r="H264" s="379"/>
      <c r="I264" s="480">
        <v>33288.660000000003</v>
      </c>
      <c r="J264" s="379"/>
      <c r="K264" s="379"/>
      <c r="L264" s="379"/>
      <c r="M264" s="379"/>
      <c r="N264" s="379"/>
      <c r="O264" s="379"/>
      <c r="P264" s="379"/>
      <c r="Q264" s="480">
        <v>33288.660000000003</v>
      </c>
      <c r="R264" s="480"/>
      <c r="S264" s="480"/>
      <c r="T264" s="379"/>
      <c r="U264" s="480">
        <v>17979</v>
      </c>
      <c r="V264" s="379"/>
      <c r="W264" s="480">
        <v>17979</v>
      </c>
      <c r="X264" s="379"/>
      <c r="Y264" s="379"/>
      <c r="Z264" s="379"/>
      <c r="AA264" s="379"/>
      <c r="AB264" s="379"/>
      <c r="AC264" s="379"/>
      <c r="AD264" s="379"/>
      <c r="AE264" s="480">
        <v>17979</v>
      </c>
      <c r="AF264" s="480"/>
      <c r="AG264" s="480"/>
      <c r="AH264" s="379"/>
      <c r="AI264" s="379" t="s">
        <v>1056</v>
      </c>
      <c r="AJ264" s="481">
        <v>45478.546273148146</v>
      </c>
      <c r="AK264" s="379"/>
      <c r="AL264" s="379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</row>
    <row r="265" spans="1:53" s="4" customFormat="1" ht="12.75" customHeight="1" x14ac:dyDescent="0.25">
      <c r="A265" s="379" t="s">
        <v>271</v>
      </c>
      <c r="B265" s="379" t="s">
        <v>258</v>
      </c>
      <c r="C265" s="379" t="s">
        <v>522</v>
      </c>
      <c r="D265" s="379" t="s">
        <v>852</v>
      </c>
      <c r="E265" s="379" t="s">
        <v>781</v>
      </c>
      <c r="F265" s="379" t="s">
        <v>793</v>
      </c>
      <c r="G265" s="480">
        <v>611.34</v>
      </c>
      <c r="H265" s="379"/>
      <c r="I265" s="480">
        <v>611.34</v>
      </c>
      <c r="J265" s="379"/>
      <c r="K265" s="379"/>
      <c r="L265" s="379"/>
      <c r="M265" s="379"/>
      <c r="N265" s="379"/>
      <c r="O265" s="379"/>
      <c r="P265" s="379"/>
      <c r="Q265" s="480">
        <v>611.34</v>
      </c>
      <c r="R265" s="480"/>
      <c r="S265" s="480"/>
      <c r="T265" s="379"/>
      <c r="U265" s="480">
        <v>160.13999999999999</v>
      </c>
      <c r="V265" s="379"/>
      <c r="W265" s="480">
        <v>160.13999999999999</v>
      </c>
      <c r="X265" s="379"/>
      <c r="Y265" s="379"/>
      <c r="Z265" s="379"/>
      <c r="AA265" s="379"/>
      <c r="AB265" s="379"/>
      <c r="AC265" s="379"/>
      <c r="AD265" s="379"/>
      <c r="AE265" s="480">
        <v>160.13999999999999</v>
      </c>
      <c r="AF265" s="480"/>
      <c r="AG265" s="480"/>
      <c r="AH265" s="379"/>
      <c r="AI265" s="379" t="s">
        <v>1056</v>
      </c>
      <c r="AJ265" s="481">
        <v>45478.546273148146</v>
      </c>
      <c r="AK265" s="379"/>
      <c r="AL265" s="379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</row>
    <row r="266" spans="1:53" s="4" customFormat="1" ht="12.75" customHeight="1" x14ac:dyDescent="0.25">
      <c r="A266" s="379" t="s">
        <v>332</v>
      </c>
      <c r="B266" s="379" t="s">
        <v>258</v>
      </c>
      <c r="C266" s="379" t="s">
        <v>522</v>
      </c>
      <c r="D266" s="379" t="s">
        <v>853</v>
      </c>
      <c r="E266" s="379" t="s">
        <v>781</v>
      </c>
      <c r="F266" s="379" t="s">
        <v>522</v>
      </c>
      <c r="G266" s="480">
        <v>220842557.93000001</v>
      </c>
      <c r="H266" s="379"/>
      <c r="I266" s="480">
        <v>220842557.93000001</v>
      </c>
      <c r="J266" s="379">
        <v>1097400</v>
      </c>
      <c r="K266" s="379"/>
      <c r="L266" s="379"/>
      <c r="M266" s="379"/>
      <c r="N266" s="379"/>
      <c r="O266" s="379"/>
      <c r="P266" s="379"/>
      <c r="Q266" s="379">
        <v>30924800</v>
      </c>
      <c r="R266" s="480">
        <v>71086684</v>
      </c>
      <c r="S266" s="480">
        <v>119928473.93000001</v>
      </c>
      <c r="T266" s="379"/>
      <c r="U266" s="480">
        <v>101484414.09999999</v>
      </c>
      <c r="V266" s="379"/>
      <c r="W266" s="480">
        <v>101484414.09999999</v>
      </c>
      <c r="X266" s="379"/>
      <c r="Y266" s="379"/>
      <c r="Z266" s="379"/>
      <c r="AA266" s="379"/>
      <c r="AB266" s="379"/>
      <c r="AC266" s="379"/>
      <c r="AD266" s="379"/>
      <c r="AE266" s="379">
        <v>14669894.029999999</v>
      </c>
      <c r="AF266" s="480">
        <v>34017701.329999998</v>
      </c>
      <c r="AG266" s="480">
        <v>52796818.740000002</v>
      </c>
      <c r="AH266" s="379"/>
      <c r="AI266" s="379" t="s">
        <v>1056</v>
      </c>
      <c r="AJ266" s="481">
        <v>45478.546284722222</v>
      </c>
      <c r="AK266" s="379"/>
      <c r="AL266" s="379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</row>
    <row r="267" spans="1:53" s="4" customFormat="1" ht="12.75" customHeight="1" x14ac:dyDescent="0.25">
      <c r="A267" s="379" t="s">
        <v>333</v>
      </c>
      <c r="B267" s="379" t="s">
        <v>258</v>
      </c>
      <c r="C267" s="379" t="s">
        <v>522</v>
      </c>
      <c r="D267" s="379" t="s">
        <v>854</v>
      </c>
      <c r="E267" s="379" t="s">
        <v>781</v>
      </c>
      <c r="F267" s="379" t="s">
        <v>522</v>
      </c>
      <c r="G267" s="480">
        <v>204312050.13</v>
      </c>
      <c r="H267" s="379"/>
      <c r="I267" s="480">
        <v>204312050.13</v>
      </c>
      <c r="J267" s="379">
        <v>1097400</v>
      </c>
      <c r="K267" s="379"/>
      <c r="L267" s="379"/>
      <c r="M267" s="379"/>
      <c r="N267" s="379"/>
      <c r="O267" s="379"/>
      <c r="P267" s="379"/>
      <c r="Q267" s="379">
        <v>21367000</v>
      </c>
      <c r="R267" s="480">
        <v>64583976.200000003</v>
      </c>
      <c r="S267" s="480">
        <v>119458473.93000001</v>
      </c>
      <c r="T267" s="379"/>
      <c r="U267" s="480">
        <v>93971677.420000002</v>
      </c>
      <c r="V267" s="379"/>
      <c r="W267" s="480">
        <v>93971677.420000002</v>
      </c>
      <c r="X267" s="379"/>
      <c r="Y267" s="379"/>
      <c r="Z267" s="379"/>
      <c r="AA267" s="379"/>
      <c r="AB267" s="379"/>
      <c r="AC267" s="379"/>
      <c r="AD267" s="379"/>
      <c r="AE267" s="379">
        <v>10135386.07</v>
      </c>
      <c r="AF267" s="480">
        <v>31289472.609999999</v>
      </c>
      <c r="AG267" s="480">
        <v>52546818.740000002</v>
      </c>
      <c r="AH267" s="379"/>
      <c r="AI267" s="379" t="s">
        <v>1056</v>
      </c>
      <c r="AJ267" s="481">
        <v>45478.546284722222</v>
      </c>
      <c r="AK267" s="379"/>
      <c r="AL267" s="379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</row>
    <row r="268" spans="1:53" s="4" customFormat="1" ht="12.75" customHeight="1" x14ac:dyDescent="0.25">
      <c r="A268" s="344" t="s">
        <v>261</v>
      </c>
      <c r="B268" s="344" t="s">
        <v>258</v>
      </c>
      <c r="C268" s="344" t="s">
        <v>522</v>
      </c>
      <c r="D268" s="482" t="s">
        <v>854</v>
      </c>
      <c r="E268" s="344" t="s">
        <v>781</v>
      </c>
      <c r="F268" s="482" t="s">
        <v>783</v>
      </c>
      <c r="G268" s="478">
        <v>89273660</v>
      </c>
      <c r="H268" s="482"/>
      <c r="I268" s="478">
        <v>89273660</v>
      </c>
      <c r="J268" s="482"/>
      <c r="K268" s="482"/>
      <c r="L268" s="482"/>
      <c r="M268" s="482"/>
      <c r="N268" s="482"/>
      <c r="O268" s="482"/>
      <c r="P268" s="482"/>
      <c r="Q268" s="482"/>
      <c r="R268" s="483">
        <v>8041000</v>
      </c>
      <c r="S268" s="483">
        <v>81232660</v>
      </c>
      <c r="T268" s="482"/>
      <c r="U268" s="478">
        <v>40598216.25</v>
      </c>
      <c r="V268" s="482"/>
      <c r="W268" s="478">
        <v>40598216.25</v>
      </c>
      <c r="X268" s="482"/>
      <c r="Y268" s="482"/>
      <c r="Z268" s="482"/>
      <c r="AA268" s="482"/>
      <c r="AB268" s="482"/>
      <c r="AC268" s="482"/>
      <c r="AD268" s="482"/>
      <c r="AE268" s="482"/>
      <c r="AF268" s="483">
        <v>3833971.13</v>
      </c>
      <c r="AG268" s="483">
        <v>36764245.119999997</v>
      </c>
      <c r="AH268" s="482"/>
      <c r="AI268" s="344" t="s">
        <v>1056</v>
      </c>
      <c r="AJ268" s="479">
        <v>45478.546284722222</v>
      </c>
      <c r="AK268" s="344"/>
      <c r="AL268" s="344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</row>
    <row r="269" spans="1:53" s="4" customFormat="1" ht="12.75" customHeight="1" x14ac:dyDescent="0.25">
      <c r="A269" s="344" t="s">
        <v>285</v>
      </c>
      <c r="B269" s="344" t="s">
        <v>258</v>
      </c>
      <c r="C269" s="344" t="s">
        <v>522</v>
      </c>
      <c r="D269" s="482" t="s">
        <v>854</v>
      </c>
      <c r="E269" s="344" t="s">
        <v>781</v>
      </c>
      <c r="F269" s="482" t="s">
        <v>806</v>
      </c>
      <c r="G269" s="478">
        <v>89273660</v>
      </c>
      <c r="H269" s="482"/>
      <c r="I269" s="478">
        <v>89273660</v>
      </c>
      <c r="J269" s="482"/>
      <c r="K269" s="482"/>
      <c r="L269" s="482"/>
      <c r="M269" s="482"/>
      <c r="N269" s="482"/>
      <c r="O269" s="482"/>
      <c r="P269" s="482"/>
      <c r="Q269" s="482"/>
      <c r="R269" s="483">
        <v>8041000</v>
      </c>
      <c r="S269" s="483">
        <v>81232660</v>
      </c>
      <c r="T269" s="482"/>
      <c r="U269" s="478">
        <v>40598216.25</v>
      </c>
      <c r="V269" s="482"/>
      <c r="W269" s="478">
        <v>40598216.25</v>
      </c>
      <c r="X269" s="482"/>
      <c r="Y269" s="482"/>
      <c r="Z269" s="482"/>
      <c r="AA269" s="482"/>
      <c r="AB269" s="482"/>
      <c r="AC269" s="482"/>
      <c r="AD269" s="482"/>
      <c r="AE269" s="482"/>
      <c r="AF269" s="483">
        <v>3833971.13</v>
      </c>
      <c r="AG269" s="483">
        <v>36764245.119999997</v>
      </c>
      <c r="AH269" s="482"/>
      <c r="AI269" s="344" t="s">
        <v>1056</v>
      </c>
      <c r="AJ269" s="479">
        <v>45478.546284722222</v>
      </c>
      <c r="AK269" s="344"/>
      <c r="AL269" s="344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</row>
    <row r="270" spans="1:53" s="4" customFormat="1" ht="12.75" customHeight="1" x14ac:dyDescent="0.25">
      <c r="A270" s="344" t="s">
        <v>286</v>
      </c>
      <c r="B270" s="344" t="s">
        <v>258</v>
      </c>
      <c r="C270" s="344" t="s">
        <v>522</v>
      </c>
      <c r="D270" s="482" t="s">
        <v>854</v>
      </c>
      <c r="E270" s="344" t="s">
        <v>781</v>
      </c>
      <c r="F270" s="482" t="s">
        <v>807</v>
      </c>
      <c r="G270" s="478">
        <v>68943169.549999997</v>
      </c>
      <c r="H270" s="482"/>
      <c r="I270" s="478">
        <v>68943169.549999997</v>
      </c>
      <c r="J270" s="482"/>
      <c r="K270" s="482"/>
      <c r="L270" s="482"/>
      <c r="M270" s="482"/>
      <c r="N270" s="482"/>
      <c r="O270" s="482"/>
      <c r="P270" s="482"/>
      <c r="Q270" s="482"/>
      <c r="R270" s="483">
        <v>6152900</v>
      </c>
      <c r="S270" s="483">
        <v>62790269.549999997</v>
      </c>
      <c r="T270" s="482"/>
      <c r="U270" s="478">
        <v>31514671.969999999</v>
      </c>
      <c r="V270" s="482"/>
      <c r="W270" s="478">
        <v>31514671.969999999</v>
      </c>
      <c r="X270" s="482"/>
      <c r="Y270" s="482"/>
      <c r="Z270" s="482"/>
      <c r="AA270" s="482"/>
      <c r="AB270" s="482"/>
      <c r="AC270" s="482"/>
      <c r="AD270" s="482"/>
      <c r="AE270" s="482"/>
      <c r="AF270" s="483">
        <v>3012891.95</v>
      </c>
      <c r="AG270" s="483">
        <v>28501780.02</v>
      </c>
      <c r="AH270" s="482"/>
      <c r="AI270" s="344" t="s">
        <v>1056</v>
      </c>
      <c r="AJ270" s="479">
        <v>45478.546284722222</v>
      </c>
      <c r="AK270" s="344"/>
      <c r="AL270" s="344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</row>
    <row r="271" spans="1:53" s="4" customFormat="1" ht="12.75" customHeight="1" x14ac:dyDescent="0.25">
      <c r="A271" s="379" t="s">
        <v>287</v>
      </c>
      <c r="B271" s="379" t="s">
        <v>258</v>
      </c>
      <c r="C271" s="379" t="s">
        <v>522</v>
      </c>
      <c r="D271" s="379" t="s">
        <v>854</v>
      </c>
      <c r="E271" s="379" t="s">
        <v>781</v>
      </c>
      <c r="F271" s="379" t="s">
        <v>808</v>
      </c>
      <c r="G271" s="480">
        <v>263750</v>
      </c>
      <c r="H271" s="379"/>
      <c r="I271" s="480">
        <v>263750</v>
      </c>
      <c r="J271" s="379"/>
      <c r="K271" s="379"/>
      <c r="L271" s="379"/>
      <c r="M271" s="379"/>
      <c r="N271" s="379"/>
      <c r="O271" s="379"/>
      <c r="P271" s="379"/>
      <c r="Q271" s="480"/>
      <c r="R271" s="480">
        <v>30000</v>
      </c>
      <c r="S271" s="480">
        <v>233750</v>
      </c>
      <c r="T271" s="379"/>
      <c r="U271" s="480">
        <v>108663.19</v>
      </c>
      <c r="V271" s="379"/>
      <c r="W271" s="480">
        <v>108663.19</v>
      </c>
      <c r="X271" s="379"/>
      <c r="Y271" s="379"/>
      <c r="Z271" s="379"/>
      <c r="AA271" s="379"/>
      <c r="AB271" s="379"/>
      <c r="AC271" s="379"/>
      <c r="AD271" s="379"/>
      <c r="AE271" s="480"/>
      <c r="AF271" s="480">
        <v>6522.56</v>
      </c>
      <c r="AG271" s="480">
        <v>102140.63</v>
      </c>
      <c r="AH271" s="379"/>
      <c r="AI271" s="379" t="s">
        <v>1056</v>
      </c>
      <c r="AJ271" s="481">
        <v>45478.546284722222</v>
      </c>
      <c r="AK271" s="379"/>
      <c r="AL271" s="379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</row>
    <row r="272" spans="1:53" s="4" customFormat="1" ht="12.75" customHeight="1" x14ac:dyDescent="0.25">
      <c r="A272" s="379" t="s">
        <v>288</v>
      </c>
      <c r="B272" s="379" t="s">
        <v>258</v>
      </c>
      <c r="C272" s="379" t="s">
        <v>522</v>
      </c>
      <c r="D272" s="379" t="s">
        <v>854</v>
      </c>
      <c r="E272" s="379" t="s">
        <v>781</v>
      </c>
      <c r="F272" s="379" t="s">
        <v>809</v>
      </c>
      <c r="G272" s="480">
        <v>20066740.449999999</v>
      </c>
      <c r="H272" s="379"/>
      <c r="I272" s="480">
        <v>20066740.449999999</v>
      </c>
      <c r="J272" s="379"/>
      <c r="K272" s="379"/>
      <c r="L272" s="379"/>
      <c r="M272" s="379"/>
      <c r="N272" s="379"/>
      <c r="O272" s="379"/>
      <c r="P272" s="379"/>
      <c r="Q272" s="480"/>
      <c r="R272" s="480">
        <v>1858100</v>
      </c>
      <c r="S272" s="480">
        <v>18208640.449999999</v>
      </c>
      <c r="T272" s="379"/>
      <c r="U272" s="480">
        <v>8974881.0899999999</v>
      </c>
      <c r="V272" s="379"/>
      <c r="W272" s="480">
        <v>8974881.0899999999</v>
      </c>
      <c r="X272" s="379"/>
      <c r="Y272" s="379"/>
      <c r="Z272" s="379"/>
      <c r="AA272" s="379"/>
      <c r="AB272" s="379"/>
      <c r="AC272" s="379"/>
      <c r="AD272" s="379"/>
      <c r="AE272" s="480"/>
      <c r="AF272" s="480">
        <v>814556.62</v>
      </c>
      <c r="AG272" s="480">
        <v>8160324.4699999997</v>
      </c>
      <c r="AH272" s="379"/>
      <c r="AI272" s="379" t="s">
        <v>1056</v>
      </c>
      <c r="AJ272" s="481">
        <v>45478.546284722222</v>
      </c>
      <c r="AK272" s="379"/>
      <c r="AL272" s="379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</row>
    <row r="273" spans="1:53" s="4" customFormat="1" ht="12.75" customHeight="1" x14ac:dyDescent="0.25">
      <c r="A273" s="344" t="s">
        <v>266</v>
      </c>
      <c r="B273" s="344" t="s">
        <v>258</v>
      </c>
      <c r="C273" s="344" t="s">
        <v>522</v>
      </c>
      <c r="D273" s="482" t="s">
        <v>854</v>
      </c>
      <c r="E273" s="344" t="s">
        <v>781</v>
      </c>
      <c r="F273" s="482" t="s">
        <v>258</v>
      </c>
      <c r="G273" s="478">
        <v>42962579.039999999</v>
      </c>
      <c r="H273" s="482"/>
      <c r="I273" s="478">
        <v>42962579.039999999</v>
      </c>
      <c r="J273" s="482"/>
      <c r="K273" s="482"/>
      <c r="L273" s="482"/>
      <c r="M273" s="482"/>
      <c r="N273" s="482"/>
      <c r="O273" s="482"/>
      <c r="P273" s="482"/>
      <c r="Q273" s="482">
        <v>4123011.11</v>
      </c>
      <c r="R273" s="482">
        <v>1192754</v>
      </c>
      <c r="S273" s="483">
        <v>37646813.93</v>
      </c>
      <c r="T273" s="482"/>
      <c r="U273" s="478">
        <v>17836470.120000001</v>
      </c>
      <c r="V273" s="482"/>
      <c r="W273" s="478">
        <v>17836470.120000001</v>
      </c>
      <c r="X273" s="482"/>
      <c r="Y273" s="482"/>
      <c r="Z273" s="482"/>
      <c r="AA273" s="482"/>
      <c r="AB273" s="482"/>
      <c r="AC273" s="482"/>
      <c r="AD273" s="482"/>
      <c r="AE273" s="482">
        <v>1863599.18</v>
      </c>
      <c r="AF273" s="482">
        <v>357550.28</v>
      </c>
      <c r="AG273" s="483">
        <v>15615320.66</v>
      </c>
      <c r="AH273" s="482"/>
      <c r="AI273" s="344" t="s">
        <v>1056</v>
      </c>
      <c r="AJ273" s="479">
        <v>45478.546284722222</v>
      </c>
      <c r="AK273" s="344"/>
      <c r="AL273" s="344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</row>
    <row r="274" spans="1:53" s="4" customFormat="1" ht="12.75" customHeight="1" x14ac:dyDescent="0.25">
      <c r="A274" s="344" t="s">
        <v>267</v>
      </c>
      <c r="B274" s="344" t="s">
        <v>258</v>
      </c>
      <c r="C274" s="344" t="s">
        <v>522</v>
      </c>
      <c r="D274" s="482" t="s">
        <v>854</v>
      </c>
      <c r="E274" s="344" t="s">
        <v>781</v>
      </c>
      <c r="F274" s="482" t="s">
        <v>789</v>
      </c>
      <c r="G274" s="478">
        <v>42962579.039999999</v>
      </c>
      <c r="H274" s="482"/>
      <c r="I274" s="478">
        <v>42962579.039999999</v>
      </c>
      <c r="J274" s="482"/>
      <c r="K274" s="482"/>
      <c r="L274" s="482"/>
      <c r="M274" s="482"/>
      <c r="N274" s="482"/>
      <c r="O274" s="482"/>
      <c r="P274" s="482"/>
      <c r="Q274" s="483">
        <v>4123011.11</v>
      </c>
      <c r="R274" s="483">
        <v>1192754</v>
      </c>
      <c r="S274" s="483">
        <v>37646813.93</v>
      </c>
      <c r="T274" s="482"/>
      <c r="U274" s="478">
        <v>17836470.120000001</v>
      </c>
      <c r="V274" s="482"/>
      <c r="W274" s="478">
        <v>17836470.120000001</v>
      </c>
      <c r="X274" s="482"/>
      <c r="Y274" s="482"/>
      <c r="Z274" s="482"/>
      <c r="AA274" s="482"/>
      <c r="AB274" s="482"/>
      <c r="AC274" s="482"/>
      <c r="AD274" s="482"/>
      <c r="AE274" s="483">
        <v>1863599.18</v>
      </c>
      <c r="AF274" s="483">
        <v>357550.28</v>
      </c>
      <c r="AG274" s="483">
        <v>15615320.66</v>
      </c>
      <c r="AH274" s="482"/>
      <c r="AI274" s="344" t="s">
        <v>1056</v>
      </c>
      <c r="AJ274" s="479">
        <v>45478.546284722222</v>
      </c>
      <c r="AK274" s="344"/>
      <c r="AL274" s="344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</row>
    <row r="275" spans="1:53" s="4" customFormat="1" ht="12.75" customHeight="1" x14ac:dyDescent="0.25">
      <c r="A275" s="344" t="s">
        <v>289</v>
      </c>
      <c r="B275" s="344" t="s">
        <v>258</v>
      </c>
      <c r="C275" s="344" t="s">
        <v>522</v>
      </c>
      <c r="D275" s="482" t="s">
        <v>854</v>
      </c>
      <c r="E275" s="344" t="s">
        <v>781</v>
      </c>
      <c r="F275" s="482" t="s">
        <v>810</v>
      </c>
      <c r="G275" s="478">
        <v>10335554.52</v>
      </c>
      <c r="H275" s="482"/>
      <c r="I275" s="478">
        <v>10335554.52</v>
      </c>
      <c r="J275" s="482"/>
      <c r="K275" s="482"/>
      <c r="L275" s="482"/>
      <c r="M275" s="482"/>
      <c r="N275" s="482"/>
      <c r="O275" s="482"/>
      <c r="P275" s="482"/>
      <c r="Q275" s="482"/>
      <c r="R275" s="483"/>
      <c r="S275" s="483">
        <v>10335554.52</v>
      </c>
      <c r="T275" s="482"/>
      <c r="U275" s="478">
        <v>164420</v>
      </c>
      <c r="V275" s="482"/>
      <c r="W275" s="478">
        <v>164420</v>
      </c>
      <c r="X275" s="482"/>
      <c r="Y275" s="482"/>
      <c r="Z275" s="482"/>
      <c r="AA275" s="482"/>
      <c r="AB275" s="482"/>
      <c r="AC275" s="482"/>
      <c r="AD275" s="482"/>
      <c r="AE275" s="482"/>
      <c r="AF275" s="483"/>
      <c r="AG275" s="483">
        <v>164420</v>
      </c>
      <c r="AH275" s="482"/>
      <c r="AI275" s="344" t="s">
        <v>1056</v>
      </c>
      <c r="AJ275" s="479">
        <v>45478.546284722222</v>
      </c>
      <c r="AK275" s="344"/>
      <c r="AL275" s="344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</row>
    <row r="276" spans="1:53" s="4" customFormat="1" ht="12.75" customHeight="1" x14ac:dyDescent="0.25">
      <c r="A276" s="379" t="s">
        <v>268</v>
      </c>
      <c r="B276" s="379" t="s">
        <v>258</v>
      </c>
      <c r="C276" s="379" t="s">
        <v>522</v>
      </c>
      <c r="D276" s="379" t="s">
        <v>854</v>
      </c>
      <c r="E276" s="379" t="s">
        <v>781</v>
      </c>
      <c r="F276" s="379" t="s">
        <v>790</v>
      </c>
      <c r="G276" s="480">
        <v>22536208.960000001</v>
      </c>
      <c r="H276" s="379"/>
      <c r="I276" s="480">
        <v>22536208.960000001</v>
      </c>
      <c r="J276" s="379"/>
      <c r="K276" s="379"/>
      <c r="L276" s="379"/>
      <c r="M276" s="379"/>
      <c r="N276" s="379"/>
      <c r="O276" s="379"/>
      <c r="P276" s="379"/>
      <c r="Q276" s="480">
        <v>4123011.11</v>
      </c>
      <c r="R276" s="379">
        <v>1140754</v>
      </c>
      <c r="S276" s="379">
        <v>17272443.850000001</v>
      </c>
      <c r="T276" s="379"/>
      <c r="U276" s="480">
        <v>12896770.029999999</v>
      </c>
      <c r="V276" s="379"/>
      <c r="W276" s="480">
        <v>12896770.029999999</v>
      </c>
      <c r="X276" s="379"/>
      <c r="Y276" s="379"/>
      <c r="Z276" s="379"/>
      <c r="AA276" s="379"/>
      <c r="AB276" s="379"/>
      <c r="AC276" s="379"/>
      <c r="AD276" s="379"/>
      <c r="AE276" s="480">
        <v>1863599.18</v>
      </c>
      <c r="AF276" s="379">
        <v>330157.03000000003</v>
      </c>
      <c r="AG276" s="379">
        <v>10703013.82</v>
      </c>
      <c r="AH276" s="379"/>
      <c r="AI276" s="379" t="s">
        <v>1056</v>
      </c>
      <c r="AJ276" s="481">
        <v>45478.546273148146</v>
      </c>
      <c r="AK276" s="379"/>
      <c r="AL276" s="379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</row>
    <row r="277" spans="1:53" s="4" customFormat="1" ht="12.75" customHeight="1" x14ac:dyDescent="0.25">
      <c r="A277" s="379" t="s">
        <v>274</v>
      </c>
      <c r="B277" s="379" t="s">
        <v>258</v>
      </c>
      <c r="C277" s="379" t="s">
        <v>522</v>
      </c>
      <c r="D277" s="379" t="s">
        <v>854</v>
      </c>
      <c r="E277" s="379" t="s">
        <v>781</v>
      </c>
      <c r="F277" s="379" t="s">
        <v>795</v>
      </c>
      <c r="G277" s="480">
        <v>10090815.560000001</v>
      </c>
      <c r="H277" s="379"/>
      <c r="I277" s="480">
        <v>10090815.560000001</v>
      </c>
      <c r="J277" s="379"/>
      <c r="K277" s="379"/>
      <c r="L277" s="379"/>
      <c r="M277" s="379"/>
      <c r="N277" s="379"/>
      <c r="O277" s="379"/>
      <c r="P277" s="379"/>
      <c r="Q277" s="480"/>
      <c r="R277" s="379">
        <v>52000</v>
      </c>
      <c r="S277" s="379">
        <v>10038815.560000001</v>
      </c>
      <c r="T277" s="379"/>
      <c r="U277" s="480">
        <v>4775280.09</v>
      </c>
      <c r="V277" s="379"/>
      <c r="W277" s="480">
        <v>4775280.09</v>
      </c>
      <c r="X277" s="379"/>
      <c r="Y277" s="379"/>
      <c r="Z277" s="379"/>
      <c r="AA277" s="379"/>
      <c r="AB277" s="379"/>
      <c r="AC277" s="379"/>
      <c r="AD277" s="379"/>
      <c r="AE277" s="480"/>
      <c r="AF277" s="379">
        <v>27393.25</v>
      </c>
      <c r="AG277" s="379">
        <v>4747886.84</v>
      </c>
      <c r="AH277" s="379"/>
      <c r="AI277" s="379" t="s">
        <v>1056</v>
      </c>
      <c r="AJ277" s="481">
        <v>45478.546284722222</v>
      </c>
      <c r="AK277" s="379"/>
      <c r="AL277" s="379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</row>
    <row r="278" spans="1:53" s="4" customFormat="1" ht="12.75" customHeight="1" x14ac:dyDescent="0.25">
      <c r="A278" s="344" t="s">
        <v>275</v>
      </c>
      <c r="B278" s="344" t="s">
        <v>258</v>
      </c>
      <c r="C278" s="344" t="s">
        <v>522</v>
      </c>
      <c r="D278" s="482" t="s">
        <v>854</v>
      </c>
      <c r="E278" s="344" t="s">
        <v>781</v>
      </c>
      <c r="F278" s="482" t="s">
        <v>410</v>
      </c>
      <c r="G278" s="478">
        <v>902600</v>
      </c>
      <c r="H278" s="482"/>
      <c r="I278" s="478">
        <v>902600</v>
      </c>
      <c r="J278" s="482">
        <v>1097400</v>
      </c>
      <c r="K278" s="482"/>
      <c r="L278" s="482"/>
      <c r="M278" s="482"/>
      <c r="N278" s="482"/>
      <c r="O278" s="482"/>
      <c r="P278" s="482"/>
      <c r="Q278" s="483">
        <v>2000000</v>
      </c>
      <c r="R278" s="482"/>
      <c r="S278" s="482"/>
      <c r="T278" s="482"/>
      <c r="U278" s="478">
        <v>0</v>
      </c>
      <c r="V278" s="482"/>
      <c r="W278" s="478">
        <v>0</v>
      </c>
      <c r="X278" s="482"/>
      <c r="Y278" s="482"/>
      <c r="Z278" s="482"/>
      <c r="AA278" s="482"/>
      <c r="AB278" s="482"/>
      <c r="AC278" s="482"/>
      <c r="AD278" s="482"/>
      <c r="AE278" s="483">
        <v>0</v>
      </c>
      <c r="AF278" s="482"/>
      <c r="AG278" s="482"/>
      <c r="AH278" s="482"/>
      <c r="AI278" s="344" t="s">
        <v>1056</v>
      </c>
      <c r="AJ278" s="479">
        <v>45478.546284722222</v>
      </c>
      <c r="AK278" s="344"/>
      <c r="AL278" s="344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</row>
    <row r="279" spans="1:53" s="4" customFormat="1" ht="12.75" customHeight="1" x14ac:dyDescent="0.25">
      <c r="A279" s="379" t="s">
        <v>448</v>
      </c>
      <c r="B279" s="379" t="s">
        <v>258</v>
      </c>
      <c r="C279" s="379" t="s">
        <v>522</v>
      </c>
      <c r="D279" s="379" t="s">
        <v>854</v>
      </c>
      <c r="E279" s="379" t="s">
        <v>781</v>
      </c>
      <c r="F279" s="379" t="s">
        <v>408</v>
      </c>
      <c r="G279" s="480">
        <v>902600</v>
      </c>
      <c r="H279" s="379"/>
      <c r="I279" s="480">
        <v>902600</v>
      </c>
      <c r="J279" s="379">
        <v>1097400</v>
      </c>
      <c r="K279" s="379"/>
      <c r="L279" s="379"/>
      <c r="M279" s="379"/>
      <c r="N279" s="379"/>
      <c r="O279" s="379"/>
      <c r="P279" s="379"/>
      <c r="Q279" s="480">
        <v>2000000</v>
      </c>
      <c r="R279" s="480"/>
      <c r="S279" s="379"/>
      <c r="T279" s="379"/>
      <c r="U279" s="480">
        <v>0</v>
      </c>
      <c r="V279" s="379"/>
      <c r="W279" s="480">
        <v>0</v>
      </c>
      <c r="X279" s="379"/>
      <c r="Y279" s="379"/>
      <c r="Z279" s="379"/>
      <c r="AA279" s="379"/>
      <c r="AB279" s="379"/>
      <c r="AC279" s="379"/>
      <c r="AD279" s="379"/>
      <c r="AE279" s="480">
        <v>0</v>
      </c>
      <c r="AF279" s="480"/>
      <c r="AG279" s="379"/>
      <c r="AH279" s="379"/>
      <c r="AI279" s="379" t="s">
        <v>1056</v>
      </c>
      <c r="AJ279" s="481">
        <v>45478.546284722222</v>
      </c>
      <c r="AK279" s="379"/>
      <c r="AL279" s="379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</row>
    <row r="280" spans="1:53" s="4" customFormat="1" ht="12.75" customHeight="1" x14ac:dyDescent="0.25">
      <c r="A280" s="379" t="s">
        <v>955</v>
      </c>
      <c r="B280" s="379" t="s">
        <v>258</v>
      </c>
      <c r="C280" s="379" t="s">
        <v>522</v>
      </c>
      <c r="D280" s="379" t="s">
        <v>854</v>
      </c>
      <c r="E280" s="379" t="s">
        <v>781</v>
      </c>
      <c r="F280" s="379" t="s">
        <v>956</v>
      </c>
      <c r="G280" s="480">
        <v>902600</v>
      </c>
      <c r="H280" s="379"/>
      <c r="I280" s="480">
        <v>902600</v>
      </c>
      <c r="J280" s="379">
        <v>1097400</v>
      </c>
      <c r="K280" s="379"/>
      <c r="L280" s="379"/>
      <c r="M280" s="379"/>
      <c r="N280" s="379"/>
      <c r="O280" s="379"/>
      <c r="P280" s="379"/>
      <c r="Q280" s="480">
        <v>2000000</v>
      </c>
      <c r="R280" s="480"/>
      <c r="S280" s="379"/>
      <c r="T280" s="379"/>
      <c r="U280" s="480">
        <v>0</v>
      </c>
      <c r="V280" s="379"/>
      <c r="W280" s="480">
        <v>0</v>
      </c>
      <c r="X280" s="379"/>
      <c r="Y280" s="379"/>
      <c r="Z280" s="379"/>
      <c r="AA280" s="379"/>
      <c r="AB280" s="379"/>
      <c r="AC280" s="379"/>
      <c r="AD280" s="379"/>
      <c r="AE280" s="480">
        <v>0</v>
      </c>
      <c r="AF280" s="480"/>
      <c r="AG280" s="379"/>
      <c r="AH280" s="379"/>
      <c r="AI280" s="379" t="s">
        <v>1056</v>
      </c>
      <c r="AJ280" s="481">
        <v>45478.546273148146</v>
      </c>
      <c r="AK280" s="379"/>
      <c r="AL280" s="379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</row>
    <row r="281" spans="1:53" s="4" customFormat="1" ht="12.75" customHeight="1" x14ac:dyDescent="0.25">
      <c r="A281" s="344" t="s">
        <v>300</v>
      </c>
      <c r="B281" s="344" t="s">
        <v>258</v>
      </c>
      <c r="C281" s="344" t="s">
        <v>522</v>
      </c>
      <c r="D281" s="482" t="s">
        <v>854</v>
      </c>
      <c r="E281" s="344" t="s">
        <v>781</v>
      </c>
      <c r="F281" s="482" t="s">
        <v>821</v>
      </c>
      <c r="G281" s="478">
        <v>70579211.090000004</v>
      </c>
      <c r="H281" s="482"/>
      <c r="I281" s="478">
        <v>70579211.090000004</v>
      </c>
      <c r="J281" s="482"/>
      <c r="K281" s="482"/>
      <c r="L281" s="482"/>
      <c r="M281" s="482"/>
      <c r="N281" s="482"/>
      <c r="O281" s="482"/>
      <c r="P281" s="482"/>
      <c r="Q281" s="483">
        <v>15243988.890000001</v>
      </c>
      <c r="R281" s="483">
        <v>55335222.200000003</v>
      </c>
      <c r="S281" s="482"/>
      <c r="T281" s="482"/>
      <c r="U281" s="478">
        <v>35366009.090000004</v>
      </c>
      <c r="V281" s="482"/>
      <c r="W281" s="478">
        <v>35366009.090000004</v>
      </c>
      <c r="X281" s="482"/>
      <c r="Y281" s="482"/>
      <c r="Z281" s="482"/>
      <c r="AA281" s="482"/>
      <c r="AB281" s="482"/>
      <c r="AC281" s="482"/>
      <c r="AD281" s="482"/>
      <c r="AE281" s="483">
        <v>8271786.8899999997</v>
      </c>
      <c r="AF281" s="483">
        <v>27094222.199999999</v>
      </c>
      <c r="AG281" s="482"/>
      <c r="AH281" s="482"/>
      <c r="AI281" s="344" t="s">
        <v>1056</v>
      </c>
      <c r="AJ281" s="479">
        <v>45478.546284722222</v>
      </c>
      <c r="AK281" s="344"/>
      <c r="AL281" s="344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</row>
    <row r="282" spans="1:53" s="4" customFormat="1" ht="12.75" customHeight="1" x14ac:dyDescent="0.25">
      <c r="A282" s="344" t="s">
        <v>309</v>
      </c>
      <c r="B282" s="344" t="s">
        <v>258</v>
      </c>
      <c r="C282" s="344" t="s">
        <v>522</v>
      </c>
      <c r="D282" s="482" t="s">
        <v>854</v>
      </c>
      <c r="E282" s="344" t="s">
        <v>781</v>
      </c>
      <c r="F282" s="482" t="s">
        <v>831</v>
      </c>
      <c r="G282" s="478">
        <v>70579211.090000004</v>
      </c>
      <c r="H282" s="482"/>
      <c r="I282" s="478">
        <v>70579211.090000004</v>
      </c>
      <c r="J282" s="482"/>
      <c r="K282" s="482"/>
      <c r="L282" s="482"/>
      <c r="M282" s="482"/>
      <c r="N282" s="482"/>
      <c r="O282" s="482"/>
      <c r="P282" s="482"/>
      <c r="Q282" s="483">
        <v>15243988.890000001</v>
      </c>
      <c r="R282" s="483">
        <v>55335222.200000003</v>
      </c>
      <c r="S282" s="482"/>
      <c r="T282" s="482"/>
      <c r="U282" s="478">
        <v>35366009.090000004</v>
      </c>
      <c r="V282" s="482"/>
      <c r="W282" s="478">
        <v>35366009.090000004</v>
      </c>
      <c r="X282" s="482"/>
      <c r="Y282" s="482"/>
      <c r="Z282" s="482"/>
      <c r="AA282" s="482"/>
      <c r="AB282" s="482"/>
      <c r="AC282" s="482"/>
      <c r="AD282" s="482"/>
      <c r="AE282" s="483">
        <v>8271786.8899999997</v>
      </c>
      <c r="AF282" s="483">
        <v>27094222.199999999</v>
      </c>
      <c r="AG282" s="482"/>
      <c r="AH282" s="482"/>
      <c r="AI282" s="344" t="s">
        <v>1056</v>
      </c>
      <c r="AJ282" s="479">
        <v>45478.546284722222</v>
      </c>
      <c r="AK282" s="344"/>
      <c r="AL282" s="344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</row>
    <row r="283" spans="1:53" s="4" customFormat="1" ht="12.75" customHeight="1" x14ac:dyDescent="0.25">
      <c r="A283" s="379" t="s">
        <v>310</v>
      </c>
      <c r="B283" s="379" t="s">
        <v>258</v>
      </c>
      <c r="C283" s="379" t="s">
        <v>522</v>
      </c>
      <c r="D283" s="379" t="s">
        <v>854</v>
      </c>
      <c r="E283" s="379" t="s">
        <v>781</v>
      </c>
      <c r="F283" s="379" t="s">
        <v>832</v>
      </c>
      <c r="G283" s="480">
        <v>63331100</v>
      </c>
      <c r="H283" s="379"/>
      <c r="I283" s="480">
        <v>63331100</v>
      </c>
      <c r="J283" s="379"/>
      <c r="K283" s="379"/>
      <c r="L283" s="379"/>
      <c r="M283" s="379"/>
      <c r="N283" s="379"/>
      <c r="O283" s="379"/>
      <c r="P283" s="379"/>
      <c r="Q283" s="379">
        <v>11075100</v>
      </c>
      <c r="R283" s="480">
        <v>52256000</v>
      </c>
      <c r="S283" s="480"/>
      <c r="T283" s="379"/>
      <c r="U283" s="480">
        <v>31915158</v>
      </c>
      <c r="V283" s="379"/>
      <c r="W283" s="480">
        <v>31915158</v>
      </c>
      <c r="X283" s="379"/>
      <c r="Y283" s="379"/>
      <c r="Z283" s="379"/>
      <c r="AA283" s="379"/>
      <c r="AB283" s="379"/>
      <c r="AC283" s="379"/>
      <c r="AD283" s="379"/>
      <c r="AE283" s="379">
        <v>7045158</v>
      </c>
      <c r="AF283" s="480">
        <v>24870000</v>
      </c>
      <c r="AG283" s="480"/>
      <c r="AH283" s="379"/>
      <c r="AI283" s="379" t="s">
        <v>1056</v>
      </c>
      <c r="AJ283" s="481">
        <v>45478.546273148146</v>
      </c>
      <c r="AK283" s="379"/>
      <c r="AL283" s="379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</row>
    <row r="284" spans="1:53" s="4" customFormat="1" ht="12.75" customHeight="1" x14ac:dyDescent="0.25">
      <c r="A284" s="379" t="s">
        <v>311</v>
      </c>
      <c r="B284" s="379" t="s">
        <v>258</v>
      </c>
      <c r="C284" s="379" t="s">
        <v>522</v>
      </c>
      <c r="D284" s="379" t="s">
        <v>854</v>
      </c>
      <c r="E284" s="379" t="s">
        <v>781</v>
      </c>
      <c r="F284" s="379" t="s">
        <v>833</v>
      </c>
      <c r="G284" s="480">
        <v>7248111.0899999999</v>
      </c>
      <c r="H284" s="379"/>
      <c r="I284" s="480">
        <v>7248111.0899999999</v>
      </c>
      <c r="J284" s="379"/>
      <c r="K284" s="379"/>
      <c r="L284" s="379"/>
      <c r="M284" s="379"/>
      <c r="N284" s="379"/>
      <c r="O284" s="379"/>
      <c r="P284" s="379"/>
      <c r="Q284" s="379">
        <v>4168888.89</v>
      </c>
      <c r="R284" s="480">
        <v>3079222.2</v>
      </c>
      <c r="S284" s="480"/>
      <c r="T284" s="379"/>
      <c r="U284" s="480">
        <v>3450851.09</v>
      </c>
      <c r="V284" s="379"/>
      <c r="W284" s="480">
        <v>3450851.09</v>
      </c>
      <c r="X284" s="379"/>
      <c r="Y284" s="379"/>
      <c r="Z284" s="379"/>
      <c r="AA284" s="379"/>
      <c r="AB284" s="379"/>
      <c r="AC284" s="379"/>
      <c r="AD284" s="379"/>
      <c r="AE284" s="379">
        <v>1226628.8899999999</v>
      </c>
      <c r="AF284" s="480">
        <v>2224222.2000000002</v>
      </c>
      <c r="AG284" s="480"/>
      <c r="AH284" s="379"/>
      <c r="AI284" s="379" t="s">
        <v>1056</v>
      </c>
      <c r="AJ284" s="481">
        <v>45478.546273148146</v>
      </c>
      <c r="AK284" s="379"/>
      <c r="AL284" s="379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</row>
    <row r="285" spans="1:53" s="4" customFormat="1" ht="12.75" customHeight="1" x14ac:dyDescent="0.25">
      <c r="A285" s="344" t="s">
        <v>269</v>
      </c>
      <c r="B285" s="344" t="s">
        <v>258</v>
      </c>
      <c r="C285" s="344" t="s">
        <v>522</v>
      </c>
      <c r="D285" s="482" t="s">
        <v>854</v>
      </c>
      <c r="E285" s="344" t="s">
        <v>781</v>
      </c>
      <c r="F285" s="482" t="s">
        <v>791</v>
      </c>
      <c r="G285" s="478">
        <v>594000</v>
      </c>
      <c r="H285" s="482"/>
      <c r="I285" s="478">
        <v>594000</v>
      </c>
      <c r="J285" s="482"/>
      <c r="K285" s="482"/>
      <c r="L285" s="482"/>
      <c r="M285" s="482"/>
      <c r="N285" s="482"/>
      <c r="O285" s="482"/>
      <c r="P285" s="482"/>
      <c r="Q285" s="482"/>
      <c r="R285" s="483">
        <v>15000</v>
      </c>
      <c r="S285" s="483">
        <v>579000</v>
      </c>
      <c r="T285" s="482"/>
      <c r="U285" s="478">
        <v>170981.96</v>
      </c>
      <c r="V285" s="482"/>
      <c r="W285" s="478">
        <v>170981.96</v>
      </c>
      <c r="X285" s="482"/>
      <c r="Y285" s="482"/>
      <c r="Z285" s="482"/>
      <c r="AA285" s="482"/>
      <c r="AB285" s="482"/>
      <c r="AC285" s="482"/>
      <c r="AD285" s="482"/>
      <c r="AE285" s="482"/>
      <c r="AF285" s="483">
        <v>3729</v>
      </c>
      <c r="AG285" s="483">
        <v>167252.96</v>
      </c>
      <c r="AH285" s="482"/>
      <c r="AI285" s="344" t="s">
        <v>1056</v>
      </c>
      <c r="AJ285" s="479">
        <v>45478.546284722222</v>
      </c>
      <c r="AK285" s="344"/>
      <c r="AL285" s="344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</row>
    <row r="286" spans="1:53" s="4" customFormat="1" ht="12.75" customHeight="1" x14ac:dyDescent="0.25">
      <c r="A286" s="344" t="s">
        <v>270</v>
      </c>
      <c r="B286" s="344" t="s">
        <v>258</v>
      </c>
      <c r="C286" s="344" t="s">
        <v>522</v>
      </c>
      <c r="D286" s="482" t="s">
        <v>854</v>
      </c>
      <c r="E286" s="344" t="s">
        <v>781</v>
      </c>
      <c r="F286" s="482" t="s">
        <v>792</v>
      </c>
      <c r="G286" s="478">
        <v>594000</v>
      </c>
      <c r="H286" s="482"/>
      <c r="I286" s="478">
        <v>594000</v>
      </c>
      <c r="J286" s="482"/>
      <c r="K286" s="482"/>
      <c r="L286" s="482"/>
      <c r="M286" s="482"/>
      <c r="N286" s="482"/>
      <c r="O286" s="482"/>
      <c r="P286" s="482"/>
      <c r="Q286" s="482"/>
      <c r="R286" s="482">
        <v>15000</v>
      </c>
      <c r="S286" s="483">
        <v>579000</v>
      </c>
      <c r="T286" s="482"/>
      <c r="U286" s="478">
        <v>170981.96</v>
      </c>
      <c r="V286" s="482"/>
      <c r="W286" s="478">
        <v>170981.96</v>
      </c>
      <c r="X286" s="482"/>
      <c r="Y286" s="482"/>
      <c r="Z286" s="482"/>
      <c r="AA286" s="482"/>
      <c r="AB286" s="482"/>
      <c r="AC286" s="482"/>
      <c r="AD286" s="482"/>
      <c r="AE286" s="482"/>
      <c r="AF286" s="482">
        <v>3729</v>
      </c>
      <c r="AG286" s="483">
        <v>167252.96</v>
      </c>
      <c r="AH286" s="482"/>
      <c r="AI286" s="344" t="s">
        <v>1056</v>
      </c>
      <c r="AJ286" s="479">
        <v>45478.546284722222</v>
      </c>
      <c r="AK286" s="344"/>
      <c r="AL286" s="344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</row>
    <row r="287" spans="1:53" s="4" customFormat="1" ht="12.75" customHeight="1" x14ac:dyDescent="0.25">
      <c r="A287" s="344" t="s">
        <v>276</v>
      </c>
      <c r="B287" s="344" t="s">
        <v>258</v>
      </c>
      <c r="C287" s="344" t="s">
        <v>522</v>
      </c>
      <c r="D287" s="482" t="s">
        <v>854</v>
      </c>
      <c r="E287" s="344" t="s">
        <v>781</v>
      </c>
      <c r="F287" s="482" t="s">
        <v>797</v>
      </c>
      <c r="G287" s="478">
        <v>467000</v>
      </c>
      <c r="H287" s="482"/>
      <c r="I287" s="478">
        <v>467000</v>
      </c>
      <c r="J287" s="482"/>
      <c r="K287" s="482"/>
      <c r="L287" s="482"/>
      <c r="M287" s="482"/>
      <c r="N287" s="482"/>
      <c r="O287" s="482"/>
      <c r="P287" s="482"/>
      <c r="Q287" s="482"/>
      <c r="R287" s="483">
        <v>10000</v>
      </c>
      <c r="S287" s="483">
        <v>457000</v>
      </c>
      <c r="T287" s="482"/>
      <c r="U287" s="478">
        <v>168391</v>
      </c>
      <c r="V287" s="482"/>
      <c r="W287" s="478">
        <v>168391</v>
      </c>
      <c r="X287" s="482"/>
      <c r="Y287" s="482"/>
      <c r="Z287" s="482"/>
      <c r="AA287" s="482"/>
      <c r="AB287" s="482"/>
      <c r="AC287" s="482"/>
      <c r="AD287" s="482"/>
      <c r="AE287" s="482"/>
      <c r="AF287" s="483">
        <v>3729</v>
      </c>
      <c r="AG287" s="483">
        <v>164662</v>
      </c>
      <c r="AH287" s="482"/>
      <c r="AI287" s="344" t="s">
        <v>1056</v>
      </c>
      <c r="AJ287" s="479">
        <v>45478.546284722222</v>
      </c>
      <c r="AK287" s="344"/>
      <c r="AL287" s="344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</row>
    <row r="288" spans="1:53" s="4" customFormat="1" ht="12.75" customHeight="1" x14ac:dyDescent="0.25">
      <c r="A288" s="379" t="s">
        <v>277</v>
      </c>
      <c r="B288" s="379" t="s">
        <v>258</v>
      </c>
      <c r="C288" s="379" t="s">
        <v>522</v>
      </c>
      <c r="D288" s="379" t="s">
        <v>854</v>
      </c>
      <c r="E288" s="379" t="s">
        <v>781</v>
      </c>
      <c r="F288" s="379" t="s">
        <v>798</v>
      </c>
      <c r="G288" s="480">
        <v>31000</v>
      </c>
      <c r="H288" s="379"/>
      <c r="I288" s="480">
        <v>31000</v>
      </c>
      <c r="J288" s="379"/>
      <c r="K288" s="379"/>
      <c r="L288" s="379"/>
      <c r="M288" s="379"/>
      <c r="N288" s="379"/>
      <c r="O288" s="379"/>
      <c r="P288" s="379"/>
      <c r="Q288" s="480"/>
      <c r="R288" s="480"/>
      <c r="S288" s="480">
        <v>31000</v>
      </c>
      <c r="T288" s="379"/>
      <c r="U288" s="480">
        <v>1183</v>
      </c>
      <c r="V288" s="379"/>
      <c r="W288" s="480">
        <v>1183</v>
      </c>
      <c r="X288" s="379"/>
      <c r="Y288" s="379"/>
      <c r="Z288" s="379"/>
      <c r="AA288" s="379"/>
      <c r="AB288" s="379"/>
      <c r="AC288" s="379"/>
      <c r="AD288" s="379"/>
      <c r="AE288" s="480"/>
      <c r="AF288" s="480"/>
      <c r="AG288" s="480">
        <v>1183</v>
      </c>
      <c r="AH288" s="379"/>
      <c r="AI288" s="379" t="s">
        <v>1056</v>
      </c>
      <c r="AJ288" s="481">
        <v>45478.546284722222</v>
      </c>
      <c r="AK288" s="379"/>
      <c r="AL288" s="379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</row>
    <row r="289" spans="1:53" s="4" customFormat="1" ht="12.75" customHeight="1" x14ac:dyDescent="0.25">
      <c r="A289" s="379" t="s">
        <v>271</v>
      </c>
      <c r="B289" s="379" t="s">
        <v>258</v>
      </c>
      <c r="C289" s="379" t="s">
        <v>522</v>
      </c>
      <c r="D289" s="379" t="s">
        <v>854</v>
      </c>
      <c r="E289" s="379" t="s">
        <v>781</v>
      </c>
      <c r="F289" s="379" t="s">
        <v>793</v>
      </c>
      <c r="G289" s="480">
        <v>96000</v>
      </c>
      <c r="H289" s="379"/>
      <c r="I289" s="480">
        <v>96000</v>
      </c>
      <c r="J289" s="379"/>
      <c r="K289" s="379"/>
      <c r="L289" s="379"/>
      <c r="M289" s="379"/>
      <c r="N289" s="379"/>
      <c r="O289" s="379"/>
      <c r="P289" s="379"/>
      <c r="Q289" s="480"/>
      <c r="R289" s="480">
        <v>5000</v>
      </c>
      <c r="S289" s="379">
        <v>91000</v>
      </c>
      <c r="T289" s="379"/>
      <c r="U289" s="480">
        <v>1407.96</v>
      </c>
      <c r="V289" s="379"/>
      <c r="W289" s="480">
        <v>1407.96</v>
      </c>
      <c r="X289" s="379"/>
      <c r="Y289" s="379"/>
      <c r="Z289" s="379"/>
      <c r="AA289" s="379"/>
      <c r="AB289" s="379"/>
      <c r="AC289" s="379"/>
      <c r="AD289" s="379"/>
      <c r="AE289" s="480"/>
      <c r="AF289" s="480">
        <v>0</v>
      </c>
      <c r="AG289" s="379">
        <v>1407.96</v>
      </c>
      <c r="AH289" s="379"/>
      <c r="AI289" s="379" t="s">
        <v>1056</v>
      </c>
      <c r="AJ289" s="481">
        <v>45478.546284722222</v>
      </c>
      <c r="AK289" s="379"/>
      <c r="AL289" s="379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</row>
    <row r="290" spans="1:53" s="4" customFormat="1" ht="12.75" customHeight="1" x14ac:dyDescent="0.25">
      <c r="A290" s="379" t="s">
        <v>334</v>
      </c>
      <c r="B290" s="379" t="s">
        <v>258</v>
      </c>
      <c r="C290" s="379" t="s">
        <v>522</v>
      </c>
      <c r="D290" s="379" t="s">
        <v>855</v>
      </c>
      <c r="E290" s="379" t="s">
        <v>781</v>
      </c>
      <c r="F290" s="379" t="s">
        <v>522</v>
      </c>
      <c r="G290" s="480">
        <v>16530507.800000001</v>
      </c>
      <c r="H290" s="379"/>
      <c r="I290" s="480">
        <v>16530507.800000001</v>
      </c>
      <c r="J290" s="379"/>
      <c r="K290" s="379"/>
      <c r="L290" s="379"/>
      <c r="M290" s="379"/>
      <c r="N290" s="379"/>
      <c r="O290" s="379"/>
      <c r="P290" s="379"/>
      <c r="Q290" s="480">
        <v>9557800</v>
      </c>
      <c r="R290" s="480">
        <v>6502707.7999999998</v>
      </c>
      <c r="S290" s="379">
        <v>470000</v>
      </c>
      <c r="T290" s="379"/>
      <c r="U290" s="480">
        <v>7512736.6799999997</v>
      </c>
      <c r="V290" s="379"/>
      <c r="W290" s="480">
        <v>7512736.6799999997</v>
      </c>
      <c r="X290" s="379"/>
      <c r="Y290" s="379"/>
      <c r="Z290" s="379"/>
      <c r="AA290" s="379"/>
      <c r="AB290" s="379"/>
      <c r="AC290" s="379"/>
      <c r="AD290" s="379"/>
      <c r="AE290" s="480">
        <v>4534507.96</v>
      </c>
      <c r="AF290" s="480">
        <v>2728228.72</v>
      </c>
      <c r="AG290" s="379">
        <v>250000</v>
      </c>
      <c r="AH290" s="379"/>
      <c r="AI290" s="379" t="s">
        <v>1056</v>
      </c>
      <c r="AJ290" s="481">
        <v>45478.546284722222</v>
      </c>
      <c r="AK290" s="379"/>
      <c r="AL290" s="379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</row>
    <row r="291" spans="1:53" s="4" customFormat="1" ht="12.75" customHeight="1" x14ac:dyDescent="0.25">
      <c r="A291" s="344" t="s">
        <v>261</v>
      </c>
      <c r="B291" s="344" t="s">
        <v>258</v>
      </c>
      <c r="C291" s="344" t="s">
        <v>522</v>
      </c>
      <c r="D291" s="482" t="s">
        <v>855</v>
      </c>
      <c r="E291" s="344" t="s">
        <v>781</v>
      </c>
      <c r="F291" s="482" t="s">
        <v>783</v>
      </c>
      <c r="G291" s="478">
        <v>14539700</v>
      </c>
      <c r="H291" s="482"/>
      <c r="I291" s="478">
        <v>14539700</v>
      </c>
      <c r="J291" s="482"/>
      <c r="K291" s="482"/>
      <c r="L291" s="482"/>
      <c r="M291" s="482"/>
      <c r="N291" s="482"/>
      <c r="O291" s="482"/>
      <c r="P291" s="482"/>
      <c r="Q291" s="483">
        <v>8932000</v>
      </c>
      <c r="R291" s="483">
        <v>5607700</v>
      </c>
      <c r="S291" s="482"/>
      <c r="T291" s="482"/>
      <c r="U291" s="478">
        <v>6603156.4199999999</v>
      </c>
      <c r="V291" s="482"/>
      <c r="W291" s="478">
        <v>6603156.4199999999</v>
      </c>
      <c r="X291" s="482"/>
      <c r="Y291" s="482"/>
      <c r="Z291" s="482"/>
      <c r="AA291" s="482"/>
      <c r="AB291" s="482"/>
      <c r="AC291" s="482"/>
      <c r="AD291" s="482"/>
      <c r="AE291" s="483">
        <v>4339376.8499999996</v>
      </c>
      <c r="AF291" s="483">
        <v>2263779.5699999998</v>
      </c>
      <c r="AG291" s="482"/>
      <c r="AH291" s="482"/>
      <c r="AI291" s="344" t="s">
        <v>1056</v>
      </c>
      <c r="AJ291" s="479">
        <v>45478.546284722222</v>
      </c>
      <c r="AK291" s="344"/>
      <c r="AL291" s="344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</row>
    <row r="292" spans="1:53" s="4" customFormat="1" ht="12.75" customHeight="1" x14ac:dyDescent="0.25">
      <c r="A292" s="344" t="s">
        <v>285</v>
      </c>
      <c r="B292" s="344" t="s">
        <v>258</v>
      </c>
      <c r="C292" s="344" t="s">
        <v>522</v>
      </c>
      <c r="D292" s="482" t="s">
        <v>855</v>
      </c>
      <c r="E292" s="344" t="s">
        <v>781</v>
      </c>
      <c r="F292" s="482" t="s">
        <v>806</v>
      </c>
      <c r="G292" s="478">
        <v>11754100</v>
      </c>
      <c r="H292" s="482"/>
      <c r="I292" s="478">
        <v>11754100</v>
      </c>
      <c r="J292" s="482"/>
      <c r="K292" s="482"/>
      <c r="L292" s="482"/>
      <c r="M292" s="482"/>
      <c r="N292" s="482"/>
      <c r="O292" s="482"/>
      <c r="P292" s="482"/>
      <c r="Q292" s="483">
        <v>6146400</v>
      </c>
      <c r="R292" s="482">
        <v>5607700</v>
      </c>
      <c r="S292" s="482"/>
      <c r="T292" s="482"/>
      <c r="U292" s="478">
        <v>5144717.79</v>
      </c>
      <c r="V292" s="482"/>
      <c r="W292" s="478">
        <v>5144717.79</v>
      </c>
      <c r="X292" s="482"/>
      <c r="Y292" s="482"/>
      <c r="Z292" s="482"/>
      <c r="AA292" s="482"/>
      <c r="AB292" s="482"/>
      <c r="AC292" s="482"/>
      <c r="AD292" s="482"/>
      <c r="AE292" s="483">
        <v>2880938.22</v>
      </c>
      <c r="AF292" s="482">
        <v>2263779.5699999998</v>
      </c>
      <c r="AG292" s="482"/>
      <c r="AH292" s="482"/>
      <c r="AI292" s="344" t="s">
        <v>1056</v>
      </c>
      <c r="AJ292" s="479">
        <v>45478.546284722222</v>
      </c>
      <c r="AK292" s="344"/>
      <c r="AL292" s="344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</row>
    <row r="293" spans="1:53" s="4" customFormat="1" ht="12.75" customHeight="1" x14ac:dyDescent="0.25">
      <c r="A293" s="344" t="s">
        <v>286</v>
      </c>
      <c r="B293" s="344" t="s">
        <v>258</v>
      </c>
      <c r="C293" s="344" t="s">
        <v>522</v>
      </c>
      <c r="D293" s="482" t="s">
        <v>855</v>
      </c>
      <c r="E293" s="344" t="s">
        <v>781</v>
      </c>
      <c r="F293" s="482" t="s">
        <v>807</v>
      </c>
      <c r="G293" s="478">
        <v>8956600</v>
      </c>
      <c r="H293" s="482"/>
      <c r="I293" s="478">
        <v>8956600</v>
      </c>
      <c r="J293" s="482"/>
      <c r="K293" s="482"/>
      <c r="L293" s="482"/>
      <c r="M293" s="482"/>
      <c r="N293" s="482"/>
      <c r="O293" s="482"/>
      <c r="P293" s="482"/>
      <c r="Q293" s="483">
        <v>4684500</v>
      </c>
      <c r="R293" s="483">
        <v>4272100</v>
      </c>
      <c r="S293" s="482"/>
      <c r="T293" s="482"/>
      <c r="U293" s="478">
        <v>3981662.46</v>
      </c>
      <c r="V293" s="482"/>
      <c r="W293" s="478">
        <v>3981662.46</v>
      </c>
      <c r="X293" s="482"/>
      <c r="Y293" s="482"/>
      <c r="Z293" s="482"/>
      <c r="AA293" s="482"/>
      <c r="AB293" s="482"/>
      <c r="AC293" s="482"/>
      <c r="AD293" s="482"/>
      <c r="AE293" s="483">
        <v>2206402.14</v>
      </c>
      <c r="AF293" s="483">
        <v>1775260.32</v>
      </c>
      <c r="AG293" s="482"/>
      <c r="AH293" s="482"/>
      <c r="AI293" s="344" t="s">
        <v>1056</v>
      </c>
      <c r="AJ293" s="479">
        <v>45478.546273148146</v>
      </c>
      <c r="AK293" s="344"/>
      <c r="AL293" s="344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</row>
    <row r="294" spans="1:53" s="4" customFormat="1" ht="12.75" customHeight="1" x14ac:dyDescent="0.25">
      <c r="A294" s="379" t="s">
        <v>287</v>
      </c>
      <c r="B294" s="379" t="s">
        <v>258</v>
      </c>
      <c r="C294" s="379" t="s">
        <v>522</v>
      </c>
      <c r="D294" s="379" t="s">
        <v>855</v>
      </c>
      <c r="E294" s="379" t="s">
        <v>781</v>
      </c>
      <c r="F294" s="379" t="s">
        <v>808</v>
      </c>
      <c r="G294" s="480">
        <v>47200</v>
      </c>
      <c r="H294" s="379"/>
      <c r="I294" s="480">
        <v>47200</v>
      </c>
      <c r="J294" s="379"/>
      <c r="K294" s="379"/>
      <c r="L294" s="379"/>
      <c r="M294" s="379"/>
      <c r="N294" s="379"/>
      <c r="O294" s="379"/>
      <c r="P294" s="379"/>
      <c r="Q294" s="480">
        <v>47200</v>
      </c>
      <c r="R294" s="379"/>
      <c r="S294" s="379"/>
      <c r="T294" s="379"/>
      <c r="U294" s="480">
        <v>5140</v>
      </c>
      <c r="V294" s="379"/>
      <c r="W294" s="480">
        <v>5140</v>
      </c>
      <c r="X294" s="379"/>
      <c r="Y294" s="379"/>
      <c r="Z294" s="379"/>
      <c r="AA294" s="379"/>
      <c r="AB294" s="379"/>
      <c r="AC294" s="379"/>
      <c r="AD294" s="379"/>
      <c r="AE294" s="480">
        <v>5140</v>
      </c>
      <c r="AF294" s="379"/>
      <c r="AG294" s="379"/>
      <c r="AH294" s="379"/>
      <c r="AI294" s="379" t="s">
        <v>1056</v>
      </c>
      <c r="AJ294" s="481">
        <v>45478.546273148146</v>
      </c>
      <c r="AK294" s="379"/>
      <c r="AL294" s="379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</row>
    <row r="295" spans="1:53" s="4" customFormat="1" ht="12.75" customHeight="1" x14ac:dyDescent="0.25">
      <c r="A295" s="344" t="s">
        <v>288</v>
      </c>
      <c r="B295" s="344" t="s">
        <v>258</v>
      </c>
      <c r="C295" s="344" t="s">
        <v>522</v>
      </c>
      <c r="D295" s="482" t="s">
        <v>855</v>
      </c>
      <c r="E295" s="344" t="s">
        <v>781</v>
      </c>
      <c r="F295" s="482" t="s">
        <v>809</v>
      </c>
      <c r="G295" s="478">
        <v>2750300</v>
      </c>
      <c r="H295" s="482"/>
      <c r="I295" s="478">
        <v>2750300</v>
      </c>
      <c r="J295" s="482"/>
      <c r="K295" s="482"/>
      <c r="L295" s="482"/>
      <c r="M295" s="482"/>
      <c r="N295" s="482"/>
      <c r="O295" s="482"/>
      <c r="P295" s="482"/>
      <c r="Q295" s="483">
        <v>1414700</v>
      </c>
      <c r="R295" s="482">
        <v>1335600</v>
      </c>
      <c r="S295" s="482"/>
      <c r="T295" s="482"/>
      <c r="U295" s="478">
        <v>1157915.33</v>
      </c>
      <c r="V295" s="482"/>
      <c r="W295" s="478">
        <v>1157915.33</v>
      </c>
      <c r="X295" s="482"/>
      <c r="Y295" s="482"/>
      <c r="Z295" s="482"/>
      <c r="AA295" s="482"/>
      <c r="AB295" s="482"/>
      <c r="AC295" s="482"/>
      <c r="AD295" s="482"/>
      <c r="AE295" s="483">
        <v>669396.07999999996</v>
      </c>
      <c r="AF295" s="482">
        <v>488519.25</v>
      </c>
      <c r="AG295" s="482"/>
      <c r="AH295" s="482"/>
      <c r="AI295" s="344" t="s">
        <v>1056</v>
      </c>
      <c r="AJ295" s="479">
        <v>45478.546273148146</v>
      </c>
      <c r="AK295" s="344"/>
      <c r="AL295" s="344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</row>
    <row r="296" spans="1:53" s="4" customFormat="1" ht="12.75" customHeight="1" x14ac:dyDescent="0.25">
      <c r="A296" s="344" t="s">
        <v>262</v>
      </c>
      <c r="B296" s="344" t="s">
        <v>258</v>
      </c>
      <c r="C296" s="344" t="s">
        <v>522</v>
      </c>
      <c r="D296" s="482" t="s">
        <v>855</v>
      </c>
      <c r="E296" s="344" t="s">
        <v>781</v>
      </c>
      <c r="F296" s="482" t="s">
        <v>784</v>
      </c>
      <c r="G296" s="478">
        <v>2785600</v>
      </c>
      <c r="H296" s="482"/>
      <c r="I296" s="478">
        <v>2785600</v>
      </c>
      <c r="J296" s="482"/>
      <c r="K296" s="482"/>
      <c r="L296" s="482"/>
      <c r="M296" s="482"/>
      <c r="N296" s="482"/>
      <c r="O296" s="482"/>
      <c r="P296" s="482"/>
      <c r="Q296" s="483">
        <v>2785600</v>
      </c>
      <c r="R296" s="482"/>
      <c r="S296" s="482"/>
      <c r="T296" s="482"/>
      <c r="U296" s="478">
        <v>1458438.63</v>
      </c>
      <c r="V296" s="482"/>
      <c r="W296" s="478">
        <v>1458438.63</v>
      </c>
      <c r="X296" s="482"/>
      <c r="Y296" s="482"/>
      <c r="Z296" s="482"/>
      <c r="AA296" s="482"/>
      <c r="AB296" s="482"/>
      <c r="AC296" s="482"/>
      <c r="AD296" s="482"/>
      <c r="AE296" s="483">
        <v>1458438.63</v>
      </c>
      <c r="AF296" s="482"/>
      <c r="AG296" s="482"/>
      <c r="AH296" s="482"/>
      <c r="AI296" s="344" t="s">
        <v>1056</v>
      </c>
      <c r="AJ296" s="479">
        <v>45478.546284722222</v>
      </c>
      <c r="AK296" s="344"/>
      <c r="AL296" s="344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</row>
    <row r="297" spans="1:53" s="4" customFormat="1" ht="12.75" customHeight="1" x14ac:dyDescent="0.25">
      <c r="A297" s="344" t="s">
        <v>263</v>
      </c>
      <c r="B297" s="344" t="s">
        <v>258</v>
      </c>
      <c r="C297" s="344" t="s">
        <v>522</v>
      </c>
      <c r="D297" s="482" t="s">
        <v>855</v>
      </c>
      <c r="E297" s="344" t="s">
        <v>781</v>
      </c>
      <c r="F297" s="482" t="s">
        <v>785</v>
      </c>
      <c r="G297" s="478">
        <v>2098300</v>
      </c>
      <c r="H297" s="482"/>
      <c r="I297" s="478">
        <v>2098300</v>
      </c>
      <c r="J297" s="482"/>
      <c r="K297" s="482"/>
      <c r="L297" s="482"/>
      <c r="M297" s="482"/>
      <c r="N297" s="482"/>
      <c r="O297" s="482"/>
      <c r="P297" s="482"/>
      <c r="Q297" s="483">
        <v>2098300</v>
      </c>
      <c r="R297" s="482"/>
      <c r="S297" s="482"/>
      <c r="T297" s="482"/>
      <c r="U297" s="478">
        <v>1106688.29</v>
      </c>
      <c r="V297" s="482"/>
      <c r="W297" s="478">
        <v>1106688.29</v>
      </c>
      <c r="X297" s="482"/>
      <c r="Y297" s="482"/>
      <c r="Z297" s="482"/>
      <c r="AA297" s="482"/>
      <c r="AB297" s="482"/>
      <c r="AC297" s="482"/>
      <c r="AD297" s="482"/>
      <c r="AE297" s="483">
        <v>1106688.29</v>
      </c>
      <c r="AF297" s="482"/>
      <c r="AG297" s="482"/>
      <c r="AH297" s="482"/>
      <c r="AI297" s="344" t="s">
        <v>1056</v>
      </c>
      <c r="AJ297" s="479">
        <v>45478.546273148146</v>
      </c>
      <c r="AK297" s="344"/>
      <c r="AL297" s="344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</row>
    <row r="298" spans="1:53" s="4" customFormat="1" ht="12.75" customHeight="1" x14ac:dyDescent="0.25">
      <c r="A298" s="379" t="s">
        <v>273</v>
      </c>
      <c r="B298" s="379" t="s">
        <v>258</v>
      </c>
      <c r="C298" s="379" t="s">
        <v>522</v>
      </c>
      <c r="D298" s="379" t="s">
        <v>855</v>
      </c>
      <c r="E298" s="379" t="s">
        <v>781</v>
      </c>
      <c r="F298" s="379" t="s">
        <v>786</v>
      </c>
      <c r="G298" s="480">
        <v>53600</v>
      </c>
      <c r="H298" s="379"/>
      <c r="I298" s="480">
        <v>53600</v>
      </c>
      <c r="J298" s="379"/>
      <c r="K298" s="379"/>
      <c r="L298" s="379"/>
      <c r="M298" s="379"/>
      <c r="N298" s="379"/>
      <c r="O298" s="379"/>
      <c r="P298" s="379"/>
      <c r="Q298" s="480">
        <v>53600</v>
      </c>
      <c r="R298" s="480"/>
      <c r="S298" s="480"/>
      <c r="T298" s="379"/>
      <c r="U298" s="480">
        <v>35000</v>
      </c>
      <c r="V298" s="379"/>
      <c r="W298" s="480">
        <v>35000</v>
      </c>
      <c r="X298" s="379"/>
      <c r="Y298" s="379"/>
      <c r="Z298" s="379"/>
      <c r="AA298" s="379"/>
      <c r="AB298" s="379"/>
      <c r="AC298" s="379"/>
      <c r="AD298" s="379"/>
      <c r="AE298" s="480">
        <v>35000</v>
      </c>
      <c r="AF298" s="480"/>
      <c r="AG298" s="480"/>
      <c r="AH298" s="379"/>
      <c r="AI298" s="379" t="s">
        <v>1056</v>
      </c>
      <c r="AJ298" s="481">
        <v>45478.546273148146</v>
      </c>
      <c r="AK298" s="379"/>
      <c r="AL298" s="379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</row>
    <row r="299" spans="1:53" s="4" customFormat="1" ht="12.75" customHeight="1" x14ac:dyDescent="0.25">
      <c r="A299" s="379" t="s">
        <v>264</v>
      </c>
      <c r="B299" s="379" t="s">
        <v>258</v>
      </c>
      <c r="C299" s="379" t="s">
        <v>522</v>
      </c>
      <c r="D299" s="379" t="s">
        <v>855</v>
      </c>
      <c r="E299" s="379" t="s">
        <v>781</v>
      </c>
      <c r="F299" s="379" t="s">
        <v>787</v>
      </c>
      <c r="G299" s="480">
        <v>633700</v>
      </c>
      <c r="H299" s="379"/>
      <c r="I299" s="480">
        <v>633700</v>
      </c>
      <c r="J299" s="379"/>
      <c r="K299" s="379"/>
      <c r="L299" s="379"/>
      <c r="M299" s="379"/>
      <c r="N299" s="379"/>
      <c r="O299" s="379"/>
      <c r="P299" s="379"/>
      <c r="Q299" s="480">
        <v>633700</v>
      </c>
      <c r="R299" s="480"/>
      <c r="S299" s="480"/>
      <c r="T299" s="379"/>
      <c r="U299" s="480">
        <v>316750.34000000003</v>
      </c>
      <c r="V299" s="379"/>
      <c r="W299" s="480">
        <v>316750.34000000003</v>
      </c>
      <c r="X299" s="379"/>
      <c r="Y299" s="379"/>
      <c r="Z299" s="379"/>
      <c r="AA299" s="379"/>
      <c r="AB299" s="379"/>
      <c r="AC299" s="379"/>
      <c r="AD299" s="379"/>
      <c r="AE299" s="480">
        <v>316750.34000000003</v>
      </c>
      <c r="AF299" s="480"/>
      <c r="AG299" s="480"/>
      <c r="AH299" s="379"/>
      <c r="AI299" s="379" t="s">
        <v>1056</v>
      </c>
      <c r="AJ299" s="481">
        <v>45478.546273148146</v>
      </c>
      <c r="AK299" s="379"/>
      <c r="AL299" s="379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</row>
    <row r="300" spans="1:53" s="4" customFormat="1" ht="12.75" customHeight="1" x14ac:dyDescent="0.25">
      <c r="A300" s="344" t="s">
        <v>266</v>
      </c>
      <c r="B300" s="344" t="s">
        <v>258</v>
      </c>
      <c r="C300" s="344" t="s">
        <v>522</v>
      </c>
      <c r="D300" s="482" t="s">
        <v>855</v>
      </c>
      <c r="E300" s="344" t="s">
        <v>781</v>
      </c>
      <c r="F300" s="482" t="s">
        <v>258</v>
      </c>
      <c r="G300" s="478">
        <v>1987107.8</v>
      </c>
      <c r="H300" s="482"/>
      <c r="I300" s="478">
        <v>1987107.8</v>
      </c>
      <c r="J300" s="482"/>
      <c r="K300" s="482"/>
      <c r="L300" s="482"/>
      <c r="M300" s="482"/>
      <c r="N300" s="482"/>
      <c r="O300" s="482"/>
      <c r="P300" s="482"/>
      <c r="Q300" s="483">
        <v>622100</v>
      </c>
      <c r="R300" s="483">
        <v>895007.8</v>
      </c>
      <c r="S300" s="483">
        <v>470000</v>
      </c>
      <c r="T300" s="482"/>
      <c r="U300" s="478">
        <v>909478.15</v>
      </c>
      <c r="V300" s="482"/>
      <c r="W300" s="478">
        <v>909478.15</v>
      </c>
      <c r="X300" s="482"/>
      <c r="Y300" s="482"/>
      <c r="Z300" s="482"/>
      <c r="AA300" s="482"/>
      <c r="AB300" s="482"/>
      <c r="AC300" s="482"/>
      <c r="AD300" s="482"/>
      <c r="AE300" s="483">
        <v>195029</v>
      </c>
      <c r="AF300" s="483">
        <v>464449.15</v>
      </c>
      <c r="AG300" s="483">
        <v>250000</v>
      </c>
      <c r="AH300" s="482"/>
      <c r="AI300" s="344" t="s">
        <v>1056</v>
      </c>
      <c r="AJ300" s="479">
        <v>45478.546284722222</v>
      </c>
      <c r="AK300" s="344"/>
      <c r="AL300" s="344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</row>
    <row r="301" spans="1:53" s="4" customFormat="1" ht="12.75" customHeight="1" x14ac:dyDescent="0.25">
      <c r="A301" s="344" t="s">
        <v>267</v>
      </c>
      <c r="B301" s="344" t="s">
        <v>258</v>
      </c>
      <c r="C301" s="344" t="s">
        <v>522</v>
      </c>
      <c r="D301" s="482" t="s">
        <v>855</v>
      </c>
      <c r="E301" s="344" t="s">
        <v>781</v>
      </c>
      <c r="F301" s="482" t="s">
        <v>789</v>
      </c>
      <c r="G301" s="478">
        <v>1987107.8</v>
      </c>
      <c r="H301" s="482"/>
      <c r="I301" s="478">
        <v>1987107.8</v>
      </c>
      <c r="J301" s="482"/>
      <c r="K301" s="482"/>
      <c r="L301" s="482"/>
      <c r="M301" s="482"/>
      <c r="N301" s="482"/>
      <c r="O301" s="482"/>
      <c r="P301" s="482"/>
      <c r="Q301" s="483">
        <v>622100</v>
      </c>
      <c r="R301" s="482">
        <v>895007.8</v>
      </c>
      <c r="S301" s="482">
        <v>470000</v>
      </c>
      <c r="T301" s="482"/>
      <c r="U301" s="478">
        <v>909478.15</v>
      </c>
      <c r="V301" s="482"/>
      <c r="W301" s="478">
        <v>909478.15</v>
      </c>
      <c r="X301" s="482"/>
      <c r="Y301" s="482"/>
      <c r="Z301" s="482"/>
      <c r="AA301" s="482"/>
      <c r="AB301" s="482"/>
      <c r="AC301" s="482"/>
      <c r="AD301" s="482"/>
      <c r="AE301" s="483">
        <v>195029</v>
      </c>
      <c r="AF301" s="482">
        <v>464449.15</v>
      </c>
      <c r="AG301" s="482">
        <v>250000</v>
      </c>
      <c r="AH301" s="482"/>
      <c r="AI301" s="344" t="s">
        <v>1056</v>
      </c>
      <c r="AJ301" s="479">
        <v>45478.546284722222</v>
      </c>
      <c r="AK301" s="344"/>
      <c r="AL301" s="344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</row>
    <row r="302" spans="1:53" s="4" customFormat="1" ht="12.75" customHeight="1" x14ac:dyDescent="0.25">
      <c r="A302" s="379" t="s">
        <v>268</v>
      </c>
      <c r="B302" s="379" t="s">
        <v>258</v>
      </c>
      <c r="C302" s="379" t="s">
        <v>522</v>
      </c>
      <c r="D302" s="379" t="s">
        <v>855</v>
      </c>
      <c r="E302" s="379" t="s">
        <v>781</v>
      </c>
      <c r="F302" s="379" t="s">
        <v>790</v>
      </c>
      <c r="G302" s="480">
        <v>1854208.11</v>
      </c>
      <c r="H302" s="379"/>
      <c r="I302" s="480">
        <v>1854208.11</v>
      </c>
      <c r="J302" s="379"/>
      <c r="K302" s="379"/>
      <c r="L302" s="379"/>
      <c r="M302" s="379"/>
      <c r="N302" s="379"/>
      <c r="O302" s="379"/>
      <c r="P302" s="379"/>
      <c r="Q302" s="480">
        <v>489200.31</v>
      </c>
      <c r="R302" s="379">
        <v>895007.8</v>
      </c>
      <c r="S302" s="379">
        <v>470000</v>
      </c>
      <c r="T302" s="379"/>
      <c r="U302" s="480">
        <v>843665.31</v>
      </c>
      <c r="V302" s="379"/>
      <c r="W302" s="480">
        <v>843665.31</v>
      </c>
      <c r="X302" s="379"/>
      <c r="Y302" s="379"/>
      <c r="Z302" s="379"/>
      <c r="AA302" s="379"/>
      <c r="AB302" s="379"/>
      <c r="AC302" s="379"/>
      <c r="AD302" s="379"/>
      <c r="AE302" s="480">
        <v>129216.16</v>
      </c>
      <c r="AF302" s="379">
        <v>464449.15</v>
      </c>
      <c r="AG302" s="379">
        <v>250000</v>
      </c>
      <c r="AH302" s="379"/>
      <c r="AI302" s="379" t="s">
        <v>1056</v>
      </c>
      <c r="AJ302" s="481">
        <v>45478.546273148146</v>
      </c>
      <c r="AK302" s="379"/>
      <c r="AL302" s="379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</row>
    <row r="303" spans="1:53" s="4" customFormat="1" ht="12.75" customHeight="1" x14ac:dyDescent="0.25">
      <c r="A303" s="379" t="s">
        <v>274</v>
      </c>
      <c r="B303" s="379" t="s">
        <v>258</v>
      </c>
      <c r="C303" s="379" t="s">
        <v>522</v>
      </c>
      <c r="D303" s="379" t="s">
        <v>855</v>
      </c>
      <c r="E303" s="379" t="s">
        <v>781</v>
      </c>
      <c r="F303" s="379" t="s">
        <v>795</v>
      </c>
      <c r="G303" s="480">
        <v>132899.69</v>
      </c>
      <c r="H303" s="379"/>
      <c r="I303" s="480">
        <v>132899.69</v>
      </c>
      <c r="J303" s="379"/>
      <c r="K303" s="379"/>
      <c r="L303" s="379"/>
      <c r="M303" s="379"/>
      <c r="N303" s="379"/>
      <c r="O303" s="379"/>
      <c r="P303" s="379"/>
      <c r="Q303" s="480">
        <v>132899.69</v>
      </c>
      <c r="R303" s="379"/>
      <c r="S303" s="379"/>
      <c r="T303" s="379"/>
      <c r="U303" s="480">
        <v>65812.84</v>
      </c>
      <c r="V303" s="379"/>
      <c r="W303" s="480">
        <v>65812.84</v>
      </c>
      <c r="X303" s="379"/>
      <c r="Y303" s="379"/>
      <c r="Z303" s="379"/>
      <c r="AA303" s="379"/>
      <c r="AB303" s="379"/>
      <c r="AC303" s="379"/>
      <c r="AD303" s="379"/>
      <c r="AE303" s="480">
        <v>65812.84</v>
      </c>
      <c r="AF303" s="379"/>
      <c r="AG303" s="379"/>
      <c r="AH303" s="379"/>
      <c r="AI303" s="379" t="s">
        <v>1056</v>
      </c>
      <c r="AJ303" s="481">
        <v>45478.546273148146</v>
      </c>
      <c r="AK303" s="379"/>
      <c r="AL303" s="379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</row>
    <row r="304" spans="1:53" s="4" customFormat="1" ht="12.75" customHeight="1" x14ac:dyDescent="0.25">
      <c r="A304" s="344" t="s">
        <v>269</v>
      </c>
      <c r="B304" s="344" t="s">
        <v>258</v>
      </c>
      <c r="C304" s="344" t="s">
        <v>522</v>
      </c>
      <c r="D304" s="482" t="s">
        <v>855</v>
      </c>
      <c r="E304" s="344" t="s">
        <v>781</v>
      </c>
      <c r="F304" s="482" t="s">
        <v>791</v>
      </c>
      <c r="G304" s="478">
        <v>3700</v>
      </c>
      <c r="H304" s="482"/>
      <c r="I304" s="478">
        <v>3700</v>
      </c>
      <c r="J304" s="482"/>
      <c r="K304" s="482"/>
      <c r="L304" s="482"/>
      <c r="M304" s="482"/>
      <c r="N304" s="482"/>
      <c r="O304" s="482"/>
      <c r="P304" s="482"/>
      <c r="Q304" s="483">
        <v>3700</v>
      </c>
      <c r="R304" s="482"/>
      <c r="S304" s="482"/>
      <c r="T304" s="482"/>
      <c r="U304" s="478">
        <v>102.11</v>
      </c>
      <c r="V304" s="482"/>
      <c r="W304" s="478">
        <v>102.11</v>
      </c>
      <c r="X304" s="482"/>
      <c r="Y304" s="482"/>
      <c r="Z304" s="482"/>
      <c r="AA304" s="482"/>
      <c r="AB304" s="482"/>
      <c r="AC304" s="482"/>
      <c r="AD304" s="482"/>
      <c r="AE304" s="483">
        <v>102.11</v>
      </c>
      <c r="AF304" s="482"/>
      <c r="AG304" s="482"/>
      <c r="AH304" s="482"/>
      <c r="AI304" s="344" t="s">
        <v>1056</v>
      </c>
      <c r="AJ304" s="479">
        <v>45478.546284722222</v>
      </c>
      <c r="AK304" s="344"/>
      <c r="AL304" s="344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</row>
    <row r="305" spans="1:53" s="4" customFormat="1" ht="12.75" customHeight="1" x14ac:dyDescent="0.25">
      <c r="A305" s="344" t="s">
        <v>270</v>
      </c>
      <c r="B305" s="344" t="s">
        <v>258</v>
      </c>
      <c r="C305" s="344" t="s">
        <v>522</v>
      </c>
      <c r="D305" s="482" t="s">
        <v>855</v>
      </c>
      <c r="E305" s="344" t="s">
        <v>781</v>
      </c>
      <c r="F305" s="482" t="s">
        <v>792</v>
      </c>
      <c r="G305" s="478">
        <v>3700</v>
      </c>
      <c r="H305" s="482"/>
      <c r="I305" s="478">
        <v>3700</v>
      </c>
      <c r="J305" s="482"/>
      <c r="K305" s="482"/>
      <c r="L305" s="482"/>
      <c r="M305" s="482"/>
      <c r="N305" s="482"/>
      <c r="O305" s="482"/>
      <c r="P305" s="482"/>
      <c r="Q305" s="483">
        <v>3700</v>
      </c>
      <c r="R305" s="482"/>
      <c r="S305" s="482"/>
      <c r="T305" s="482"/>
      <c r="U305" s="478">
        <v>102.11</v>
      </c>
      <c r="V305" s="482"/>
      <c r="W305" s="478">
        <v>102.11</v>
      </c>
      <c r="X305" s="482"/>
      <c r="Y305" s="482"/>
      <c r="Z305" s="482"/>
      <c r="AA305" s="482"/>
      <c r="AB305" s="482"/>
      <c r="AC305" s="482"/>
      <c r="AD305" s="482"/>
      <c r="AE305" s="483">
        <v>102.11</v>
      </c>
      <c r="AF305" s="482"/>
      <c r="AG305" s="482"/>
      <c r="AH305" s="482"/>
      <c r="AI305" s="344" t="s">
        <v>1056</v>
      </c>
      <c r="AJ305" s="479">
        <v>45478.546284722222</v>
      </c>
      <c r="AK305" s="344"/>
      <c r="AL305" s="344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</row>
    <row r="306" spans="1:53" s="4" customFormat="1" ht="12.75" customHeight="1" x14ac:dyDescent="0.25">
      <c r="A306" s="379" t="s">
        <v>277</v>
      </c>
      <c r="B306" s="379" t="s">
        <v>258</v>
      </c>
      <c r="C306" s="379" t="s">
        <v>522</v>
      </c>
      <c r="D306" s="379" t="s">
        <v>855</v>
      </c>
      <c r="E306" s="379" t="s">
        <v>781</v>
      </c>
      <c r="F306" s="379" t="s">
        <v>798</v>
      </c>
      <c r="G306" s="480">
        <v>3200</v>
      </c>
      <c r="H306" s="379"/>
      <c r="I306" s="480">
        <v>3200</v>
      </c>
      <c r="J306" s="379"/>
      <c r="K306" s="379"/>
      <c r="L306" s="379"/>
      <c r="M306" s="379"/>
      <c r="N306" s="379"/>
      <c r="O306" s="379"/>
      <c r="P306" s="379"/>
      <c r="Q306" s="480">
        <v>3200</v>
      </c>
      <c r="R306" s="379"/>
      <c r="S306" s="379"/>
      <c r="T306" s="379"/>
      <c r="U306" s="480">
        <v>0</v>
      </c>
      <c r="V306" s="379"/>
      <c r="W306" s="480">
        <v>0</v>
      </c>
      <c r="X306" s="379"/>
      <c r="Y306" s="379"/>
      <c r="Z306" s="379"/>
      <c r="AA306" s="379"/>
      <c r="AB306" s="379"/>
      <c r="AC306" s="379"/>
      <c r="AD306" s="379"/>
      <c r="AE306" s="480">
        <v>0</v>
      </c>
      <c r="AF306" s="379"/>
      <c r="AG306" s="379"/>
      <c r="AH306" s="379"/>
      <c r="AI306" s="379" t="s">
        <v>1056</v>
      </c>
      <c r="AJ306" s="481">
        <v>45478.546273148146</v>
      </c>
      <c r="AK306" s="379"/>
      <c r="AL306" s="379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</row>
    <row r="307" spans="1:53" s="4" customFormat="1" ht="12.75" customHeight="1" x14ac:dyDescent="0.25">
      <c r="A307" s="379" t="s">
        <v>271</v>
      </c>
      <c r="B307" s="379" t="s">
        <v>258</v>
      </c>
      <c r="C307" s="379" t="s">
        <v>522</v>
      </c>
      <c r="D307" s="379" t="s">
        <v>855</v>
      </c>
      <c r="E307" s="379" t="s">
        <v>781</v>
      </c>
      <c r="F307" s="379" t="s">
        <v>793</v>
      </c>
      <c r="G307" s="480">
        <v>500</v>
      </c>
      <c r="H307" s="379"/>
      <c r="I307" s="480">
        <v>500</v>
      </c>
      <c r="J307" s="379"/>
      <c r="K307" s="379"/>
      <c r="L307" s="379"/>
      <c r="M307" s="379"/>
      <c r="N307" s="379"/>
      <c r="O307" s="379"/>
      <c r="P307" s="379"/>
      <c r="Q307" s="480">
        <v>500</v>
      </c>
      <c r="R307" s="379"/>
      <c r="S307" s="379"/>
      <c r="T307" s="379"/>
      <c r="U307" s="480">
        <v>102.11</v>
      </c>
      <c r="V307" s="379"/>
      <c r="W307" s="480">
        <v>102.11</v>
      </c>
      <c r="X307" s="379"/>
      <c r="Y307" s="379"/>
      <c r="Z307" s="379"/>
      <c r="AA307" s="379"/>
      <c r="AB307" s="379"/>
      <c r="AC307" s="379"/>
      <c r="AD307" s="379"/>
      <c r="AE307" s="480">
        <v>102.11</v>
      </c>
      <c r="AF307" s="379"/>
      <c r="AG307" s="379"/>
      <c r="AH307" s="379"/>
      <c r="AI307" s="379" t="s">
        <v>1056</v>
      </c>
      <c r="AJ307" s="481">
        <v>45478.546273148146</v>
      </c>
      <c r="AK307" s="379"/>
      <c r="AL307" s="379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</row>
    <row r="308" spans="1:53" s="4" customFormat="1" ht="12.75" customHeight="1" x14ac:dyDescent="0.25">
      <c r="A308" s="379" t="s">
        <v>335</v>
      </c>
      <c r="B308" s="379" t="s">
        <v>258</v>
      </c>
      <c r="C308" s="379" t="s">
        <v>522</v>
      </c>
      <c r="D308" s="379" t="s">
        <v>856</v>
      </c>
      <c r="E308" s="379" t="s">
        <v>781</v>
      </c>
      <c r="F308" s="379" t="s">
        <v>522</v>
      </c>
      <c r="G308" s="480">
        <v>63512400</v>
      </c>
      <c r="H308" s="379"/>
      <c r="I308" s="480">
        <v>63512400</v>
      </c>
      <c r="J308" s="379"/>
      <c r="K308" s="379"/>
      <c r="L308" s="379"/>
      <c r="M308" s="379"/>
      <c r="N308" s="379"/>
      <c r="O308" s="379"/>
      <c r="P308" s="379"/>
      <c r="Q308" s="480">
        <v>63512400</v>
      </c>
      <c r="R308" s="379"/>
      <c r="S308" s="379"/>
      <c r="T308" s="379"/>
      <c r="U308" s="480">
        <v>13078729.449999999</v>
      </c>
      <c r="V308" s="379"/>
      <c r="W308" s="480">
        <v>13078729.449999999</v>
      </c>
      <c r="X308" s="379"/>
      <c r="Y308" s="379"/>
      <c r="Z308" s="379"/>
      <c r="AA308" s="379"/>
      <c r="AB308" s="379"/>
      <c r="AC308" s="379"/>
      <c r="AD308" s="379"/>
      <c r="AE308" s="480">
        <v>13078729.449999999</v>
      </c>
      <c r="AF308" s="379"/>
      <c r="AG308" s="379"/>
      <c r="AH308" s="379"/>
      <c r="AI308" s="379" t="s">
        <v>1056</v>
      </c>
      <c r="AJ308" s="481">
        <v>45478.546284722222</v>
      </c>
      <c r="AK308" s="379"/>
      <c r="AL308" s="379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</row>
    <row r="309" spans="1:53" s="4" customFormat="1" ht="12.75" customHeight="1" x14ac:dyDescent="0.25">
      <c r="A309" s="379" t="s">
        <v>336</v>
      </c>
      <c r="B309" s="379" t="s">
        <v>258</v>
      </c>
      <c r="C309" s="379" t="s">
        <v>522</v>
      </c>
      <c r="D309" s="379" t="s">
        <v>857</v>
      </c>
      <c r="E309" s="379" t="s">
        <v>781</v>
      </c>
      <c r="F309" s="379" t="s">
        <v>522</v>
      </c>
      <c r="G309" s="480">
        <v>63512400</v>
      </c>
      <c r="H309" s="379"/>
      <c r="I309" s="480">
        <v>63512400</v>
      </c>
      <c r="J309" s="379"/>
      <c r="K309" s="379"/>
      <c r="L309" s="379"/>
      <c r="M309" s="379"/>
      <c r="N309" s="379"/>
      <c r="O309" s="379"/>
      <c r="P309" s="379"/>
      <c r="Q309" s="480">
        <v>63512400</v>
      </c>
      <c r="R309" s="379"/>
      <c r="S309" s="379"/>
      <c r="T309" s="379"/>
      <c r="U309" s="480">
        <v>13078729.449999999</v>
      </c>
      <c r="V309" s="379"/>
      <c r="W309" s="480">
        <v>13078729.449999999</v>
      </c>
      <c r="X309" s="379"/>
      <c r="Y309" s="379"/>
      <c r="Z309" s="379"/>
      <c r="AA309" s="379"/>
      <c r="AB309" s="379"/>
      <c r="AC309" s="379"/>
      <c r="AD309" s="379"/>
      <c r="AE309" s="480">
        <v>13078729.449999999</v>
      </c>
      <c r="AF309" s="379"/>
      <c r="AG309" s="379"/>
      <c r="AH309" s="379"/>
      <c r="AI309" s="379" t="s">
        <v>1056</v>
      </c>
      <c r="AJ309" s="481">
        <v>45478.546284722222</v>
      </c>
      <c r="AK309" s="379"/>
      <c r="AL309" s="379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</row>
    <row r="310" spans="1:53" s="4" customFormat="1" ht="12.75" customHeight="1" x14ac:dyDescent="0.25">
      <c r="A310" s="344" t="s">
        <v>315</v>
      </c>
      <c r="B310" s="344" t="s">
        <v>258</v>
      </c>
      <c r="C310" s="344" t="s">
        <v>522</v>
      </c>
      <c r="D310" s="482" t="s">
        <v>857</v>
      </c>
      <c r="E310" s="344" t="s">
        <v>781</v>
      </c>
      <c r="F310" s="482" t="s">
        <v>837</v>
      </c>
      <c r="G310" s="478">
        <v>63512400</v>
      </c>
      <c r="H310" s="482"/>
      <c r="I310" s="478">
        <v>63512400</v>
      </c>
      <c r="J310" s="482"/>
      <c r="K310" s="482"/>
      <c r="L310" s="482"/>
      <c r="M310" s="482"/>
      <c r="N310" s="482"/>
      <c r="O310" s="482"/>
      <c r="P310" s="482"/>
      <c r="Q310" s="483">
        <v>63512400</v>
      </c>
      <c r="R310" s="482"/>
      <c r="S310" s="482"/>
      <c r="T310" s="482"/>
      <c r="U310" s="478">
        <v>13078729.449999999</v>
      </c>
      <c r="V310" s="482"/>
      <c r="W310" s="478">
        <v>13078729.449999999</v>
      </c>
      <c r="X310" s="482"/>
      <c r="Y310" s="482"/>
      <c r="Z310" s="482"/>
      <c r="AA310" s="482"/>
      <c r="AB310" s="482"/>
      <c r="AC310" s="482"/>
      <c r="AD310" s="482"/>
      <c r="AE310" s="483">
        <v>13078729.449999999</v>
      </c>
      <c r="AF310" s="482"/>
      <c r="AG310" s="482"/>
      <c r="AH310" s="482"/>
      <c r="AI310" s="344" t="s">
        <v>1056</v>
      </c>
      <c r="AJ310" s="479">
        <v>45478.546284722222</v>
      </c>
      <c r="AK310" s="344"/>
      <c r="AL310" s="344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</row>
    <row r="311" spans="1:53" s="4" customFormat="1" ht="12.75" customHeight="1" x14ac:dyDescent="0.25">
      <c r="A311" s="379" t="s">
        <v>316</v>
      </c>
      <c r="B311" s="379" t="s">
        <v>258</v>
      </c>
      <c r="C311" s="379" t="s">
        <v>522</v>
      </c>
      <c r="D311" s="379" t="s">
        <v>857</v>
      </c>
      <c r="E311" s="379" t="s">
        <v>781</v>
      </c>
      <c r="F311" s="379" t="s">
        <v>838</v>
      </c>
      <c r="G311" s="480">
        <v>63512400</v>
      </c>
      <c r="H311" s="379"/>
      <c r="I311" s="480">
        <v>63512400</v>
      </c>
      <c r="J311" s="379"/>
      <c r="K311" s="379"/>
      <c r="L311" s="379"/>
      <c r="M311" s="379"/>
      <c r="N311" s="379"/>
      <c r="O311" s="379"/>
      <c r="P311" s="379"/>
      <c r="Q311" s="480">
        <v>63512400</v>
      </c>
      <c r="R311" s="480"/>
      <c r="S311" s="480"/>
      <c r="T311" s="379"/>
      <c r="U311" s="480">
        <v>13078729.449999999</v>
      </c>
      <c r="V311" s="379"/>
      <c r="W311" s="480">
        <v>13078729.449999999</v>
      </c>
      <c r="X311" s="379"/>
      <c r="Y311" s="379"/>
      <c r="Z311" s="379"/>
      <c r="AA311" s="379"/>
      <c r="AB311" s="379"/>
      <c r="AC311" s="379"/>
      <c r="AD311" s="379"/>
      <c r="AE311" s="480">
        <v>13078729.449999999</v>
      </c>
      <c r="AF311" s="480"/>
      <c r="AG311" s="480"/>
      <c r="AH311" s="379"/>
      <c r="AI311" s="379" t="s">
        <v>1056</v>
      </c>
      <c r="AJ311" s="481">
        <v>45478.546284722222</v>
      </c>
      <c r="AK311" s="379"/>
      <c r="AL311" s="379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</row>
    <row r="312" spans="1:53" s="4" customFormat="1" ht="12.75" customHeight="1" x14ac:dyDescent="0.25">
      <c r="A312" s="379" t="s">
        <v>317</v>
      </c>
      <c r="B312" s="379" t="s">
        <v>258</v>
      </c>
      <c r="C312" s="379" t="s">
        <v>522</v>
      </c>
      <c r="D312" s="379" t="s">
        <v>857</v>
      </c>
      <c r="E312" s="379" t="s">
        <v>781</v>
      </c>
      <c r="F312" s="379" t="s">
        <v>839</v>
      </c>
      <c r="G312" s="480">
        <v>63512400</v>
      </c>
      <c r="H312" s="379"/>
      <c r="I312" s="480">
        <v>63512400</v>
      </c>
      <c r="J312" s="379"/>
      <c r="K312" s="379"/>
      <c r="L312" s="379"/>
      <c r="M312" s="379"/>
      <c r="N312" s="379"/>
      <c r="O312" s="379"/>
      <c r="P312" s="379"/>
      <c r="Q312" s="480">
        <v>63512400</v>
      </c>
      <c r="R312" s="480"/>
      <c r="S312" s="480"/>
      <c r="T312" s="379"/>
      <c r="U312" s="480">
        <v>13078729.449999999</v>
      </c>
      <c r="V312" s="379"/>
      <c r="W312" s="480">
        <v>13078729.449999999</v>
      </c>
      <c r="X312" s="379"/>
      <c r="Y312" s="379"/>
      <c r="Z312" s="379"/>
      <c r="AA312" s="379"/>
      <c r="AB312" s="379"/>
      <c r="AC312" s="379"/>
      <c r="AD312" s="379"/>
      <c r="AE312" s="480">
        <v>13078729.449999999</v>
      </c>
      <c r="AF312" s="480"/>
      <c r="AG312" s="480"/>
      <c r="AH312" s="379"/>
      <c r="AI312" s="379" t="s">
        <v>1056</v>
      </c>
      <c r="AJ312" s="481">
        <v>45478.546273148146</v>
      </c>
      <c r="AK312" s="379"/>
      <c r="AL312" s="379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</row>
    <row r="313" spans="1:53" s="4" customFormat="1" ht="12.75" customHeight="1" x14ac:dyDescent="0.25">
      <c r="A313" s="379" t="s">
        <v>337</v>
      </c>
      <c r="B313" s="379" t="s">
        <v>258</v>
      </c>
      <c r="C313" s="379" t="s">
        <v>522</v>
      </c>
      <c r="D313" s="379" t="s">
        <v>858</v>
      </c>
      <c r="E313" s="379" t="s">
        <v>781</v>
      </c>
      <c r="F313" s="379" t="s">
        <v>522</v>
      </c>
      <c r="G313" s="480">
        <v>268299302.55000001</v>
      </c>
      <c r="H313" s="379"/>
      <c r="I313" s="480">
        <v>268299302.55000001</v>
      </c>
      <c r="J313" s="379"/>
      <c r="K313" s="379"/>
      <c r="L313" s="379"/>
      <c r="M313" s="379"/>
      <c r="N313" s="379"/>
      <c r="O313" s="379"/>
      <c r="P313" s="379"/>
      <c r="Q313" s="480">
        <v>249332216.38999999</v>
      </c>
      <c r="R313" s="379">
        <v>15934740</v>
      </c>
      <c r="S313" s="379">
        <v>3032346.16</v>
      </c>
      <c r="T313" s="379"/>
      <c r="U313" s="480">
        <v>111909351.67</v>
      </c>
      <c r="V313" s="379"/>
      <c r="W313" s="480">
        <v>111909351.67</v>
      </c>
      <c r="X313" s="379"/>
      <c r="Y313" s="379"/>
      <c r="Z313" s="379"/>
      <c r="AA313" s="379"/>
      <c r="AB313" s="379"/>
      <c r="AC313" s="379"/>
      <c r="AD313" s="379"/>
      <c r="AE313" s="480">
        <v>96033898.170000002</v>
      </c>
      <c r="AF313" s="379">
        <v>15212307.1</v>
      </c>
      <c r="AG313" s="379">
        <v>663146.4</v>
      </c>
      <c r="AH313" s="379"/>
      <c r="AI313" s="379" t="s">
        <v>1056</v>
      </c>
      <c r="AJ313" s="481">
        <v>45478.546284722222</v>
      </c>
      <c r="AK313" s="379"/>
      <c r="AL313" s="379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</row>
    <row r="314" spans="1:53" s="4" customFormat="1" ht="12.75" customHeight="1" x14ac:dyDescent="0.25">
      <c r="A314" s="379" t="s">
        <v>338</v>
      </c>
      <c r="B314" s="379" t="s">
        <v>258</v>
      </c>
      <c r="C314" s="379" t="s">
        <v>522</v>
      </c>
      <c r="D314" s="379" t="s">
        <v>859</v>
      </c>
      <c r="E314" s="379" t="s">
        <v>781</v>
      </c>
      <c r="F314" s="379" t="s">
        <v>522</v>
      </c>
      <c r="G314" s="480">
        <v>8892686.1600000001</v>
      </c>
      <c r="H314" s="379"/>
      <c r="I314" s="480">
        <v>8892686.1600000001</v>
      </c>
      <c r="J314" s="379"/>
      <c r="K314" s="379"/>
      <c r="L314" s="379"/>
      <c r="M314" s="379"/>
      <c r="N314" s="379"/>
      <c r="O314" s="379"/>
      <c r="P314" s="379"/>
      <c r="Q314" s="480">
        <v>7657000</v>
      </c>
      <c r="R314" s="379">
        <v>218340</v>
      </c>
      <c r="S314" s="379">
        <v>1017346.16</v>
      </c>
      <c r="T314" s="379"/>
      <c r="U314" s="480">
        <v>4123659.92</v>
      </c>
      <c r="V314" s="379"/>
      <c r="W314" s="480">
        <v>4123659.92</v>
      </c>
      <c r="X314" s="379"/>
      <c r="Y314" s="379"/>
      <c r="Z314" s="379"/>
      <c r="AA314" s="379"/>
      <c r="AB314" s="379"/>
      <c r="AC314" s="379"/>
      <c r="AD314" s="379"/>
      <c r="AE314" s="480">
        <v>3599788.62</v>
      </c>
      <c r="AF314" s="379">
        <v>90974.9</v>
      </c>
      <c r="AG314" s="379">
        <v>432896.4</v>
      </c>
      <c r="AH314" s="379"/>
      <c r="AI314" s="379" t="s">
        <v>1056</v>
      </c>
      <c r="AJ314" s="481">
        <v>45478.546284722222</v>
      </c>
      <c r="AK314" s="379"/>
      <c r="AL314" s="379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</row>
    <row r="315" spans="1:53" s="4" customFormat="1" ht="12.75" customHeight="1" x14ac:dyDescent="0.25">
      <c r="A315" s="344" t="s">
        <v>266</v>
      </c>
      <c r="B315" s="344" t="s">
        <v>258</v>
      </c>
      <c r="C315" s="344" t="s">
        <v>522</v>
      </c>
      <c r="D315" s="482" t="s">
        <v>859</v>
      </c>
      <c r="E315" s="344" t="s">
        <v>781</v>
      </c>
      <c r="F315" s="482" t="s">
        <v>258</v>
      </c>
      <c r="G315" s="478">
        <v>371000</v>
      </c>
      <c r="H315" s="482"/>
      <c r="I315" s="478">
        <v>371000</v>
      </c>
      <c r="J315" s="482"/>
      <c r="K315" s="482"/>
      <c r="L315" s="482"/>
      <c r="M315" s="482"/>
      <c r="N315" s="482"/>
      <c r="O315" s="482"/>
      <c r="P315" s="482"/>
      <c r="Q315" s="483">
        <v>371000</v>
      </c>
      <c r="R315" s="482"/>
      <c r="S315" s="482"/>
      <c r="T315" s="482"/>
      <c r="U315" s="478">
        <v>171872.62</v>
      </c>
      <c r="V315" s="482"/>
      <c r="W315" s="478">
        <v>171872.62</v>
      </c>
      <c r="X315" s="482"/>
      <c r="Y315" s="482"/>
      <c r="Z315" s="482"/>
      <c r="AA315" s="482"/>
      <c r="AB315" s="482"/>
      <c r="AC315" s="482"/>
      <c r="AD315" s="482"/>
      <c r="AE315" s="483">
        <v>171872.62</v>
      </c>
      <c r="AF315" s="482"/>
      <c r="AG315" s="482"/>
      <c r="AH315" s="482"/>
      <c r="AI315" s="344" t="s">
        <v>1056</v>
      </c>
      <c r="AJ315" s="479">
        <v>45478.546284722222</v>
      </c>
      <c r="AK315" s="344"/>
      <c r="AL315" s="344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</row>
    <row r="316" spans="1:53" s="4" customFormat="1" ht="12.75" customHeight="1" x14ac:dyDescent="0.25">
      <c r="A316" s="379" t="s">
        <v>267</v>
      </c>
      <c r="B316" s="379" t="s">
        <v>258</v>
      </c>
      <c r="C316" s="379" t="s">
        <v>522</v>
      </c>
      <c r="D316" s="379" t="s">
        <v>859</v>
      </c>
      <c r="E316" s="379" t="s">
        <v>781</v>
      </c>
      <c r="F316" s="379" t="s">
        <v>789</v>
      </c>
      <c r="G316" s="480">
        <v>371000</v>
      </c>
      <c r="H316" s="379"/>
      <c r="I316" s="480">
        <v>371000</v>
      </c>
      <c r="J316" s="379"/>
      <c r="K316" s="379"/>
      <c r="L316" s="379"/>
      <c r="M316" s="379"/>
      <c r="N316" s="379"/>
      <c r="O316" s="379"/>
      <c r="P316" s="379"/>
      <c r="Q316" s="480">
        <v>371000</v>
      </c>
      <c r="R316" s="480"/>
      <c r="S316" s="480"/>
      <c r="T316" s="379"/>
      <c r="U316" s="480">
        <v>171872.62</v>
      </c>
      <c r="V316" s="379"/>
      <c r="W316" s="480">
        <v>171872.62</v>
      </c>
      <c r="X316" s="379"/>
      <c r="Y316" s="379"/>
      <c r="Z316" s="379"/>
      <c r="AA316" s="379"/>
      <c r="AB316" s="379"/>
      <c r="AC316" s="379"/>
      <c r="AD316" s="379"/>
      <c r="AE316" s="480">
        <v>171872.62</v>
      </c>
      <c r="AF316" s="480"/>
      <c r="AG316" s="480"/>
      <c r="AH316" s="379"/>
      <c r="AI316" s="379" t="s">
        <v>1056</v>
      </c>
      <c r="AJ316" s="481">
        <v>45478.546284722222</v>
      </c>
      <c r="AK316" s="379"/>
      <c r="AL316" s="379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</row>
    <row r="317" spans="1:53" s="4" customFormat="1" ht="12.75" customHeight="1" x14ac:dyDescent="0.25">
      <c r="A317" s="379" t="s">
        <v>268</v>
      </c>
      <c r="B317" s="379" t="s">
        <v>258</v>
      </c>
      <c r="C317" s="379" t="s">
        <v>522</v>
      </c>
      <c r="D317" s="379" t="s">
        <v>859</v>
      </c>
      <c r="E317" s="379" t="s">
        <v>781</v>
      </c>
      <c r="F317" s="379" t="s">
        <v>790</v>
      </c>
      <c r="G317" s="480">
        <v>371000</v>
      </c>
      <c r="H317" s="379"/>
      <c r="I317" s="480">
        <v>371000</v>
      </c>
      <c r="J317" s="379"/>
      <c r="K317" s="379"/>
      <c r="L317" s="379"/>
      <c r="M317" s="379"/>
      <c r="N317" s="379"/>
      <c r="O317" s="379"/>
      <c r="P317" s="379"/>
      <c r="Q317" s="480">
        <v>371000</v>
      </c>
      <c r="R317" s="480"/>
      <c r="S317" s="480"/>
      <c r="T317" s="379"/>
      <c r="U317" s="480">
        <v>171872.62</v>
      </c>
      <c r="V317" s="379"/>
      <c r="W317" s="480">
        <v>171872.62</v>
      </c>
      <c r="X317" s="379"/>
      <c r="Y317" s="379"/>
      <c r="Z317" s="379"/>
      <c r="AA317" s="379"/>
      <c r="AB317" s="379"/>
      <c r="AC317" s="379"/>
      <c r="AD317" s="379"/>
      <c r="AE317" s="480">
        <v>171872.62</v>
      </c>
      <c r="AF317" s="480"/>
      <c r="AG317" s="480"/>
      <c r="AH317" s="379"/>
      <c r="AI317" s="379" t="s">
        <v>1056</v>
      </c>
      <c r="AJ317" s="481">
        <v>45478.546273148146</v>
      </c>
      <c r="AK317" s="379"/>
      <c r="AL317" s="379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</row>
    <row r="318" spans="1:53" s="4" customFormat="1" ht="12.75" customHeight="1" x14ac:dyDescent="0.25">
      <c r="A318" s="344" t="s">
        <v>290</v>
      </c>
      <c r="B318" s="344" t="s">
        <v>258</v>
      </c>
      <c r="C318" s="344" t="s">
        <v>522</v>
      </c>
      <c r="D318" s="482" t="s">
        <v>859</v>
      </c>
      <c r="E318" s="344" t="s">
        <v>781</v>
      </c>
      <c r="F318" s="482" t="s">
        <v>811</v>
      </c>
      <c r="G318" s="478">
        <v>8521686.1600000001</v>
      </c>
      <c r="H318" s="482"/>
      <c r="I318" s="478">
        <v>8521686.1600000001</v>
      </c>
      <c r="J318" s="482"/>
      <c r="K318" s="482"/>
      <c r="L318" s="482"/>
      <c r="M318" s="482"/>
      <c r="N318" s="482"/>
      <c r="O318" s="482"/>
      <c r="P318" s="482"/>
      <c r="Q318" s="483">
        <v>7286000</v>
      </c>
      <c r="R318" s="483">
        <v>218340</v>
      </c>
      <c r="S318" s="483">
        <v>1017346.16</v>
      </c>
      <c r="T318" s="482"/>
      <c r="U318" s="478">
        <v>3951787.3</v>
      </c>
      <c r="V318" s="482"/>
      <c r="W318" s="478">
        <v>3951787.3</v>
      </c>
      <c r="X318" s="482"/>
      <c r="Y318" s="482"/>
      <c r="Z318" s="482"/>
      <c r="AA318" s="482"/>
      <c r="AB318" s="482"/>
      <c r="AC318" s="482"/>
      <c r="AD318" s="482"/>
      <c r="AE318" s="483">
        <v>3427916</v>
      </c>
      <c r="AF318" s="483">
        <v>90974.9</v>
      </c>
      <c r="AG318" s="483">
        <v>432896.4</v>
      </c>
      <c r="AH318" s="482"/>
      <c r="AI318" s="344" t="s">
        <v>1056</v>
      </c>
      <c r="AJ318" s="479">
        <v>45478.546284722222</v>
      </c>
      <c r="AK318" s="344"/>
      <c r="AL318" s="344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</row>
    <row r="319" spans="1:53" s="4" customFormat="1" ht="12.75" customHeight="1" x14ac:dyDescent="0.25">
      <c r="A319" s="379" t="s">
        <v>339</v>
      </c>
      <c r="B319" s="379" t="s">
        <v>258</v>
      </c>
      <c r="C319" s="379" t="s">
        <v>522</v>
      </c>
      <c r="D319" s="379" t="s">
        <v>859</v>
      </c>
      <c r="E319" s="379" t="s">
        <v>781</v>
      </c>
      <c r="F319" s="379" t="s">
        <v>860</v>
      </c>
      <c r="G319" s="480">
        <v>8521686.1600000001</v>
      </c>
      <c r="H319" s="379"/>
      <c r="I319" s="480">
        <v>8521686.1600000001</v>
      </c>
      <c r="J319" s="379"/>
      <c r="K319" s="379"/>
      <c r="L319" s="379"/>
      <c r="M319" s="379"/>
      <c r="N319" s="379"/>
      <c r="O319" s="379"/>
      <c r="P319" s="379"/>
      <c r="Q319" s="379">
        <v>7286000</v>
      </c>
      <c r="R319" s="480">
        <v>218340</v>
      </c>
      <c r="S319" s="480">
        <v>1017346.16</v>
      </c>
      <c r="T319" s="379"/>
      <c r="U319" s="480">
        <v>3951787.3</v>
      </c>
      <c r="V319" s="379"/>
      <c r="W319" s="480">
        <v>3951787.3</v>
      </c>
      <c r="X319" s="379"/>
      <c r="Y319" s="379"/>
      <c r="Z319" s="379"/>
      <c r="AA319" s="379"/>
      <c r="AB319" s="379"/>
      <c r="AC319" s="379"/>
      <c r="AD319" s="379"/>
      <c r="AE319" s="379">
        <v>3427916</v>
      </c>
      <c r="AF319" s="480">
        <v>90974.9</v>
      </c>
      <c r="AG319" s="480">
        <v>432896.4</v>
      </c>
      <c r="AH319" s="379"/>
      <c r="AI319" s="379" t="s">
        <v>1056</v>
      </c>
      <c r="AJ319" s="481">
        <v>45478.546284722222</v>
      </c>
      <c r="AK319" s="379"/>
      <c r="AL319" s="379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</row>
    <row r="320" spans="1:53" s="4" customFormat="1" ht="12.75" customHeight="1" x14ac:dyDescent="0.25">
      <c r="A320" s="379" t="s">
        <v>340</v>
      </c>
      <c r="B320" s="379" t="s">
        <v>258</v>
      </c>
      <c r="C320" s="379" t="s">
        <v>522</v>
      </c>
      <c r="D320" s="379" t="s">
        <v>859</v>
      </c>
      <c r="E320" s="379" t="s">
        <v>781</v>
      </c>
      <c r="F320" s="379" t="s">
        <v>861</v>
      </c>
      <c r="G320" s="480">
        <v>8521686.1600000001</v>
      </c>
      <c r="H320" s="379"/>
      <c r="I320" s="480">
        <v>8521686.1600000001</v>
      </c>
      <c r="J320" s="379"/>
      <c r="K320" s="379"/>
      <c r="L320" s="379"/>
      <c r="M320" s="379"/>
      <c r="N320" s="379"/>
      <c r="O320" s="379"/>
      <c r="P320" s="379"/>
      <c r="Q320" s="379">
        <v>7286000</v>
      </c>
      <c r="R320" s="480">
        <v>218340</v>
      </c>
      <c r="S320" s="480">
        <v>1017346.16</v>
      </c>
      <c r="T320" s="379"/>
      <c r="U320" s="480">
        <v>3951787.3</v>
      </c>
      <c r="V320" s="379"/>
      <c r="W320" s="480">
        <v>3951787.3</v>
      </c>
      <c r="X320" s="379"/>
      <c r="Y320" s="379"/>
      <c r="Z320" s="379"/>
      <c r="AA320" s="379"/>
      <c r="AB320" s="379"/>
      <c r="AC320" s="379"/>
      <c r="AD320" s="379"/>
      <c r="AE320" s="379">
        <v>3427916</v>
      </c>
      <c r="AF320" s="480">
        <v>90974.9</v>
      </c>
      <c r="AG320" s="480">
        <v>432896.4</v>
      </c>
      <c r="AH320" s="379"/>
      <c r="AI320" s="379" t="s">
        <v>1056</v>
      </c>
      <c r="AJ320" s="481">
        <v>45478.546273148146</v>
      </c>
      <c r="AK320" s="379"/>
      <c r="AL320" s="379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</row>
    <row r="321" spans="1:53" s="4" customFormat="1" ht="12.75" customHeight="1" x14ac:dyDescent="0.25">
      <c r="A321" s="379" t="s">
        <v>341</v>
      </c>
      <c r="B321" s="379" t="s">
        <v>258</v>
      </c>
      <c r="C321" s="379" t="s">
        <v>522</v>
      </c>
      <c r="D321" s="379" t="s">
        <v>882</v>
      </c>
      <c r="E321" s="379" t="s">
        <v>781</v>
      </c>
      <c r="F321" s="379" t="s">
        <v>522</v>
      </c>
      <c r="G321" s="480">
        <v>20140000</v>
      </c>
      <c r="H321" s="379"/>
      <c r="I321" s="480">
        <v>20140000</v>
      </c>
      <c r="J321" s="379"/>
      <c r="K321" s="379"/>
      <c r="L321" s="379"/>
      <c r="M321" s="379"/>
      <c r="N321" s="379"/>
      <c r="O321" s="379"/>
      <c r="P321" s="379"/>
      <c r="Q321" s="379">
        <v>18000000</v>
      </c>
      <c r="R321" s="480">
        <v>500000</v>
      </c>
      <c r="S321" s="480">
        <v>1640000</v>
      </c>
      <c r="T321" s="379"/>
      <c r="U321" s="480">
        <v>0</v>
      </c>
      <c r="V321" s="379"/>
      <c r="W321" s="480">
        <v>0</v>
      </c>
      <c r="X321" s="379"/>
      <c r="Y321" s="379"/>
      <c r="Z321" s="379"/>
      <c r="AA321" s="379"/>
      <c r="AB321" s="379"/>
      <c r="AC321" s="379"/>
      <c r="AD321" s="379"/>
      <c r="AE321" s="379">
        <v>0</v>
      </c>
      <c r="AF321" s="480">
        <v>0</v>
      </c>
      <c r="AG321" s="480">
        <v>0</v>
      </c>
      <c r="AH321" s="379"/>
      <c r="AI321" s="379" t="s">
        <v>1056</v>
      </c>
      <c r="AJ321" s="481">
        <v>45478.546284722222</v>
      </c>
      <c r="AK321" s="379"/>
      <c r="AL321" s="379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</row>
    <row r="322" spans="1:53" s="4" customFormat="1" ht="12.75" customHeight="1" x14ac:dyDescent="0.25">
      <c r="A322" s="344" t="s">
        <v>290</v>
      </c>
      <c r="B322" s="344" t="s">
        <v>258</v>
      </c>
      <c r="C322" s="344" t="s">
        <v>522</v>
      </c>
      <c r="D322" s="482" t="s">
        <v>882</v>
      </c>
      <c r="E322" s="344" t="s">
        <v>781</v>
      </c>
      <c r="F322" s="482" t="s">
        <v>811</v>
      </c>
      <c r="G322" s="478">
        <v>20140000</v>
      </c>
      <c r="H322" s="482"/>
      <c r="I322" s="478">
        <v>20140000</v>
      </c>
      <c r="J322" s="482"/>
      <c r="K322" s="482"/>
      <c r="L322" s="482"/>
      <c r="M322" s="482"/>
      <c r="N322" s="482"/>
      <c r="O322" s="482"/>
      <c r="P322" s="482"/>
      <c r="Q322" s="482">
        <v>18000000</v>
      </c>
      <c r="R322" s="483">
        <v>500000</v>
      </c>
      <c r="S322" s="483">
        <v>1640000</v>
      </c>
      <c r="T322" s="482"/>
      <c r="U322" s="478">
        <v>0</v>
      </c>
      <c r="V322" s="482"/>
      <c r="W322" s="478">
        <v>0</v>
      </c>
      <c r="X322" s="482"/>
      <c r="Y322" s="482"/>
      <c r="Z322" s="482"/>
      <c r="AA322" s="482"/>
      <c r="AB322" s="482"/>
      <c r="AC322" s="482"/>
      <c r="AD322" s="482"/>
      <c r="AE322" s="482">
        <v>0</v>
      </c>
      <c r="AF322" s="483">
        <v>0</v>
      </c>
      <c r="AG322" s="483">
        <v>0</v>
      </c>
      <c r="AH322" s="482"/>
      <c r="AI322" s="344" t="s">
        <v>1056</v>
      </c>
      <c r="AJ322" s="479">
        <v>45478.546284722222</v>
      </c>
      <c r="AK322" s="344"/>
      <c r="AL322" s="344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</row>
    <row r="323" spans="1:53" s="4" customFormat="1" ht="12.75" customHeight="1" x14ac:dyDescent="0.25">
      <c r="A323" s="379" t="s">
        <v>342</v>
      </c>
      <c r="B323" s="379" t="s">
        <v>258</v>
      </c>
      <c r="C323" s="379" t="s">
        <v>522</v>
      </c>
      <c r="D323" s="379" t="s">
        <v>882</v>
      </c>
      <c r="E323" s="379" t="s">
        <v>781</v>
      </c>
      <c r="F323" s="379" t="s">
        <v>863</v>
      </c>
      <c r="G323" s="480">
        <v>20140000</v>
      </c>
      <c r="H323" s="379"/>
      <c r="I323" s="480">
        <v>20140000</v>
      </c>
      <c r="J323" s="379"/>
      <c r="K323" s="379"/>
      <c r="L323" s="379"/>
      <c r="M323" s="379"/>
      <c r="N323" s="379"/>
      <c r="O323" s="379"/>
      <c r="P323" s="379"/>
      <c r="Q323" s="480">
        <v>18000000</v>
      </c>
      <c r="R323" s="480">
        <v>500000</v>
      </c>
      <c r="S323" s="379">
        <v>1640000</v>
      </c>
      <c r="T323" s="379"/>
      <c r="U323" s="480">
        <v>0</v>
      </c>
      <c r="V323" s="379"/>
      <c r="W323" s="480">
        <v>0</v>
      </c>
      <c r="X323" s="379"/>
      <c r="Y323" s="379"/>
      <c r="Z323" s="379"/>
      <c r="AA323" s="379"/>
      <c r="AB323" s="379"/>
      <c r="AC323" s="379"/>
      <c r="AD323" s="379"/>
      <c r="AE323" s="480">
        <v>0</v>
      </c>
      <c r="AF323" s="480">
        <v>0</v>
      </c>
      <c r="AG323" s="379">
        <v>0</v>
      </c>
      <c r="AH323" s="379"/>
      <c r="AI323" s="379" t="s">
        <v>1056</v>
      </c>
      <c r="AJ323" s="481">
        <v>45478.546284722222</v>
      </c>
      <c r="AK323" s="379"/>
      <c r="AL323" s="379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</row>
    <row r="324" spans="1:53" s="4" customFormat="1" ht="12.75" customHeight="1" x14ac:dyDescent="0.25">
      <c r="A324" s="379" t="s">
        <v>343</v>
      </c>
      <c r="B324" s="379" t="s">
        <v>258</v>
      </c>
      <c r="C324" s="379" t="s">
        <v>522</v>
      </c>
      <c r="D324" s="379" t="s">
        <v>882</v>
      </c>
      <c r="E324" s="379" t="s">
        <v>781</v>
      </c>
      <c r="F324" s="379" t="s">
        <v>864</v>
      </c>
      <c r="G324" s="480">
        <v>20140000</v>
      </c>
      <c r="H324" s="379"/>
      <c r="I324" s="480">
        <v>20140000</v>
      </c>
      <c r="J324" s="379"/>
      <c r="K324" s="379"/>
      <c r="L324" s="379"/>
      <c r="M324" s="379"/>
      <c r="N324" s="379"/>
      <c r="O324" s="379"/>
      <c r="P324" s="379"/>
      <c r="Q324" s="480">
        <v>18000000</v>
      </c>
      <c r="R324" s="379">
        <v>500000</v>
      </c>
      <c r="S324" s="379">
        <v>1640000</v>
      </c>
      <c r="T324" s="379"/>
      <c r="U324" s="480">
        <v>0</v>
      </c>
      <c r="V324" s="379"/>
      <c r="W324" s="480">
        <v>0</v>
      </c>
      <c r="X324" s="379"/>
      <c r="Y324" s="379"/>
      <c r="Z324" s="379"/>
      <c r="AA324" s="379"/>
      <c r="AB324" s="379"/>
      <c r="AC324" s="379"/>
      <c r="AD324" s="379"/>
      <c r="AE324" s="480">
        <v>0</v>
      </c>
      <c r="AF324" s="379">
        <v>0</v>
      </c>
      <c r="AG324" s="379">
        <v>0</v>
      </c>
      <c r="AH324" s="379"/>
      <c r="AI324" s="379" t="s">
        <v>1056</v>
      </c>
      <c r="AJ324" s="481">
        <v>45478.546273148146</v>
      </c>
      <c r="AK324" s="379"/>
      <c r="AL324" s="379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</row>
    <row r="325" spans="1:53" s="4" customFormat="1" ht="12.75" customHeight="1" x14ac:dyDescent="0.25">
      <c r="A325" s="379" t="s">
        <v>344</v>
      </c>
      <c r="B325" s="379" t="s">
        <v>258</v>
      </c>
      <c r="C325" s="379" t="s">
        <v>522</v>
      </c>
      <c r="D325" s="379" t="s">
        <v>862</v>
      </c>
      <c r="E325" s="379" t="s">
        <v>781</v>
      </c>
      <c r="F325" s="379" t="s">
        <v>522</v>
      </c>
      <c r="G325" s="480">
        <v>228611816.38999999</v>
      </c>
      <c r="H325" s="379"/>
      <c r="I325" s="480">
        <v>228611816.38999999</v>
      </c>
      <c r="J325" s="379"/>
      <c r="K325" s="379"/>
      <c r="L325" s="379"/>
      <c r="M325" s="379"/>
      <c r="N325" s="379"/>
      <c r="O325" s="379"/>
      <c r="P325" s="379"/>
      <c r="Q325" s="480">
        <v>213555416.38999999</v>
      </c>
      <c r="R325" s="379">
        <v>15056400</v>
      </c>
      <c r="S325" s="379"/>
      <c r="T325" s="379"/>
      <c r="U325" s="480">
        <v>103046234.09</v>
      </c>
      <c r="V325" s="379"/>
      <c r="W325" s="480">
        <v>103046234.09</v>
      </c>
      <c r="X325" s="379"/>
      <c r="Y325" s="379"/>
      <c r="Z325" s="379"/>
      <c r="AA325" s="379"/>
      <c r="AB325" s="379"/>
      <c r="AC325" s="379"/>
      <c r="AD325" s="379"/>
      <c r="AE325" s="480">
        <v>87989901.890000001</v>
      </c>
      <c r="AF325" s="379">
        <v>15056332.199999999</v>
      </c>
      <c r="AG325" s="379"/>
      <c r="AH325" s="379"/>
      <c r="AI325" s="379" t="s">
        <v>1056</v>
      </c>
      <c r="AJ325" s="481">
        <v>45478.546284722222</v>
      </c>
      <c r="AK325" s="379"/>
      <c r="AL325" s="379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</row>
    <row r="326" spans="1:53" s="4" customFormat="1" ht="12.75" customHeight="1" x14ac:dyDescent="0.25">
      <c r="A326" s="344" t="s">
        <v>266</v>
      </c>
      <c r="B326" s="344" t="s">
        <v>258</v>
      </c>
      <c r="C326" s="344" t="s">
        <v>522</v>
      </c>
      <c r="D326" s="482" t="s">
        <v>862</v>
      </c>
      <c r="E326" s="344" t="s">
        <v>781</v>
      </c>
      <c r="F326" s="482" t="s">
        <v>258</v>
      </c>
      <c r="G326" s="478">
        <v>620400</v>
      </c>
      <c r="H326" s="482"/>
      <c r="I326" s="478">
        <v>620400</v>
      </c>
      <c r="J326" s="482"/>
      <c r="K326" s="482"/>
      <c r="L326" s="482"/>
      <c r="M326" s="482"/>
      <c r="N326" s="482"/>
      <c r="O326" s="482"/>
      <c r="P326" s="482"/>
      <c r="Q326" s="483">
        <v>620400</v>
      </c>
      <c r="R326" s="482"/>
      <c r="S326" s="482"/>
      <c r="T326" s="482"/>
      <c r="U326" s="478">
        <v>68496.23</v>
      </c>
      <c r="V326" s="482"/>
      <c r="W326" s="478">
        <v>68496.23</v>
      </c>
      <c r="X326" s="482"/>
      <c r="Y326" s="482"/>
      <c r="Z326" s="482"/>
      <c r="AA326" s="482"/>
      <c r="AB326" s="482"/>
      <c r="AC326" s="482"/>
      <c r="AD326" s="482"/>
      <c r="AE326" s="483">
        <v>68496.23</v>
      </c>
      <c r="AF326" s="482"/>
      <c r="AG326" s="482"/>
      <c r="AH326" s="482"/>
      <c r="AI326" s="344" t="s">
        <v>1056</v>
      </c>
      <c r="AJ326" s="479">
        <v>45478.546284722222</v>
      </c>
      <c r="AK326" s="344"/>
      <c r="AL326" s="344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</row>
    <row r="327" spans="1:53" s="4" customFormat="1" ht="12.75" customHeight="1" x14ac:dyDescent="0.25">
      <c r="A327" s="379" t="s">
        <v>267</v>
      </c>
      <c r="B327" s="379" t="s">
        <v>258</v>
      </c>
      <c r="C327" s="379" t="s">
        <v>522</v>
      </c>
      <c r="D327" s="379" t="s">
        <v>862</v>
      </c>
      <c r="E327" s="379" t="s">
        <v>781</v>
      </c>
      <c r="F327" s="379" t="s">
        <v>789</v>
      </c>
      <c r="G327" s="480">
        <v>620400</v>
      </c>
      <c r="H327" s="379"/>
      <c r="I327" s="480">
        <v>620400</v>
      </c>
      <c r="J327" s="379"/>
      <c r="K327" s="379"/>
      <c r="L327" s="379"/>
      <c r="M327" s="379"/>
      <c r="N327" s="379"/>
      <c r="O327" s="379"/>
      <c r="P327" s="379"/>
      <c r="Q327" s="480">
        <v>620400</v>
      </c>
      <c r="R327" s="480"/>
      <c r="S327" s="379"/>
      <c r="T327" s="379"/>
      <c r="U327" s="480">
        <v>68496.23</v>
      </c>
      <c r="V327" s="379"/>
      <c r="W327" s="480">
        <v>68496.23</v>
      </c>
      <c r="X327" s="379"/>
      <c r="Y327" s="379"/>
      <c r="Z327" s="379"/>
      <c r="AA327" s="379"/>
      <c r="AB327" s="379"/>
      <c r="AC327" s="379"/>
      <c r="AD327" s="379"/>
      <c r="AE327" s="480">
        <v>68496.23</v>
      </c>
      <c r="AF327" s="480"/>
      <c r="AG327" s="379"/>
      <c r="AH327" s="379"/>
      <c r="AI327" s="379" t="s">
        <v>1056</v>
      </c>
      <c r="AJ327" s="481">
        <v>45478.546284722222</v>
      </c>
      <c r="AK327" s="379"/>
      <c r="AL327" s="379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</row>
    <row r="328" spans="1:53" s="4" customFormat="1" ht="12.75" customHeight="1" x14ac:dyDescent="0.25">
      <c r="A328" s="379" t="s">
        <v>268</v>
      </c>
      <c r="B328" s="379" t="s">
        <v>258</v>
      </c>
      <c r="C328" s="379" t="s">
        <v>522</v>
      </c>
      <c r="D328" s="379" t="s">
        <v>862</v>
      </c>
      <c r="E328" s="379" t="s">
        <v>781</v>
      </c>
      <c r="F328" s="379" t="s">
        <v>790</v>
      </c>
      <c r="G328" s="480">
        <v>620400</v>
      </c>
      <c r="H328" s="379"/>
      <c r="I328" s="480">
        <v>620400</v>
      </c>
      <c r="J328" s="379"/>
      <c r="K328" s="379"/>
      <c r="L328" s="379"/>
      <c r="M328" s="379"/>
      <c r="N328" s="379"/>
      <c r="O328" s="379"/>
      <c r="P328" s="379"/>
      <c r="Q328" s="480">
        <v>620400</v>
      </c>
      <c r="R328" s="379"/>
      <c r="S328" s="379"/>
      <c r="T328" s="379"/>
      <c r="U328" s="480">
        <v>68496.23</v>
      </c>
      <c r="V328" s="379"/>
      <c r="W328" s="480">
        <v>68496.23</v>
      </c>
      <c r="X328" s="379"/>
      <c r="Y328" s="379"/>
      <c r="Z328" s="379"/>
      <c r="AA328" s="379"/>
      <c r="AB328" s="379"/>
      <c r="AC328" s="379"/>
      <c r="AD328" s="379"/>
      <c r="AE328" s="480">
        <v>68496.23</v>
      </c>
      <c r="AF328" s="379"/>
      <c r="AG328" s="379"/>
      <c r="AH328" s="379"/>
      <c r="AI328" s="379" t="s">
        <v>1056</v>
      </c>
      <c r="AJ328" s="481">
        <v>45478.546273148146</v>
      </c>
      <c r="AK328" s="379"/>
      <c r="AL328" s="379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</row>
    <row r="329" spans="1:53" s="4" customFormat="1" ht="12.75" customHeight="1" x14ac:dyDescent="0.25">
      <c r="A329" s="344" t="s">
        <v>290</v>
      </c>
      <c r="B329" s="344" t="s">
        <v>258</v>
      </c>
      <c r="C329" s="344" t="s">
        <v>522</v>
      </c>
      <c r="D329" s="482" t="s">
        <v>862</v>
      </c>
      <c r="E329" s="344" t="s">
        <v>781</v>
      </c>
      <c r="F329" s="482" t="s">
        <v>811</v>
      </c>
      <c r="G329" s="478">
        <v>131934516.39</v>
      </c>
      <c r="H329" s="482"/>
      <c r="I329" s="478">
        <v>131934516.39</v>
      </c>
      <c r="J329" s="482"/>
      <c r="K329" s="482"/>
      <c r="L329" s="482"/>
      <c r="M329" s="482"/>
      <c r="N329" s="482"/>
      <c r="O329" s="482"/>
      <c r="P329" s="482"/>
      <c r="Q329" s="483">
        <v>116878116.39</v>
      </c>
      <c r="R329" s="482">
        <v>15056400</v>
      </c>
      <c r="S329" s="482"/>
      <c r="T329" s="482"/>
      <c r="U329" s="478">
        <v>62812139.240000002</v>
      </c>
      <c r="V329" s="482"/>
      <c r="W329" s="478">
        <v>62812139.240000002</v>
      </c>
      <c r="X329" s="482"/>
      <c r="Y329" s="482"/>
      <c r="Z329" s="482"/>
      <c r="AA329" s="482"/>
      <c r="AB329" s="482"/>
      <c r="AC329" s="482"/>
      <c r="AD329" s="482"/>
      <c r="AE329" s="483">
        <v>47755807.039999999</v>
      </c>
      <c r="AF329" s="482">
        <v>15056332.199999999</v>
      </c>
      <c r="AG329" s="482"/>
      <c r="AH329" s="482"/>
      <c r="AI329" s="344" t="s">
        <v>1056</v>
      </c>
      <c r="AJ329" s="479">
        <v>45478.546284722222</v>
      </c>
      <c r="AK329" s="344"/>
      <c r="AL329" s="344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</row>
    <row r="330" spans="1:53" s="4" customFormat="1" ht="12.75" customHeight="1" x14ac:dyDescent="0.25">
      <c r="A330" s="379" t="s">
        <v>342</v>
      </c>
      <c r="B330" s="379" t="s">
        <v>258</v>
      </c>
      <c r="C330" s="379" t="s">
        <v>522</v>
      </c>
      <c r="D330" s="379" t="s">
        <v>862</v>
      </c>
      <c r="E330" s="379" t="s">
        <v>781</v>
      </c>
      <c r="F330" s="379" t="s">
        <v>863</v>
      </c>
      <c r="G330" s="480">
        <v>71976700</v>
      </c>
      <c r="H330" s="379"/>
      <c r="I330" s="480">
        <v>71976700</v>
      </c>
      <c r="J330" s="379"/>
      <c r="K330" s="379"/>
      <c r="L330" s="379"/>
      <c r="M330" s="379"/>
      <c r="N330" s="379"/>
      <c r="O330" s="379"/>
      <c r="P330" s="379"/>
      <c r="Q330" s="480">
        <v>71976700</v>
      </c>
      <c r="R330" s="480"/>
      <c r="S330" s="379"/>
      <c r="T330" s="379"/>
      <c r="U330" s="480">
        <v>27723452.260000002</v>
      </c>
      <c r="V330" s="379"/>
      <c r="W330" s="480">
        <v>27723452.260000002</v>
      </c>
      <c r="X330" s="379"/>
      <c r="Y330" s="379"/>
      <c r="Z330" s="379"/>
      <c r="AA330" s="379"/>
      <c r="AB330" s="379"/>
      <c r="AC330" s="379"/>
      <c r="AD330" s="379"/>
      <c r="AE330" s="480">
        <v>27723452.260000002</v>
      </c>
      <c r="AF330" s="480"/>
      <c r="AG330" s="379"/>
      <c r="AH330" s="379"/>
      <c r="AI330" s="379" t="s">
        <v>1056</v>
      </c>
      <c r="AJ330" s="481">
        <v>45478.546284722222</v>
      </c>
      <c r="AK330" s="379"/>
      <c r="AL330" s="379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</row>
    <row r="331" spans="1:53" s="4" customFormat="1" ht="12.75" customHeight="1" x14ac:dyDescent="0.25">
      <c r="A331" s="344" t="s">
        <v>343</v>
      </c>
      <c r="B331" s="344" t="s">
        <v>258</v>
      </c>
      <c r="C331" s="344" t="s">
        <v>522</v>
      </c>
      <c r="D331" s="482" t="s">
        <v>862</v>
      </c>
      <c r="E331" s="344" t="s">
        <v>781</v>
      </c>
      <c r="F331" s="482" t="s">
        <v>864</v>
      </c>
      <c r="G331" s="478">
        <v>71976700</v>
      </c>
      <c r="H331" s="482"/>
      <c r="I331" s="478">
        <v>71976700</v>
      </c>
      <c r="J331" s="482"/>
      <c r="K331" s="482"/>
      <c r="L331" s="482"/>
      <c r="M331" s="482"/>
      <c r="N331" s="482"/>
      <c r="O331" s="482"/>
      <c r="P331" s="482"/>
      <c r="Q331" s="483">
        <v>71976700</v>
      </c>
      <c r="R331" s="483"/>
      <c r="S331" s="482"/>
      <c r="T331" s="482"/>
      <c r="U331" s="478">
        <v>27723452.260000002</v>
      </c>
      <c r="V331" s="482"/>
      <c r="W331" s="478">
        <v>27723452.260000002</v>
      </c>
      <c r="X331" s="482"/>
      <c r="Y331" s="482"/>
      <c r="Z331" s="482"/>
      <c r="AA331" s="482"/>
      <c r="AB331" s="482"/>
      <c r="AC331" s="482"/>
      <c r="AD331" s="482"/>
      <c r="AE331" s="483">
        <v>27723452.260000002</v>
      </c>
      <c r="AF331" s="483"/>
      <c r="AG331" s="482"/>
      <c r="AH331" s="482"/>
      <c r="AI331" s="344" t="s">
        <v>1056</v>
      </c>
      <c r="AJ331" s="479">
        <v>45478.546273148146</v>
      </c>
      <c r="AK331" s="344"/>
      <c r="AL331" s="344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</row>
    <row r="332" spans="1:53" s="4" customFormat="1" ht="12.75" customHeight="1" x14ac:dyDescent="0.25">
      <c r="A332" s="344" t="s">
        <v>339</v>
      </c>
      <c r="B332" s="344" t="s">
        <v>258</v>
      </c>
      <c r="C332" s="344" t="s">
        <v>522</v>
      </c>
      <c r="D332" s="482" t="s">
        <v>862</v>
      </c>
      <c r="E332" s="344" t="s">
        <v>781</v>
      </c>
      <c r="F332" s="482" t="s">
        <v>860</v>
      </c>
      <c r="G332" s="478">
        <v>59957816.390000001</v>
      </c>
      <c r="H332" s="482"/>
      <c r="I332" s="478">
        <v>59957816.390000001</v>
      </c>
      <c r="J332" s="482"/>
      <c r="K332" s="482"/>
      <c r="L332" s="482"/>
      <c r="M332" s="482"/>
      <c r="N332" s="482"/>
      <c r="O332" s="482"/>
      <c r="P332" s="482"/>
      <c r="Q332" s="483">
        <v>44901416.390000001</v>
      </c>
      <c r="R332" s="482">
        <v>15056400</v>
      </c>
      <c r="S332" s="482"/>
      <c r="T332" s="482"/>
      <c r="U332" s="478">
        <v>35088686.979999997</v>
      </c>
      <c r="V332" s="482"/>
      <c r="W332" s="478">
        <v>35088686.979999997</v>
      </c>
      <c r="X332" s="482"/>
      <c r="Y332" s="482"/>
      <c r="Z332" s="482"/>
      <c r="AA332" s="482"/>
      <c r="AB332" s="482"/>
      <c r="AC332" s="482"/>
      <c r="AD332" s="482"/>
      <c r="AE332" s="483">
        <v>20032354.780000001</v>
      </c>
      <c r="AF332" s="482">
        <v>15056332.199999999</v>
      </c>
      <c r="AG332" s="482"/>
      <c r="AH332" s="482"/>
      <c r="AI332" s="344" t="s">
        <v>1056</v>
      </c>
      <c r="AJ332" s="479">
        <v>45478.546284722222</v>
      </c>
      <c r="AK332" s="344"/>
      <c r="AL332" s="344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</row>
    <row r="333" spans="1:53" s="4" customFormat="1" ht="12.75" customHeight="1" x14ac:dyDescent="0.25">
      <c r="A333" s="379" t="s">
        <v>345</v>
      </c>
      <c r="B333" s="379" t="s">
        <v>258</v>
      </c>
      <c r="C333" s="379" t="s">
        <v>522</v>
      </c>
      <c r="D333" s="379" t="s">
        <v>862</v>
      </c>
      <c r="E333" s="379" t="s">
        <v>781</v>
      </c>
      <c r="F333" s="379" t="s">
        <v>865</v>
      </c>
      <c r="G333" s="480">
        <v>18566516.390000001</v>
      </c>
      <c r="H333" s="379"/>
      <c r="I333" s="480">
        <v>18566516.390000001</v>
      </c>
      <c r="J333" s="379"/>
      <c r="K333" s="379"/>
      <c r="L333" s="379"/>
      <c r="M333" s="379"/>
      <c r="N333" s="379"/>
      <c r="O333" s="379"/>
      <c r="P333" s="379"/>
      <c r="Q333" s="480">
        <v>3510116.39</v>
      </c>
      <c r="R333" s="379">
        <v>15056400</v>
      </c>
      <c r="S333" s="379"/>
      <c r="T333" s="379"/>
      <c r="U333" s="480">
        <v>18566385.079999998</v>
      </c>
      <c r="V333" s="379"/>
      <c r="W333" s="480">
        <v>18566385.079999998</v>
      </c>
      <c r="X333" s="379"/>
      <c r="Y333" s="379"/>
      <c r="Z333" s="379"/>
      <c r="AA333" s="379"/>
      <c r="AB333" s="379"/>
      <c r="AC333" s="379"/>
      <c r="AD333" s="379"/>
      <c r="AE333" s="480">
        <v>3510052.88</v>
      </c>
      <c r="AF333" s="379">
        <v>15056332.199999999</v>
      </c>
      <c r="AG333" s="379"/>
      <c r="AH333" s="379"/>
      <c r="AI333" s="379" t="s">
        <v>1056</v>
      </c>
      <c r="AJ333" s="481">
        <v>45478.546273148146</v>
      </c>
      <c r="AK333" s="379"/>
      <c r="AL333" s="379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</row>
    <row r="334" spans="1:53" s="4" customFormat="1" ht="12.75" customHeight="1" x14ac:dyDescent="0.25">
      <c r="A334" s="379" t="s">
        <v>346</v>
      </c>
      <c r="B334" s="379" t="s">
        <v>258</v>
      </c>
      <c r="C334" s="379" t="s">
        <v>522</v>
      </c>
      <c r="D334" s="379" t="s">
        <v>862</v>
      </c>
      <c r="E334" s="379" t="s">
        <v>781</v>
      </c>
      <c r="F334" s="379" t="s">
        <v>866</v>
      </c>
      <c r="G334" s="480">
        <v>41391300</v>
      </c>
      <c r="H334" s="379"/>
      <c r="I334" s="480">
        <v>41391300</v>
      </c>
      <c r="J334" s="379"/>
      <c r="K334" s="379"/>
      <c r="L334" s="379"/>
      <c r="M334" s="379"/>
      <c r="N334" s="379"/>
      <c r="O334" s="379"/>
      <c r="P334" s="379"/>
      <c r="Q334" s="480">
        <v>41391300</v>
      </c>
      <c r="R334" s="379"/>
      <c r="S334" s="379"/>
      <c r="T334" s="379"/>
      <c r="U334" s="480">
        <v>16522301.9</v>
      </c>
      <c r="V334" s="379"/>
      <c r="W334" s="480">
        <v>16522301.9</v>
      </c>
      <c r="X334" s="379"/>
      <c r="Y334" s="379"/>
      <c r="Z334" s="379"/>
      <c r="AA334" s="379"/>
      <c r="AB334" s="379"/>
      <c r="AC334" s="379"/>
      <c r="AD334" s="379"/>
      <c r="AE334" s="480">
        <v>16522301.9</v>
      </c>
      <c r="AF334" s="379"/>
      <c r="AG334" s="379"/>
      <c r="AH334" s="379"/>
      <c r="AI334" s="379" t="s">
        <v>1056</v>
      </c>
      <c r="AJ334" s="481">
        <v>45478.546273148146</v>
      </c>
      <c r="AK334" s="379"/>
      <c r="AL334" s="379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</row>
    <row r="335" spans="1:53" s="4" customFormat="1" ht="12.75" customHeight="1" x14ac:dyDescent="0.25">
      <c r="A335" s="344" t="s">
        <v>315</v>
      </c>
      <c r="B335" s="344" t="s">
        <v>258</v>
      </c>
      <c r="C335" s="344" t="s">
        <v>522</v>
      </c>
      <c r="D335" s="482" t="s">
        <v>862</v>
      </c>
      <c r="E335" s="344" t="s">
        <v>781</v>
      </c>
      <c r="F335" s="482" t="s">
        <v>837</v>
      </c>
      <c r="G335" s="478">
        <v>96056900</v>
      </c>
      <c r="H335" s="482"/>
      <c r="I335" s="478">
        <v>96056900</v>
      </c>
      <c r="J335" s="482"/>
      <c r="K335" s="482"/>
      <c r="L335" s="482"/>
      <c r="M335" s="482"/>
      <c r="N335" s="482"/>
      <c r="O335" s="482"/>
      <c r="P335" s="482"/>
      <c r="Q335" s="483">
        <v>96056900</v>
      </c>
      <c r="R335" s="482"/>
      <c r="S335" s="482"/>
      <c r="T335" s="482"/>
      <c r="U335" s="478">
        <v>40165598.619999997</v>
      </c>
      <c r="V335" s="482"/>
      <c r="W335" s="478">
        <v>40165598.619999997</v>
      </c>
      <c r="X335" s="482"/>
      <c r="Y335" s="482"/>
      <c r="Z335" s="482"/>
      <c r="AA335" s="482"/>
      <c r="AB335" s="482"/>
      <c r="AC335" s="482"/>
      <c r="AD335" s="482"/>
      <c r="AE335" s="483">
        <v>40165598.619999997</v>
      </c>
      <c r="AF335" s="482"/>
      <c r="AG335" s="482"/>
      <c r="AH335" s="482"/>
      <c r="AI335" s="344" t="s">
        <v>1056</v>
      </c>
      <c r="AJ335" s="479">
        <v>45478.546284722222</v>
      </c>
      <c r="AK335" s="344"/>
      <c r="AL335" s="344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</row>
    <row r="336" spans="1:53" s="4" customFormat="1" ht="12.75" customHeight="1" x14ac:dyDescent="0.25">
      <c r="A336" s="379" t="s">
        <v>316</v>
      </c>
      <c r="B336" s="379" t="s">
        <v>258</v>
      </c>
      <c r="C336" s="379" t="s">
        <v>522</v>
      </c>
      <c r="D336" s="379" t="s">
        <v>862</v>
      </c>
      <c r="E336" s="379" t="s">
        <v>781</v>
      </c>
      <c r="F336" s="379" t="s">
        <v>838</v>
      </c>
      <c r="G336" s="480">
        <v>96056900</v>
      </c>
      <c r="H336" s="379"/>
      <c r="I336" s="480">
        <v>96056900</v>
      </c>
      <c r="J336" s="379"/>
      <c r="K336" s="379"/>
      <c r="L336" s="379"/>
      <c r="M336" s="379"/>
      <c r="N336" s="379"/>
      <c r="O336" s="379"/>
      <c r="P336" s="379"/>
      <c r="Q336" s="480">
        <v>96056900</v>
      </c>
      <c r="R336" s="480"/>
      <c r="S336" s="480"/>
      <c r="T336" s="379"/>
      <c r="U336" s="480">
        <v>40165598.619999997</v>
      </c>
      <c r="V336" s="379"/>
      <c r="W336" s="480">
        <v>40165598.619999997</v>
      </c>
      <c r="X336" s="379"/>
      <c r="Y336" s="379"/>
      <c r="Z336" s="379"/>
      <c r="AA336" s="379"/>
      <c r="AB336" s="379"/>
      <c r="AC336" s="379"/>
      <c r="AD336" s="379"/>
      <c r="AE336" s="480">
        <v>40165598.619999997</v>
      </c>
      <c r="AF336" s="480"/>
      <c r="AG336" s="480"/>
      <c r="AH336" s="379"/>
      <c r="AI336" s="379" t="s">
        <v>1056</v>
      </c>
      <c r="AJ336" s="481">
        <v>45478.546284722222</v>
      </c>
      <c r="AK336" s="379"/>
      <c r="AL336" s="379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</row>
    <row r="337" spans="1:53" s="4" customFormat="1" ht="12.75" customHeight="1" x14ac:dyDescent="0.25">
      <c r="A337" s="379" t="s">
        <v>347</v>
      </c>
      <c r="B337" s="379" t="s">
        <v>258</v>
      </c>
      <c r="C337" s="379" t="s">
        <v>522</v>
      </c>
      <c r="D337" s="379" t="s">
        <v>862</v>
      </c>
      <c r="E337" s="379" t="s">
        <v>781</v>
      </c>
      <c r="F337" s="379" t="s">
        <v>867</v>
      </c>
      <c r="G337" s="480">
        <v>96056900</v>
      </c>
      <c r="H337" s="379"/>
      <c r="I337" s="480">
        <v>96056900</v>
      </c>
      <c r="J337" s="379"/>
      <c r="K337" s="379"/>
      <c r="L337" s="379"/>
      <c r="M337" s="379"/>
      <c r="N337" s="379"/>
      <c r="O337" s="379"/>
      <c r="P337" s="379"/>
      <c r="Q337" s="480">
        <v>96056900</v>
      </c>
      <c r="R337" s="379"/>
      <c r="S337" s="379"/>
      <c r="T337" s="379"/>
      <c r="U337" s="480">
        <v>40165598.619999997</v>
      </c>
      <c r="V337" s="379"/>
      <c r="W337" s="480">
        <v>40165598.619999997</v>
      </c>
      <c r="X337" s="379"/>
      <c r="Y337" s="379"/>
      <c r="Z337" s="379"/>
      <c r="AA337" s="379"/>
      <c r="AB337" s="379"/>
      <c r="AC337" s="379"/>
      <c r="AD337" s="379"/>
      <c r="AE337" s="480">
        <v>40165598.619999997</v>
      </c>
      <c r="AF337" s="379"/>
      <c r="AG337" s="379"/>
      <c r="AH337" s="379"/>
      <c r="AI337" s="379" t="s">
        <v>1056</v>
      </c>
      <c r="AJ337" s="481">
        <v>45478.546273148146</v>
      </c>
      <c r="AK337" s="379"/>
      <c r="AL337" s="379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</row>
    <row r="338" spans="1:53" s="4" customFormat="1" ht="12.75" customHeight="1" x14ac:dyDescent="0.25">
      <c r="A338" s="379" t="s">
        <v>348</v>
      </c>
      <c r="B338" s="379" t="s">
        <v>258</v>
      </c>
      <c r="C338" s="379" t="s">
        <v>522</v>
      </c>
      <c r="D338" s="379" t="s">
        <v>868</v>
      </c>
      <c r="E338" s="379" t="s">
        <v>781</v>
      </c>
      <c r="F338" s="379" t="s">
        <v>522</v>
      </c>
      <c r="G338" s="480">
        <v>10654800</v>
      </c>
      <c r="H338" s="379"/>
      <c r="I338" s="480">
        <v>10654800</v>
      </c>
      <c r="J338" s="379"/>
      <c r="K338" s="379"/>
      <c r="L338" s="379"/>
      <c r="M338" s="379"/>
      <c r="N338" s="379"/>
      <c r="O338" s="379"/>
      <c r="P338" s="379"/>
      <c r="Q338" s="480">
        <v>10119800</v>
      </c>
      <c r="R338" s="379">
        <v>160000</v>
      </c>
      <c r="S338" s="379">
        <v>375000</v>
      </c>
      <c r="T338" s="379"/>
      <c r="U338" s="480">
        <v>4739457.66</v>
      </c>
      <c r="V338" s="379"/>
      <c r="W338" s="480">
        <v>4739457.66</v>
      </c>
      <c r="X338" s="379"/>
      <c r="Y338" s="379"/>
      <c r="Z338" s="379"/>
      <c r="AA338" s="379"/>
      <c r="AB338" s="379"/>
      <c r="AC338" s="379"/>
      <c r="AD338" s="379"/>
      <c r="AE338" s="480">
        <v>4444207.66</v>
      </c>
      <c r="AF338" s="379">
        <v>65000</v>
      </c>
      <c r="AG338" s="379">
        <v>230250</v>
      </c>
      <c r="AH338" s="379"/>
      <c r="AI338" s="379" t="s">
        <v>1056</v>
      </c>
      <c r="AJ338" s="481">
        <v>45478.546284722222</v>
      </c>
      <c r="AK338" s="379"/>
      <c r="AL338" s="379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</row>
    <row r="339" spans="1:53" s="4" customFormat="1" ht="12.75" customHeight="1" x14ac:dyDescent="0.25">
      <c r="A339" s="344" t="s">
        <v>261</v>
      </c>
      <c r="B339" s="344" t="s">
        <v>258</v>
      </c>
      <c r="C339" s="344" t="s">
        <v>522</v>
      </c>
      <c r="D339" s="482" t="s">
        <v>868</v>
      </c>
      <c r="E339" s="344" t="s">
        <v>781</v>
      </c>
      <c r="F339" s="482" t="s">
        <v>783</v>
      </c>
      <c r="G339" s="478">
        <v>7318800</v>
      </c>
      <c r="H339" s="482"/>
      <c r="I339" s="478">
        <v>7318800</v>
      </c>
      <c r="J339" s="482"/>
      <c r="K339" s="482"/>
      <c r="L339" s="482"/>
      <c r="M339" s="482"/>
      <c r="N339" s="482"/>
      <c r="O339" s="482"/>
      <c r="P339" s="482"/>
      <c r="Q339" s="483">
        <v>7318800</v>
      </c>
      <c r="R339" s="482"/>
      <c r="S339" s="482"/>
      <c r="T339" s="482"/>
      <c r="U339" s="478">
        <v>3413423.26</v>
      </c>
      <c r="V339" s="482"/>
      <c r="W339" s="478">
        <v>3413423.26</v>
      </c>
      <c r="X339" s="482"/>
      <c r="Y339" s="482"/>
      <c r="Z339" s="482"/>
      <c r="AA339" s="482"/>
      <c r="AB339" s="482"/>
      <c r="AC339" s="482"/>
      <c r="AD339" s="482"/>
      <c r="AE339" s="483">
        <v>3413423.26</v>
      </c>
      <c r="AF339" s="482"/>
      <c r="AG339" s="482"/>
      <c r="AH339" s="482"/>
      <c r="AI339" s="344" t="s">
        <v>1056</v>
      </c>
      <c r="AJ339" s="479">
        <v>45478.546284722222</v>
      </c>
      <c r="AK339" s="344"/>
      <c r="AL339" s="344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</row>
    <row r="340" spans="1:53" s="4" customFormat="1" ht="12.75" customHeight="1" x14ac:dyDescent="0.25">
      <c r="A340" s="344" t="s">
        <v>262</v>
      </c>
      <c r="B340" s="344" t="s">
        <v>258</v>
      </c>
      <c r="C340" s="344" t="s">
        <v>522</v>
      </c>
      <c r="D340" s="482" t="s">
        <v>868</v>
      </c>
      <c r="E340" s="344" t="s">
        <v>781</v>
      </c>
      <c r="F340" s="482" t="s">
        <v>784</v>
      </c>
      <c r="G340" s="478">
        <v>7318800</v>
      </c>
      <c r="H340" s="482"/>
      <c r="I340" s="478">
        <v>7318800</v>
      </c>
      <c r="J340" s="482"/>
      <c r="K340" s="482"/>
      <c r="L340" s="482"/>
      <c r="M340" s="482"/>
      <c r="N340" s="482"/>
      <c r="O340" s="482"/>
      <c r="P340" s="482"/>
      <c r="Q340" s="483">
        <v>7318800</v>
      </c>
      <c r="R340" s="482"/>
      <c r="S340" s="482"/>
      <c r="T340" s="482"/>
      <c r="U340" s="478">
        <v>3413423.26</v>
      </c>
      <c r="V340" s="482"/>
      <c r="W340" s="478">
        <v>3413423.26</v>
      </c>
      <c r="X340" s="482"/>
      <c r="Y340" s="482"/>
      <c r="Z340" s="482"/>
      <c r="AA340" s="482"/>
      <c r="AB340" s="482"/>
      <c r="AC340" s="482"/>
      <c r="AD340" s="482"/>
      <c r="AE340" s="483">
        <v>3413423.26</v>
      </c>
      <c r="AF340" s="482"/>
      <c r="AG340" s="482"/>
      <c r="AH340" s="482"/>
      <c r="AI340" s="344" t="s">
        <v>1056</v>
      </c>
      <c r="AJ340" s="479">
        <v>45478.546284722222</v>
      </c>
      <c r="AK340" s="344"/>
      <c r="AL340" s="344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</row>
    <row r="341" spans="1:53" s="4" customFormat="1" ht="12.75" customHeight="1" x14ac:dyDescent="0.25">
      <c r="A341" s="379" t="s">
        <v>263</v>
      </c>
      <c r="B341" s="379" t="s">
        <v>258</v>
      </c>
      <c r="C341" s="379" t="s">
        <v>522</v>
      </c>
      <c r="D341" s="379" t="s">
        <v>868</v>
      </c>
      <c r="E341" s="379" t="s">
        <v>781</v>
      </c>
      <c r="F341" s="379" t="s">
        <v>785</v>
      </c>
      <c r="G341" s="480">
        <v>5621100</v>
      </c>
      <c r="H341" s="379"/>
      <c r="I341" s="480">
        <v>5621100</v>
      </c>
      <c r="J341" s="379"/>
      <c r="K341" s="379"/>
      <c r="L341" s="379"/>
      <c r="M341" s="379"/>
      <c r="N341" s="379"/>
      <c r="O341" s="379"/>
      <c r="P341" s="379"/>
      <c r="Q341" s="480">
        <v>5621100</v>
      </c>
      <c r="R341" s="379"/>
      <c r="S341" s="480"/>
      <c r="T341" s="379"/>
      <c r="U341" s="480">
        <v>2679188.77</v>
      </c>
      <c r="V341" s="379"/>
      <c r="W341" s="480">
        <v>2679188.77</v>
      </c>
      <c r="X341" s="379"/>
      <c r="Y341" s="379"/>
      <c r="Z341" s="379"/>
      <c r="AA341" s="379"/>
      <c r="AB341" s="379"/>
      <c r="AC341" s="379"/>
      <c r="AD341" s="379"/>
      <c r="AE341" s="480">
        <v>2679188.77</v>
      </c>
      <c r="AF341" s="379"/>
      <c r="AG341" s="480"/>
      <c r="AH341" s="379"/>
      <c r="AI341" s="379" t="s">
        <v>1056</v>
      </c>
      <c r="AJ341" s="481">
        <v>45478.546273148146</v>
      </c>
      <c r="AK341" s="379"/>
      <c r="AL341" s="379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</row>
    <row r="342" spans="1:53" s="4" customFormat="1" ht="12.75" customHeight="1" x14ac:dyDescent="0.25">
      <c r="A342" s="379" t="s">
        <v>264</v>
      </c>
      <c r="B342" s="379" t="s">
        <v>258</v>
      </c>
      <c r="C342" s="379" t="s">
        <v>522</v>
      </c>
      <c r="D342" s="379" t="s">
        <v>868</v>
      </c>
      <c r="E342" s="379" t="s">
        <v>781</v>
      </c>
      <c r="F342" s="379" t="s">
        <v>787</v>
      </c>
      <c r="G342" s="480">
        <v>1697700</v>
      </c>
      <c r="H342" s="379"/>
      <c r="I342" s="480">
        <v>1697700</v>
      </c>
      <c r="J342" s="379"/>
      <c r="K342" s="379"/>
      <c r="L342" s="379"/>
      <c r="M342" s="379"/>
      <c r="N342" s="379"/>
      <c r="O342" s="379"/>
      <c r="P342" s="379"/>
      <c r="Q342" s="480">
        <v>1697700</v>
      </c>
      <c r="R342" s="379"/>
      <c r="S342" s="480"/>
      <c r="T342" s="379"/>
      <c r="U342" s="480">
        <v>734234.49</v>
      </c>
      <c r="V342" s="379"/>
      <c r="W342" s="480">
        <v>734234.49</v>
      </c>
      <c r="X342" s="379"/>
      <c r="Y342" s="379"/>
      <c r="Z342" s="379"/>
      <c r="AA342" s="379"/>
      <c r="AB342" s="379"/>
      <c r="AC342" s="379"/>
      <c r="AD342" s="379"/>
      <c r="AE342" s="480">
        <v>734234.49</v>
      </c>
      <c r="AF342" s="379"/>
      <c r="AG342" s="480"/>
      <c r="AH342" s="379"/>
      <c r="AI342" s="379" t="s">
        <v>1056</v>
      </c>
      <c r="AJ342" s="481">
        <v>45478.546273148146</v>
      </c>
      <c r="AK342" s="379"/>
      <c r="AL342" s="379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</row>
    <row r="343" spans="1:53" s="4" customFormat="1" ht="12.75" customHeight="1" x14ac:dyDescent="0.25">
      <c r="A343" s="344" t="s">
        <v>266</v>
      </c>
      <c r="B343" s="344" t="s">
        <v>258</v>
      </c>
      <c r="C343" s="344" t="s">
        <v>522</v>
      </c>
      <c r="D343" s="482" t="s">
        <v>868</v>
      </c>
      <c r="E343" s="344" t="s">
        <v>781</v>
      </c>
      <c r="F343" s="482" t="s">
        <v>258</v>
      </c>
      <c r="G343" s="478">
        <v>969000</v>
      </c>
      <c r="H343" s="482"/>
      <c r="I343" s="478">
        <v>969000</v>
      </c>
      <c r="J343" s="482"/>
      <c r="K343" s="482"/>
      <c r="L343" s="482"/>
      <c r="M343" s="482"/>
      <c r="N343" s="482"/>
      <c r="O343" s="482"/>
      <c r="P343" s="482"/>
      <c r="Q343" s="483">
        <v>889000</v>
      </c>
      <c r="R343" s="482"/>
      <c r="S343" s="483">
        <v>80000</v>
      </c>
      <c r="T343" s="482"/>
      <c r="U343" s="478">
        <v>153901.4</v>
      </c>
      <c r="V343" s="482"/>
      <c r="W343" s="478">
        <v>153901.4</v>
      </c>
      <c r="X343" s="482"/>
      <c r="Y343" s="482"/>
      <c r="Z343" s="482"/>
      <c r="AA343" s="482"/>
      <c r="AB343" s="482"/>
      <c r="AC343" s="482"/>
      <c r="AD343" s="482"/>
      <c r="AE343" s="483">
        <v>93651.4</v>
      </c>
      <c r="AF343" s="482"/>
      <c r="AG343" s="483">
        <v>60250</v>
      </c>
      <c r="AH343" s="482"/>
      <c r="AI343" s="344" t="s">
        <v>1056</v>
      </c>
      <c r="AJ343" s="479">
        <v>45478.546284722222</v>
      </c>
      <c r="AK343" s="344"/>
      <c r="AL343" s="344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</row>
    <row r="344" spans="1:53" s="4" customFormat="1" ht="12.75" customHeight="1" x14ac:dyDescent="0.25">
      <c r="A344" s="379" t="s">
        <v>267</v>
      </c>
      <c r="B344" s="379" t="s">
        <v>258</v>
      </c>
      <c r="C344" s="379" t="s">
        <v>522</v>
      </c>
      <c r="D344" s="379" t="s">
        <v>868</v>
      </c>
      <c r="E344" s="379" t="s">
        <v>781</v>
      </c>
      <c r="F344" s="379" t="s">
        <v>789</v>
      </c>
      <c r="G344" s="480">
        <v>969000</v>
      </c>
      <c r="H344" s="379"/>
      <c r="I344" s="480">
        <v>969000</v>
      </c>
      <c r="J344" s="379"/>
      <c r="K344" s="379"/>
      <c r="L344" s="379"/>
      <c r="M344" s="379"/>
      <c r="N344" s="379"/>
      <c r="O344" s="379"/>
      <c r="P344" s="379"/>
      <c r="Q344" s="480">
        <v>889000</v>
      </c>
      <c r="R344" s="480"/>
      <c r="S344" s="480">
        <v>80000</v>
      </c>
      <c r="T344" s="379"/>
      <c r="U344" s="480">
        <v>153901.4</v>
      </c>
      <c r="V344" s="379"/>
      <c r="W344" s="480">
        <v>153901.4</v>
      </c>
      <c r="X344" s="379"/>
      <c r="Y344" s="379"/>
      <c r="Z344" s="379"/>
      <c r="AA344" s="379"/>
      <c r="AB344" s="379"/>
      <c r="AC344" s="379"/>
      <c r="AD344" s="379"/>
      <c r="AE344" s="480">
        <v>93651.4</v>
      </c>
      <c r="AF344" s="480"/>
      <c r="AG344" s="480">
        <v>60250</v>
      </c>
      <c r="AH344" s="379"/>
      <c r="AI344" s="379" t="s">
        <v>1056</v>
      </c>
      <c r="AJ344" s="481">
        <v>45478.546284722222</v>
      </c>
      <c r="AK344" s="379"/>
      <c r="AL344" s="379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</row>
    <row r="345" spans="1:53" s="4" customFormat="1" ht="12.75" customHeight="1" x14ac:dyDescent="0.25">
      <c r="A345" s="379" t="s">
        <v>268</v>
      </c>
      <c r="B345" s="379" t="s">
        <v>258</v>
      </c>
      <c r="C345" s="379" t="s">
        <v>522</v>
      </c>
      <c r="D345" s="379" t="s">
        <v>868</v>
      </c>
      <c r="E345" s="379" t="s">
        <v>781</v>
      </c>
      <c r="F345" s="379" t="s">
        <v>790</v>
      </c>
      <c r="G345" s="480">
        <v>969000</v>
      </c>
      <c r="H345" s="379"/>
      <c r="I345" s="480">
        <v>969000</v>
      </c>
      <c r="J345" s="379"/>
      <c r="K345" s="379"/>
      <c r="L345" s="379"/>
      <c r="M345" s="379"/>
      <c r="N345" s="379"/>
      <c r="O345" s="379"/>
      <c r="P345" s="379"/>
      <c r="Q345" s="480">
        <v>889000</v>
      </c>
      <c r="R345" s="480"/>
      <c r="S345" s="480">
        <v>80000</v>
      </c>
      <c r="T345" s="379"/>
      <c r="U345" s="480">
        <v>153901.4</v>
      </c>
      <c r="V345" s="379"/>
      <c r="W345" s="480">
        <v>153901.4</v>
      </c>
      <c r="X345" s="379"/>
      <c r="Y345" s="379"/>
      <c r="Z345" s="379"/>
      <c r="AA345" s="379"/>
      <c r="AB345" s="379"/>
      <c r="AC345" s="379"/>
      <c r="AD345" s="379"/>
      <c r="AE345" s="480">
        <v>93651.4</v>
      </c>
      <c r="AF345" s="480"/>
      <c r="AG345" s="480">
        <v>60250</v>
      </c>
      <c r="AH345" s="379"/>
      <c r="AI345" s="379" t="s">
        <v>1056</v>
      </c>
      <c r="AJ345" s="481">
        <v>45478.546273148146</v>
      </c>
      <c r="AK345" s="379"/>
      <c r="AL345" s="379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</row>
    <row r="346" spans="1:53" s="4" customFormat="1" ht="12.75" customHeight="1" x14ac:dyDescent="0.25">
      <c r="A346" s="344" t="s">
        <v>300</v>
      </c>
      <c r="B346" s="344" t="s">
        <v>258</v>
      </c>
      <c r="C346" s="344" t="s">
        <v>522</v>
      </c>
      <c r="D346" s="482" t="s">
        <v>868</v>
      </c>
      <c r="E346" s="344" t="s">
        <v>781</v>
      </c>
      <c r="F346" s="482" t="s">
        <v>821</v>
      </c>
      <c r="G346" s="478">
        <v>2365000</v>
      </c>
      <c r="H346" s="482"/>
      <c r="I346" s="478">
        <v>2365000</v>
      </c>
      <c r="J346" s="482"/>
      <c r="K346" s="482"/>
      <c r="L346" s="482"/>
      <c r="M346" s="482"/>
      <c r="N346" s="482"/>
      <c r="O346" s="482"/>
      <c r="P346" s="482"/>
      <c r="Q346" s="483">
        <v>1910000</v>
      </c>
      <c r="R346" s="483">
        <v>160000</v>
      </c>
      <c r="S346" s="483">
        <v>295000</v>
      </c>
      <c r="T346" s="482"/>
      <c r="U346" s="478">
        <v>1172000</v>
      </c>
      <c r="V346" s="482"/>
      <c r="W346" s="478">
        <v>1172000</v>
      </c>
      <c r="X346" s="482"/>
      <c r="Y346" s="482"/>
      <c r="Z346" s="482"/>
      <c r="AA346" s="482"/>
      <c r="AB346" s="482"/>
      <c r="AC346" s="482"/>
      <c r="AD346" s="482"/>
      <c r="AE346" s="483">
        <v>937000</v>
      </c>
      <c r="AF346" s="483">
        <v>65000</v>
      </c>
      <c r="AG346" s="483">
        <v>170000</v>
      </c>
      <c r="AH346" s="482"/>
      <c r="AI346" s="344" t="s">
        <v>1056</v>
      </c>
      <c r="AJ346" s="479">
        <v>45478.546284722222</v>
      </c>
      <c r="AK346" s="344"/>
      <c r="AL346" s="344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</row>
    <row r="347" spans="1:53" s="4" customFormat="1" ht="12.75" customHeight="1" x14ac:dyDescent="0.25">
      <c r="A347" s="379" t="s">
        <v>301</v>
      </c>
      <c r="B347" s="379" t="s">
        <v>258</v>
      </c>
      <c r="C347" s="379" t="s">
        <v>522</v>
      </c>
      <c r="D347" s="379" t="s">
        <v>868</v>
      </c>
      <c r="E347" s="379" t="s">
        <v>781</v>
      </c>
      <c r="F347" s="379" t="s">
        <v>822</v>
      </c>
      <c r="G347" s="480">
        <v>2365000</v>
      </c>
      <c r="H347" s="379"/>
      <c r="I347" s="480">
        <v>2365000</v>
      </c>
      <c r="J347" s="379"/>
      <c r="K347" s="379"/>
      <c r="L347" s="379"/>
      <c r="M347" s="379"/>
      <c r="N347" s="379"/>
      <c r="O347" s="379"/>
      <c r="P347" s="379"/>
      <c r="Q347" s="480">
        <v>1910000</v>
      </c>
      <c r="R347" s="379">
        <v>160000</v>
      </c>
      <c r="S347" s="379">
        <v>295000</v>
      </c>
      <c r="T347" s="379"/>
      <c r="U347" s="480">
        <v>1172000</v>
      </c>
      <c r="V347" s="379"/>
      <c r="W347" s="480">
        <v>1172000</v>
      </c>
      <c r="X347" s="379"/>
      <c r="Y347" s="379"/>
      <c r="Z347" s="379"/>
      <c r="AA347" s="379"/>
      <c r="AB347" s="379"/>
      <c r="AC347" s="379"/>
      <c r="AD347" s="379"/>
      <c r="AE347" s="480">
        <v>937000</v>
      </c>
      <c r="AF347" s="379">
        <v>65000</v>
      </c>
      <c r="AG347" s="379">
        <v>170000</v>
      </c>
      <c r="AH347" s="379"/>
      <c r="AI347" s="379" t="s">
        <v>1056</v>
      </c>
      <c r="AJ347" s="481">
        <v>45478.546284722222</v>
      </c>
      <c r="AK347" s="379"/>
      <c r="AL347" s="379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</row>
    <row r="348" spans="1:53" s="4" customFormat="1" ht="12.75" customHeight="1" x14ac:dyDescent="0.25">
      <c r="A348" s="379" t="s">
        <v>302</v>
      </c>
      <c r="B348" s="379" t="s">
        <v>258</v>
      </c>
      <c r="C348" s="379" t="s">
        <v>522</v>
      </c>
      <c r="D348" s="379" t="s">
        <v>868</v>
      </c>
      <c r="E348" s="379" t="s">
        <v>781</v>
      </c>
      <c r="F348" s="379" t="s">
        <v>823</v>
      </c>
      <c r="G348" s="480">
        <v>2365000</v>
      </c>
      <c r="H348" s="379"/>
      <c r="I348" s="480">
        <v>2365000</v>
      </c>
      <c r="J348" s="379"/>
      <c r="K348" s="379"/>
      <c r="L348" s="379"/>
      <c r="M348" s="379"/>
      <c r="N348" s="379"/>
      <c r="O348" s="379"/>
      <c r="P348" s="379"/>
      <c r="Q348" s="480">
        <v>1910000</v>
      </c>
      <c r="R348" s="379">
        <v>160000</v>
      </c>
      <c r="S348" s="379">
        <v>295000</v>
      </c>
      <c r="T348" s="379"/>
      <c r="U348" s="480">
        <v>1172000</v>
      </c>
      <c r="V348" s="379"/>
      <c r="W348" s="480">
        <v>1172000</v>
      </c>
      <c r="X348" s="379"/>
      <c r="Y348" s="379"/>
      <c r="Z348" s="379"/>
      <c r="AA348" s="379"/>
      <c r="AB348" s="379"/>
      <c r="AC348" s="379"/>
      <c r="AD348" s="379"/>
      <c r="AE348" s="480">
        <v>937000</v>
      </c>
      <c r="AF348" s="379">
        <v>65000</v>
      </c>
      <c r="AG348" s="379">
        <v>170000</v>
      </c>
      <c r="AH348" s="379"/>
      <c r="AI348" s="379" t="s">
        <v>1056</v>
      </c>
      <c r="AJ348" s="481">
        <v>45478.546273148146</v>
      </c>
      <c r="AK348" s="379"/>
      <c r="AL348" s="379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</row>
    <row r="349" spans="1:53" s="4" customFormat="1" ht="12.75" customHeight="1" x14ac:dyDescent="0.25">
      <c r="A349" s="344" t="s">
        <v>269</v>
      </c>
      <c r="B349" s="344" t="s">
        <v>258</v>
      </c>
      <c r="C349" s="344" t="s">
        <v>522</v>
      </c>
      <c r="D349" s="482" t="s">
        <v>868</v>
      </c>
      <c r="E349" s="344" t="s">
        <v>781</v>
      </c>
      <c r="F349" s="482" t="s">
        <v>791</v>
      </c>
      <c r="G349" s="478">
        <v>2000</v>
      </c>
      <c r="H349" s="482"/>
      <c r="I349" s="478">
        <v>2000</v>
      </c>
      <c r="J349" s="482"/>
      <c r="K349" s="482"/>
      <c r="L349" s="482"/>
      <c r="M349" s="482"/>
      <c r="N349" s="482"/>
      <c r="O349" s="482"/>
      <c r="P349" s="482"/>
      <c r="Q349" s="483">
        <v>2000</v>
      </c>
      <c r="R349" s="482"/>
      <c r="S349" s="482"/>
      <c r="T349" s="482"/>
      <c r="U349" s="478">
        <v>133</v>
      </c>
      <c r="V349" s="482"/>
      <c r="W349" s="478">
        <v>133</v>
      </c>
      <c r="X349" s="482"/>
      <c r="Y349" s="482"/>
      <c r="Z349" s="482"/>
      <c r="AA349" s="482"/>
      <c r="AB349" s="482"/>
      <c r="AC349" s="482"/>
      <c r="AD349" s="482"/>
      <c r="AE349" s="483">
        <v>133</v>
      </c>
      <c r="AF349" s="482"/>
      <c r="AG349" s="482"/>
      <c r="AH349" s="482"/>
      <c r="AI349" s="344" t="s">
        <v>1056</v>
      </c>
      <c r="AJ349" s="479">
        <v>45478.546284722222</v>
      </c>
      <c r="AK349" s="344"/>
      <c r="AL349" s="344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</row>
    <row r="350" spans="1:53" s="4" customFormat="1" ht="12.75" customHeight="1" x14ac:dyDescent="0.25">
      <c r="A350" s="379" t="s">
        <v>270</v>
      </c>
      <c r="B350" s="379" t="s">
        <v>258</v>
      </c>
      <c r="C350" s="379" t="s">
        <v>522</v>
      </c>
      <c r="D350" s="379" t="s">
        <v>868</v>
      </c>
      <c r="E350" s="379" t="s">
        <v>781</v>
      </c>
      <c r="F350" s="379" t="s">
        <v>792</v>
      </c>
      <c r="G350" s="480">
        <v>2000</v>
      </c>
      <c r="H350" s="379"/>
      <c r="I350" s="480">
        <v>2000</v>
      </c>
      <c r="J350" s="379"/>
      <c r="K350" s="379"/>
      <c r="L350" s="379"/>
      <c r="M350" s="379"/>
      <c r="N350" s="379"/>
      <c r="O350" s="379"/>
      <c r="P350" s="379"/>
      <c r="Q350" s="480">
        <v>2000</v>
      </c>
      <c r="R350" s="379"/>
      <c r="S350" s="480"/>
      <c r="T350" s="379"/>
      <c r="U350" s="480">
        <v>133</v>
      </c>
      <c r="V350" s="379"/>
      <c r="W350" s="480">
        <v>133</v>
      </c>
      <c r="X350" s="379"/>
      <c r="Y350" s="379"/>
      <c r="Z350" s="379"/>
      <c r="AA350" s="379"/>
      <c r="AB350" s="379"/>
      <c r="AC350" s="379"/>
      <c r="AD350" s="379"/>
      <c r="AE350" s="480">
        <v>133</v>
      </c>
      <c r="AF350" s="379"/>
      <c r="AG350" s="480"/>
      <c r="AH350" s="379"/>
      <c r="AI350" s="379" t="s">
        <v>1056</v>
      </c>
      <c r="AJ350" s="481">
        <v>45478.546284722222</v>
      </c>
      <c r="AK350" s="379"/>
      <c r="AL350" s="379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</row>
    <row r="351" spans="1:53" s="4" customFormat="1" ht="12.75" customHeight="1" x14ac:dyDescent="0.25">
      <c r="A351" s="379" t="s">
        <v>276</v>
      </c>
      <c r="B351" s="379" t="s">
        <v>258</v>
      </c>
      <c r="C351" s="379" t="s">
        <v>522</v>
      </c>
      <c r="D351" s="379" t="s">
        <v>868</v>
      </c>
      <c r="E351" s="379" t="s">
        <v>781</v>
      </c>
      <c r="F351" s="379" t="s">
        <v>797</v>
      </c>
      <c r="G351" s="480">
        <v>2000</v>
      </c>
      <c r="H351" s="379"/>
      <c r="I351" s="480">
        <v>2000</v>
      </c>
      <c r="J351" s="379"/>
      <c r="K351" s="379"/>
      <c r="L351" s="379"/>
      <c r="M351" s="379"/>
      <c r="N351" s="379"/>
      <c r="O351" s="379"/>
      <c r="P351" s="379"/>
      <c r="Q351" s="480">
        <v>2000</v>
      </c>
      <c r="R351" s="379"/>
      <c r="S351" s="480"/>
      <c r="T351" s="379"/>
      <c r="U351" s="480">
        <v>133</v>
      </c>
      <c r="V351" s="379"/>
      <c r="W351" s="480">
        <v>133</v>
      </c>
      <c r="X351" s="379"/>
      <c r="Y351" s="379"/>
      <c r="Z351" s="379"/>
      <c r="AA351" s="379"/>
      <c r="AB351" s="379"/>
      <c r="AC351" s="379"/>
      <c r="AD351" s="379"/>
      <c r="AE351" s="480">
        <v>133</v>
      </c>
      <c r="AF351" s="379"/>
      <c r="AG351" s="480"/>
      <c r="AH351" s="379"/>
      <c r="AI351" s="379" t="s">
        <v>1056</v>
      </c>
      <c r="AJ351" s="481">
        <v>45478.546273148146</v>
      </c>
      <c r="AK351" s="379"/>
      <c r="AL351" s="379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</row>
    <row r="352" spans="1:53" s="4" customFormat="1" ht="12.75" customHeight="1" x14ac:dyDescent="0.25">
      <c r="A352" s="379" t="s">
        <v>349</v>
      </c>
      <c r="B352" s="379" t="s">
        <v>258</v>
      </c>
      <c r="C352" s="379" t="s">
        <v>522</v>
      </c>
      <c r="D352" s="379" t="s">
        <v>869</v>
      </c>
      <c r="E352" s="379" t="s">
        <v>781</v>
      </c>
      <c r="F352" s="379" t="s">
        <v>522</v>
      </c>
      <c r="G352" s="480">
        <v>179552804</v>
      </c>
      <c r="H352" s="379"/>
      <c r="I352" s="480">
        <v>179552804</v>
      </c>
      <c r="J352" s="379"/>
      <c r="K352" s="379"/>
      <c r="L352" s="379"/>
      <c r="M352" s="379"/>
      <c r="N352" s="379"/>
      <c r="O352" s="379"/>
      <c r="P352" s="379"/>
      <c r="Q352" s="480">
        <v>177786804</v>
      </c>
      <c r="R352" s="379">
        <v>206000</v>
      </c>
      <c r="S352" s="379">
        <v>1560000</v>
      </c>
      <c r="T352" s="379"/>
      <c r="U352" s="480">
        <v>62110173.420000002</v>
      </c>
      <c r="V352" s="379"/>
      <c r="W352" s="480">
        <v>62110173.420000002</v>
      </c>
      <c r="X352" s="379"/>
      <c r="Y352" s="379"/>
      <c r="Z352" s="379"/>
      <c r="AA352" s="379"/>
      <c r="AB352" s="379"/>
      <c r="AC352" s="379"/>
      <c r="AD352" s="379"/>
      <c r="AE352" s="480">
        <v>61885513.420000002</v>
      </c>
      <c r="AF352" s="379">
        <v>0</v>
      </c>
      <c r="AG352" s="379">
        <v>224660</v>
      </c>
      <c r="AH352" s="379"/>
      <c r="AI352" s="379" t="s">
        <v>1056</v>
      </c>
      <c r="AJ352" s="481">
        <v>45478.546284722222</v>
      </c>
      <c r="AK352" s="379"/>
      <c r="AL352" s="379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</row>
    <row r="353" spans="1:53" s="4" customFormat="1" ht="12.75" customHeight="1" x14ac:dyDescent="0.25">
      <c r="A353" s="379" t="s">
        <v>350</v>
      </c>
      <c r="B353" s="379" t="s">
        <v>258</v>
      </c>
      <c r="C353" s="379" t="s">
        <v>522</v>
      </c>
      <c r="D353" s="379" t="s">
        <v>870</v>
      </c>
      <c r="E353" s="379" t="s">
        <v>781</v>
      </c>
      <c r="F353" s="379" t="s">
        <v>522</v>
      </c>
      <c r="G353" s="480">
        <v>56555300</v>
      </c>
      <c r="H353" s="379"/>
      <c r="I353" s="480">
        <v>56555300</v>
      </c>
      <c r="J353" s="379"/>
      <c r="K353" s="379"/>
      <c r="L353" s="379"/>
      <c r="M353" s="379"/>
      <c r="N353" s="379"/>
      <c r="O353" s="379"/>
      <c r="P353" s="379"/>
      <c r="Q353" s="480">
        <v>54789300</v>
      </c>
      <c r="R353" s="379">
        <v>206000</v>
      </c>
      <c r="S353" s="379">
        <v>1560000</v>
      </c>
      <c r="T353" s="379"/>
      <c r="U353" s="480">
        <v>16165941.289999999</v>
      </c>
      <c r="V353" s="379"/>
      <c r="W353" s="480">
        <v>16165941.289999999</v>
      </c>
      <c r="X353" s="379"/>
      <c r="Y353" s="379"/>
      <c r="Z353" s="379"/>
      <c r="AA353" s="379"/>
      <c r="AB353" s="379"/>
      <c r="AC353" s="379"/>
      <c r="AD353" s="379"/>
      <c r="AE353" s="480">
        <v>15941281.289999999</v>
      </c>
      <c r="AF353" s="379">
        <v>0</v>
      </c>
      <c r="AG353" s="379">
        <v>224660</v>
      </c>
      <c r="AH353" s="379"/>
      <c r="AI353" s="379" t="s">
        <v>1056</v>
      </c>
      <c r="AJ353" s="481">
        <v>45478.546284722222</v>
      </c>
      <c r="AK353" s="379"/>
      <c r="AL353" s="379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</row>
    <row r="354" spans="1:53" s="4" customFormat="1" ht="12.75" customHeight="1" x14ac:dyDescent="0.25">
      <c r="A354" s="344" t="s">
        <v>261</v>
      </c>
      <c r="B354" s="344" t="s">
        <v>258</v>
      </c>
      <c r="C354" s="344" t="s">
        <v>522</v>
      </c>
      <c r="D354" s="482" t="s">
        <v>870</v>
      </c>
      <c r="E354" s="344" t="s">
        <v>781</v>
      </c>
      <c r="F354" s="482" t="s">
        <v>783</v>
      </c>
      <c r="G354" s="478">
        <v>300000</v>
      </c>
      <c r="H354" s="482"/>
      <c r="I354" s="478">
        <v>300000</v>
      </c>
      <c r="J354" s="482"/>
      <c r="K354" s="482"/>
      <c r="L354" s="482"/>
      <c r="M354" s="482"/>
      <c r="N354" s="482"/>
      <c r="O354" s="482"/>
      <c r="P354" s="482"/>
      <c r="Q354" s="483">
        <v>300000</v>
      </c>
      <c r="R354" s="482"/>
      <c r="S354" s="482"/>
      <c r="T354" s="482"/>
      <c r="U354" s="478">
        <v>132083.20000000001</v>
      </c>
      <c r="V354" s="482"/>
      <c r="W354" s="478">
        <v>132083.20000000001</v>
      </c>
      <c r="X354" s="482"/>
      <c r="Y354" s="482"/>
      <c r="Z354" s="482"/>
      <c r="AA354" s="482"/>
      <c r="AB354" s="482"/>
      <c r="AC354" s="482"/>
      <c r="AD354" s="482"/>
      <c r="AE354" s="483">
        <v>132083.20000000001</v>
      </c>
      <c r="AF354" s="482"/>
      <c r="AG354" s="482"/>
      <c r="AH354" s="482"/>
      <c r="AI354" s="344" t="s">
        <v>1056</v>
      </c>
      <c r="AJ354" s="479">
        <v>45478.546284722222</v>
      </c>
      <c r="AK354" s="344"/>
      <c r="AL354" s="344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</row>
    <row r="355" spans="1:53" s="4" customFormat="1" ht="12.75" customHeight="1" x14ac:dyDescent="0.25">
      <c r="A355" s="379" t="s">
        <v>285</v>
      </c>
      <c r="B355" s="379" t="s">
        <v>258</v>
      </c>
      <c r="C355" s="379" t="s">
        <v>522</v>
      </c>
      <c r="D355" s="379" t="s">
        <v>870</v>
      </c>
      <c r="E355" s="379" t="s">
        <v>781</v>
      </c>
      <c r="F355" s="379" t="s">
        <v>806</v>
      </c>
      <c r="G355" s="480">
        <v>300000</v>
      </c>
      <c r="H355" s="379"/>
      <c r="I355" s="480">
        <v>300000</v>
      </c>
      <c r="J355" s="379"/>
      <c r="K355" s="379"/>
      <c r="L355" s="379"/>
      <c r="M355" s="379"/>
      <c r="N355" s="379"/>
      <c r="O355" s="379"/>
      <c r="P355" s="379"/>
      <c r="Q355" s="480">
        <v>300000</v>
      </c>
      <c r="R355" s="379"/>
      <c r="S355" s="480"/>
      <c r="T355" s="379"/>
      <c r="U355" s="480">
        <v>132083.20000000001</v>
      </c>
      <c r="V355" s="379"/>
      <c r="W355" s="480">
        <v>132083.20000000001</v>
      </c>
      <c r="X355" s="379"/>
      <c r="Y355" s="379"/>
      <c r="Z355" s="379"/>
      <c r="AA355" s="379"/>
      <c r="AB355" s="379"/>
      <c r="AC355" s="379"/>
      <c r="AD355" s="379"/>
      <c r="AE355" s="480">
        <v>132083.20000000001</v>
      </c>
      <c r="AF355" s="379"/>
      <c r="AG355" s="480"/>
      <c r="AH355" s="379"/>
      <c r="AI355" s="379" t="s">
        <v>1056</v>
      </c>
      <c r="AJ355" s="481">
        <v>45478.546284722222</v>
      </c>
      <c r="AK355" s="379"/>
      <c r="AL355" s="379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</row>
    <row r="356" spans="1:53" s="4" customFormat="1" ht="12.75" customHeight="1" x14ac:dyDescent="0.25">
      <c r="A356" s="379" t="s">
        <v>351</v>
      </c>
      <c r="B356" s="379" t="s">
        <v>258</v>
      </c>
      <c r="C356" s="379" t="s">
        <v>522</v>
      </c>
      <c r="D356" s="379" t="s">
        <v>870</v>
      </c>
      <c r="E356" s="379" t="s">
        <v>781</v>
      </c>
      <c r="F356" s="379" t="s">
        <v>871</v>
      </c>
      <c r="G356" s="480">
        <v>300000</v>
      </c>
      <c r="H356" s="379"/>
      <c r="I356" s="480">
        <v>300000</v>
      </c>
      <c r="J356" s="379"/>
      <c r="K356" s="379"/>
      <c r="L356" s="379"/>
      <c r="M356" s="379"/>
      <c r="N356" s="379"/>
      <c r="O356" s="379"/>
      <c r="P356" s="379"/>
      <c r="Q356" s="480">
        <v>300000</v>
      </c>
      <c r="R356" s="379"/>
      <c r="S356" s="480"/>
      <c r="T356" s="379"/>
      <c r="U356" s="480">
        <v>132083.20000000001</v>
      </c>
      <c r="V356" s="379"/>
      <c r="W356" s="480">
        <v>132083.20000000001</v>
      </c>
      <c r="X356" s="379"/>
      <c r="Y356" s="379"/>
      <c r="Z356" s="379"/>
      <c r="AA356" s="379"/>
      <c r="AB356" s="379"/>
      <c r="AC356" s="379"/>
      <c r="AD356" s="379"/>
      <c r="AE356" s="480">
        <v>132083.20000000001</v>
      </c>
      <c r="AF356" s="379"/>
      <c r="AG356" s="480"/>
      <c r="AH356" s="379"/>
      <c r="AI356" s="379" t="s">
        <v>1056</v>
      </c>
      <c r="AJ356" s="481">
        <v>45478.546273148146</v>
      </c>
      <c r="AK356" s="379"/>
      <c r="AL356" s="379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</row>
    <row r="357" spans="1:53" s="4" customFormat="1" ht="12.75" customHeight="1" x14ac:dyDescent="0.25">
      <c r="A357" s="344" t="s">
        <v>266</v>
      </c>
      <c r="B357" s="344" t="s">
        <v>258</v>
      </c>
      <c r="C357" s="344" t="s">
        <v>522</v>
      </c>
      <c r="D357" s="482" t="s">
        <v>870</v>
      </c>
      <c r="E357" s="344" t="s">
        <v>781</v>
      </c>
      <c r="F357" s="482" t="s">
        <v>258</v>
      </c>
      <c r="G357" s="478">
        <v>3228300</v>
      </c>
      <c r="H357" s="482"/>
      <c r="I357" s="478">
        <v>3228300</v>
      </c>
      <c r="J357" s="482"/>
      <c r="K357" s="482"/>
      <c r="L357" s="482"/>
      <c r="M357" s="482"/>
      <c r="N357" s="482"/>
      <c r="O357" s="482"/>
      <c r="P357" s="482"/>
      <c r="Q357" s="482">
        <v>1462300</v>
      </c>
      <c r="R357" s="482">
        <v>206000</v>
      </c>
      <c r="S357" s="483">
        <v>1560000</v>
      </c>
      <c r="T357" s="482"/>
      <c r="U357" s="478">
        <v>841172.2</v>
      </c>
      <c r="V357" s="482"/>
      <c r="W357" s="478">
        <v>841172.2</v>
      </c>
      <c r="X357" s="482"/>
      <c r="Y357" s="482"/>
      <c r="Z357" s="482"/>
      <c r="AA357" s="482"/>
      <c r="AB357" s="482"/>
      <c r="AC357" s="482"/>
      <c r="AD357" s="482"/>
      <c r="AE357" s="482">
        <v>616512.19999999995</v>
      </c>
      <c r="AF357" s="482">
        <v>0</v>
      </c>
      <c r="AG357" s="483">
        <v>224660</v>
      </c>
      <c r="AH357" s="482"/>
      <c r="AI357" s="344" t="s">
        <v>1056</v>
      </c>
      <c r="AJ357" s="479">
        <v>45478.546284722222</v>
      </c>
      <c r="AK357" s="344"/>
      <c r="AL357" s="344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</row>
    <row r="358" spans="1:53" s="4" customFormat="1" ht="12.75" customHeight="1" x14ac:dyDescent="0.25">
      <c r="A358" s="344" t="s">
        <v>267</v>
      </c>
      <c r="B358" s="344" t="s">
        <v>258</v>
      </c>
      <c r="C358" s="344" t="s">
        <v>522</v>
      </c>
      <c r="D358" s="482" t="s">
        <v>870</v>
      </c>
      <c r="E358" s="344" t="s">
        <v>781</v>
      </c>
      <c r="F358" s="482" t="s">
        <v>789</v>
      </c>
      <c r="G358" s="478">
        <v>3228300</v>
      </c>
      <c r="H358" s="482"/>
      <c r="I358" s="478">
        <v>3228300</v>
      </c>
      <c r="J358" s="482"/>
      <c r="K358" s="482"/>
      <c r="L358" s="482"/>
      <c r="M358" s="482"/>
      <c r="N358" s="482"/>
      <c r="O358" s="482"/>
      <c r="P358" s="482"/>
      <c r="Q358" s="483">
        <v>1462300</v>
      </c>
      <c r="R358" s="482">
        <v>206000</v>
      </c>
      <c r="S358" s="483">
        <v>1560000</v>
      </c>
      <c r="T358" s="482"/>
      <c r="U358" s="478">
        <v>841172.2</v>
      </c>
      <c r="V358" s="482"/>
      <c r="W358" s="478">
        <v>841172.2</v>
      </c>
      <c r="X358" s="482"/>
      <c r="Y358" s="482"/>
      <c r="Z358" s="482"/>
      <c r="AA358" s="482"/>
      <c r="AB358" s="482"/>
      <c r="AC358" s="482"/>
      <c r="AD358" s="482"/>
      <c r="AE358" s="483">
        <v>616512.19999999995</v>
      </c>
      <c r="AF358" s="482">
        <v>0</v>
      </c>
      <c r="AG358" s="483">
        <v>224660</v>
      </c>
      <c r="AH358" s="482"/>
      <c r="AI358" s="344" t="s">
        <v>1056</v>
      </c>
      <c r="AJ358" s="479">
        <v>45478.546284722222</v>
      </c>
      <c r="AK358" s="344"/>
      <c r="AL358" s="344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</row>
    <row r="359" spans="1:53" s="4" customFormat="1" ht="12.75" customHeight="1" x14ac:dyDescent="0.25">
      <c r="A359" s="379" t="s">
        <v>289</v>
      </c>
      <c r="B359" s="379" t="s">
        <v>258</v>
      </c>
      <c r="C359" s="379" t="s">
        <v>522</v>
      </c>
      <c r="D359" s="379" t="s">
        <v>870</v>
      </c>
      <c r="E359" s="379" t="s">
        <v>781</v>
      </c>
      <c r="F359" s="379" t="s">
        <v>810</v>
      </c>
      <c r="G359" s="480">
        <v>980000</v>
      </c>
      <c r="H359" s="379"/>
      <c r="I359" s="480">
        <v>980000</v>
      </c>
      <c r="J359" s="379"/>
      <c r="K359" s="379"/>
      <c r="L359" s="379"/>
      <c r="M359" s="379"/>
      <c r="N359" s="379"/>
      <c r="O359" s="379"/>
      <c r="P359" s="379"/>
      <c r="Q359" s="480"/>
      <c r="R359" s="379"/>
      <c r="S359" s="379">
        <v>980000</v>
      </c>
      <c r="T359" s="379"/>
      <c r="U359" s="480">
        <v>0</v>
      </c>
      <c r="V359" s="379"/>
      <c r="W359" s="480">
        <v>0</v>
      </c>
      <c r="X359" s="379"/>
      <c r="Y359" s="379"/>
      <c r="Z359" s="379"/>
      <c r="AA359" s="379"/>
      <c r="AB359" s="379"/>
      <c r="AC359" s="379"/>
      <c r="AD359" s="379"/>
      <c r="AE359" s="480"/>
      <c r="AF359" s="379"/>
      <c r="AG359" s="379">
        <v>0</v>
      </c>
      <c r="AH359" s="379"/>
      <c r="AI359" s="379" t="s">
        <v>1056</v>
      </c>
      <c r="AJ359" s="481">
        <v>45478.546284722222</v>
      </c>
      <c r="AK359" s="379"/>
      <c r="AL359" s="379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</row>
    <row r="360" spans="1:53" s="4" customFormat="1" ht="12.75" customHeight="1" x14ac:dyDescent="0.25">
      <c r="A360" s="379" t="s">
        <v>268</v>
      </c>
      <c r="B360" s="379" t="s">
        <v>258</v>
      </c>
      <c r="C360" s="379" t="s">
        <v>522</v>
      </c>
      <c r="D360" s="379" t="s">
        <v>870</v>
      </c>
      <c r="E360" s="379" t="s">
        <v>781</v>
      </c>
      <c r="F360" s="379" t="s">
        <v>790</v>
      </c>
      <c r="G360" s="480">
        <v>2248300</v>
      </c>
      <c r="H360" s="379"/>
      <c r="I360" s="480">
        <v>2248300</v>
      </c>
      <c r="J360" s="379"/>
      <c r="K360" s="379"/>
      <c r="L360" s="379"/>
      <c r="M360" s="379"/>
      <c r="N360" s="379"/>
      <c r="O360" s="379"/>
      <c r="P360" s="379"/>
      <c r="Q360" s="480">
        <v>1462300</v>
      </c>
      <c r="R360" s="379">
        <v>206000</v>
      </c>
      <c r="S360" s="379">
        <v>580000</v>
      </c>
      <c r="T360" s="379"/>
      <c r="U360" s="480">
        <v>841172.2</v>
      </c>
      <c r="V360" s="379"/>
      <c r="W360" s="480">
        <v>841172.2</v>
      </c>
      <c r="X360" s="379"/>
      <c r="Y360" s="379"/>
      <c r="Z360" s="379"/>
      <c r="AA360" s="379"/>
      <c r="AB360" s="379"/>
      <c r="AC360" s="379"/>
      <c r="AD360" s="379"/>
      <c r="AE360" s="480">
        <v>616512.19999999995</v>
      </c>
      <c r="AF360" s="379">
        <v>0</v>
      </c>
      <c r="AG360" s="379">
        <v>224660</v>
      </c>
      <c r="AH360" s="379"/>
      <c r="AI360" s="379" t="s">
        <v>1056</v>
      </c>
      <c r="AJ360" s="481">
        <v>45478.546273148146</v>
      </c>
      <c r="AK360" s="379"/>
      <c r="AL360" s="379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</row>
    <row r="361" spans="1:53" s="4" customFormat="1" ht="12.75" customHeight="1" x14ac:dyDescent="0.25">
      <c r="A361" s="344" t="s">
        <v>315</v>
      </c>
      <c r="B361" s="344" t="s">
        <v>258</v>
      </c>
      <c r="C361" s="344" t="s">
        <v>522</v>
      </c>
      <c r="D361" s="482" t="s">
        <v>870</v>
      </c>
      <c r="E361" s="344" t="s">
        <v>781</v>
      </c>
      <c r="F361" s="482" t="s">
        <v>837</v>
      </c>
      <c r="G361" s="478">
        <v>53027000</v>
      </c>
      <c r="H361" s="482"/>
      <c r="I361" s="478">
        <v>53027000</v>
      </c>
      <c r="J361" s="482"/>
      <c r="K361" s="482"/>
      <c r="L361" s="482"/>
      <c r="M361" s="482"/>
      <c r="N361" s="482"/>
      <c r="O361" s="482"/>
      <c r="P361" s="482"/>
      <c r="Q361" s="483">
        <v>53027000</v>
      </c>
      <c r="R361" s="482"/>
      <c r="S361" s="482"/>
      <c r="T361" s="482"/>
      <c r="U361" s="478">
        <v>15192685.890000001</v>
      </c>
      <c r="V361" s="482"/>
      <c r="W361" s="478">
        <v>15192685.890000001</v>
      </c>
      <c r="X361" s="482"/>
      <c r="Y361" s="482"/>
      <c r="Z361" s="482"/>
      <c r="AA361" s="482"/>
      <c r="AB361" s="482"/>
      <c r="AC361" s="482"/>
      <c r="AD361" s="482"/>
      <c r="AE361" s="483">
        <v>15192685.890000001</v>
      </c>
      <c r="AF361" s="482"/>
      <c r="AG361" s="482"/>
      <c r="AH361" s="482"/>
      <c r="AI361" s="344" t="s">
        <v>1056</v>
      </c>
      <c r="AJ361" s="479">
        <v>45478.546284722222</v>
      </c>
      <c r="AK361" s="344"/>
      <c r="AL361" s="344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</row>
    <row r="362" spans="1:53" s="4" customFormat="1" ht="12.75" customHeight="1" x14ac:dyDescent="0.25">
      <c r="A362" s="379" t="s">
        <v>316</v>
      </c>
      <c r="B362" s="379" t="s">
        <v>258</v>
      </c>
      <c r="C362" s="379" t="s">
        <v>522</v>
      </c>
      <c r="D362" s="379" t="s">
        <v>870</v>
      </c>
      <c r="E362" s="379" t="s">
        <v>781</v>
      </c>
      <c r="F362" s="379" t="s">
        <v>838</v>
      </c>
      <c r="G362" s="480">
        <v>53027000</v>
      </c>
      <c r="H362" s="379"/>
      <c r="I362" s="480">
        <v>53027000</v>
      </c>
      <c r="J362" s="379"/>
      <c r="K362" s="379"/>
      <c r="L362" s="379"/>
      <c r="M362" s="379"/>
      <c r="N362" s="379"/>
      <c r="O362" s="379"/>
      <c r="P362" s="379"/>
      <c r="Q362" s="480">
        <v>53027000</v>
      </c>
      <c r="R362" s="379"/>
      <c r="S362" s="379"/>
      <c r="T362" s="379"/>
      <c r="U362" s="480">
        <v>15192685.890000001</v>
      </c>
      <c r="V362" s="379"/>
      <c r="W362" s="480">
        <v>15192685.890000001</v>
      </c>
      <c r="X362" s="379"/>
      <c r="Y362" s="379"/>
      <c r="Z362" s="379"/>
      <c r="AA362" s="379"/>
      <c r="AB362" s="379"/>
      <c r="AC362" s="379"/>
      <c r="AD362" s="379"/>
      <c r="AE362" s="480">
        <v>15192685.890000001</v>
      </c>
      <c r="AF362" s="379"/>
      <c r="AG362" s="379"/>
      <c r="AH362" s="379"/>
      <c r="AI362" s="379" t="s">
        <v>1056</v>
      </c>
      <c r="AJ362" s="481">
        <v>45478.546284722222</v>
      </c>
      <c r="AK362" s="379"/>
      <c r="AL362" s="379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</row>
    <row r="363" spans="1:53" s="4" customFormat="1" ht="12.75" customHeight="1" x14ac:dyDescent="0.25">
      <c r="A363" s="379" t="s">
        <v>317</v>
      </c>
      <c r="B363" s="379" t="s">
        <v>258</v>
      </c>
      <c r="C363" s="379" t="s">
        <v>522</v>
      </c>
      <c r="D363" s="379" t="s">
        <v>870</v>
      </c>
      <c r="E363" s="379" t="s">
        <v>781</v>
      </c>
      <c r="F363" s="379" t="s">
        <v>839</v>
      </c>
      <c r="G363" s="480">
        <v>53027000</v>
      </c>
      <c r="H363" s="379"/>
      <c r="I363" s="480">
        <v>53027000</v>
      </c>
      <c r="J363" s="379"/>
      <c r="K363" s="379"/>
      <c r="L363" s="379"/>
      <c r="M363" s="379"/>
      <c r="N363" s="379"/>
      <c r="O363" s="379"/>
      <c r="P363" s="379"/>
      <c r="Q363" s="480">
        <v>53027000</v>
      </c>
      <c r="R363" s="379"/>
      <c r="S363" s="379"/>
      <c r="T363" s="379"/>
      <c r="U363" s="480">
        <v>15192685.890000001</v>
      </c>
      <c r="V363" s="379"/>
      <c r="W363" s="480">
        <v>15192685.890000001</v>
      </c>
      <c r="X363" s="379"/>
      <c r="Y363" s="379"/>
      <c r="Z363" s="379"/>
      <c r="AA363" s="379"/>
      <c r="AB363" s="379"/>
      <c r="AC363" s="379"/>
      <c r="AD363" s="379"/>
      <c r="AE363" s="480">
        <v>15192685.890000001</v>
      </c>
      <c r="AF363" s="379"/>
      <c r="AG363" s="379"/>
      <c r="AH363" s="379"/>
      <c r="AI363" s="379" t="s">
        <v>1056</v>
      </c>
      <c r="AJ363" s="481">
        <v>45478.546273148146</v>
      </c>
      <c r="AK363" s="379"/>
      <c r="AL363" s="379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</row>
    <row r="364" spans="1:53" s="4" customFormat="1" ht="12.75" customHeight="1" x14ac:dyDescent="0.25">
      <c r="A364" s="379" t="s">
        <v>352</v>
      </c>
      <c r="B364" s="379" t="s">
        <v>258</v>
      </c>
      <c r="C364" s="379" t="s">
        <v>522</v>
      </c>
      <c r="D364" s="379" t="s">
        <v>872</v>
      </c>
      <c r="E364" s="379" t="s">
        <v>781</v>
      </c>
      <c r="F364" s="379" t="s">
        <v>522</v>
      </c>
      <c r="G364" s="480">
        <v>445100</v>
      </c>
      <c r="H364" s="379"/>
      <c r="I364" s="480">
        <v>445100</v>
      </c>
      <c r="J364" s="379"/>
      <c r="K364" s="379"/>
      <c r="L364" s="379"/>
      <c r="M364" s="379"/>
      <c r="N364" s="379"/>
      <c r="O364" s="379"/>
      <c r="P364" s="379"/>
      <c r="Q364" s="480">
        <v>445100</v>
      </c>
      <c r="R364" s="379"/>
      <c r="S364" s="379"/>
      <c r="T364" s="379"/>
      <c r="U364" s="480">
        <v>65000</v>
      </c>
      <c r="V364" s="379"/>
      <c r="W364" s="480">
        <v>65000</v>
      </c>
      <c r="X364" s="379"/>
      <c r="Y364" s="379"/>
      <c r="Z364" s="379"/>
      <c r="AA364" s="379"/>
      <c r="AB364" s="379"/>
      <c r="AC364" s="379"/>
      <c r="AD364" s="379"/>
      <c r="AE364" s="480">
        <v>65000</v>
      </c>
      <c r="AF364" s="379"/>
      <c r="AG364" s="379"/>
      <c r="AH364" s="379"/>
      <c r="AI364" s="379" t="s">
        <v>1056</v>
      </c>
      <c r="AJ364" s="481">
        <v>45478.546284722222</v>
      </c>
      <c r="AK364" s="379"/>
      <c r="AL364" s="379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</row>
    <row r="365" spans="1:53" s="4" customFormat="1" ht="12.75" customHeight="1" x14ac:dyDescent="0.25">
      <c r="A365" s="344" t="s">
        <v>300</v>
      </c>
      <c r="B365" s="344" t="s">
        <v>258</v>
      </c>
      <c r="C365" s="344" t="s">
        <v>522</v>
      </c>
      <c r="D365" s="482" t="s">
        <v>872</v>
      </c>
      <c r="E365" s="344" t="s">
        <v>781</v>
      </c>
      <c r="F365" s="482" t="s">
        <v>821</v>
      </c>
      <c r="G365" s="478">
        <v>445100</v>
      </c>
      <c r="H365" s="482"/>
      <c r="I365" s="478">
        <v>445100</v>
      </c>
      <c r="J365" s="482"/>
      <c r="K365" s="482"/>
      <c r="L365" s="482"/>
      <c r="M365" s="482"/>
      <c r="N365" s="482"/>
      <c r="O365" s="482"/>
      <c r="P365" s="482"/>
      <c r="Q365" s="483">
        <v>445100</v>
      </c>
      <c r="R365" s="482"/>
      <c r="S365" s="482"/>
      <c r="T365" s="482"/>
      <c r="U365" s="478">
        <v>65000</v>
      </c>
      <c r="V365" s="482"/>
      <c r="W365" s="478">
        <v>65000</v>
      </c>
      <c r="X365" s="482"/>
      <c r="Y365" s="482"/>
      <c r="Z365" s="482"/>
      <c r="AA365" s="482"/>
      <c r="AB365" s="482"/>
      <c r="AC365" s="482"/>
      <c r="AD365" s="482"/>
      <c r="AE365" s="483">
        <v>65000</v>
      </c>
      <c r="AF365" s="482"/>
      <c r="AG365" s="482"/>
      <c r="AH365" s="482"/>
      <c r="AI365" s="344" t="s">
        <v>1056</v>
      </c>
      <c r="AJ365" s="479">
        <v>45478.546284722222</v>
      </c>
      <c r="AK365" s="344"/>
      <c r="AL365" s="344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</row>
    <row r="366" spans="1:53" s="4" customFormat="1" ht="12.75" customHeight="1" x14ac:dyDescent="0.25">
      <c r="A366" s="379" t="s">
        <v>322</v>
      </c>
      <c r="B366" s="379" t="s">
        <v>258</v>
      </c>
      <c r="C366" s="379" t="s">
        <v>522</v>
      </c>
      <c r="D366" s="379" t="s">
        <v>872</v>
      </c>
      <c r="E366" s="379" t="s">
        <v>781</v>
      </c>
      <c r="F366" s="379" t="s">
        <v>388</v>
      </c>
      <c r="G366" s="480">
        <v>445100</v>
      </c>
      <c r="H366" s="379"/>
      <c r="I366" s="480">
        <v>445100</v>
      </c>
      <c r="J366" s="379"/>
      <c r="K366" s="379"/>
      <c r="L366" s="379"/>
      <c r="M366" s="379"/>
      <c r="N366" s="379"/>
      <c r="O366" s="379"/>
      <c r="P366" s="379"/>
      <c r="Q366" s="480">
        <v>445100</v>
      </c>
      <c r="R366" s="379"/>
      <c r="S366" s="379"/>
      <c r="T366" s="379"/>
      <c r="U366" s="480">
        <v>65000</v>
      </c>
      <c r="V366" s="379"/>
      <c r="W366" s="480">
        <v>65000</v>
      </c>
      <c r="X366" s="379"/>
      <c r="Y366" s="379"/>
      <c r="Z366" s="379"/>
      <c r="AA366" s="379"/>
      <c r="AB366" s="379"/>
      <c r="AC366" s="379"/>
      <c r="AD366" s="379"/>
      <c r="AE366" s="480">
        <v>65000</v>
      </c>
      <c r="AF366" s="379"/>
      <c r="AG366" s="379"/>
      <c r="AH366" s="379"/>
      <c r="AI366" s="379" t="s">
        <v>1056</v>
      </c>
      <c r="AJ366" s="481">
        <v>45478.546284722222</v>
      </c>
      <c r="AK366" s="379"/>
      <c r="AL366" s="379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</row>
    <row r="367" spans="1:53" s="4" customFormat="1" ht="12.75" customHeight="1" x14ac:dyDescent="0.25">
      <c r="A367" s="379" t="s">
        <v>324</v>
      </c>
      <c r="B367" s="379" t="s">
        <v>258</v>
      </c>
      <c r="C367" s="379" t="s">
        <v>522</v>
      </c>
      <c r="D367" s="379" t="s">
        <v>872</v>
      </c>
      <c r="E367" s="379" t="s">
        <v>781</v>
      </c>
      <c r="F367" s="379" t="s">
        <v>845</v>
      </c>
      <c r="G367" s="480">
        <v>445100</v>
      </c>
      <c r="H367" s="379"/>
      <c r="I367" s="480">
        <v>445100</v>
      </c>
      <c r="J367" s="379"/>
      <c r="K367" s="379"/>
      <c r="L367" s="379"/>
      <c r="M367" s="379"/>
      <c r="N367" s="379"/>
      <c r="O367" s="379"/>
      <c r="P367" s="379"/>
      <c r="Q367" s="480">
        <v>445100</v>
      </c>
      <c r="R367" s="379"/>
      <c r="S367" s="379"/>
      <c r="T367" s="379"/>
      <c r="U367" s="480">
        <v>65000</v>
      </c>
      <c r="V367" s="379"/>
      <c r="W367" s="480">
        <v>65000</v>
      </c>
      <c r="X367" s="379"/>
      <c r="Y367" s="379"/>
      <c r="Z367" s="379"/>
      <c r="AA367" s="379"/>
      <c r="AB367" s="379"/>
      <c r="AC367" s="379"/>
      <c r="AD367" s="379"/>
      <c r="AE367" s="480">
        <v>65000</v>
      </c>
      <c r="AF367" s="379"/>
      <c r="AG367" s="379"/>
      <c r="AH367" s="379"/>
      <c r="AI367" s="379" t="s">
        <v>1056</v>
      </c>
      <c r="AJ367" s="481">
        <v>45478.546273148146</v>
      </c>
      <c r="AK367" s="379"/>
      <c r="AL367" s="379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</row>
    <row r="368" spans="1:53" s="4" customFormat="1" ht="12.75" customHeight="1" x14ac:dyDescent="0.25">
      <c r="A368" s="379" t="s">
        <v>353</v>
      </c>
      <c r="B368" s="379" t="s">
        <v>258</v>
      </c>
      <c r="C368" s="379" t="s">
        <v>522</v>
      </c>
      <c r="D368" s="379" t="s">
        <v>873</v>
      </c>
      <c r="E368" s="379" t="s">
        <v>781</v>
      </c>
      <c r="F368" s="379" t="s">
        <v>522</v>
      </c>
      <c r="G368" s="480">
        <v>120190504</v>
      </c>
      <c r="H368" s="379"/>
      <c r="I368" s="480">
        <v>120190504</v>
      </c>
      <c r="J368" s="379"/>
      <c r="K368" s="379"/>
      <c r="L368" s="379"/>
      <c r="M368" s="379"/>
      <c r="N368" s="379"/>
      <c r="O368" s="379"/>
      <c r="P368" s="379"/>
      <c r="Q368" s="480">
        <v>120190504</v>
      </c>
      <c r="R368" s="379"/>
      <c r="S368" s="379"/>
      <c r="T368" s="379"/>
      <c r="U368" s="480">
        <v>44853792.740000002</v>
      </c>
      <c r="V368" s="379"/>
      <c r="W368" s="480">
        <v>44853792.740000002</v>
      </c>
      <c r="X368" s="379"/>
      <c r="Y368" s="379"/>
      <c r="Z368" s="379"/>
      <c r="AA368" s="379"/>
      <c r="AB368" s="379"/>
      <c r="AC368" s="379"/>
      <c r="AD368" s="379"/>
      <c r="AE368" s="480">
        <v>44853792.740000002</v>
      </c>
      <c r="AF368" s="379"/>
      <c r="AG368" s="379"/>
      <c r="AH368" s="379"/>
      <c r="AI368" s="379" t="s">
        <v>1056</v>
      </c>
      <c r="AJ368" s="481">
        <v>45478.546284722222</v>
      </c>
      <c r="AK368" s="379"/>
      <c r="AL368" s="379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</row>
    <row r="369" spans="1:53" s="4" customFormat="1" ht="12.75" customHeight="1" x14ac:dyDescent="0.25">
      <c r="A369" s="344" t="s">
        <v>300</v>
      </c>
      <c r="B369" s="344" t="s">
        <v>258</v>
      </c>
      <c r="C369" s="344" t="s">
        <v>522</v>
      </c>
      <c r="D369" s="482" t="s">
        <v>873</v>
      </c>
      <c r="E369" s="344" t="s">
        <v>781</v>
      </c>
      <c r="F369" s="482" t="s">
        <v>821</v>
      </c>
      <c r="G369" s="478">
        <v>120190504</v>
      </c>
      <c r="H369" s="482"/>
      <c r="I369" s="478">
        <v>120190504</v>
      </c>
      <c r="J369" s="482"/>
      <c r="K369" s="482"/>
      <c r="L369" s="482"/>
      <c r="M369" s="482"/>
      <c r="N369" s="482"/>
      <c r="O369" s="482"/>
      <c r="P369" s="482"/>
      <c r="Q369" s="483">
        <v>120190504</v>
      </c>
      <c r="R369" s="482"/>
      <c r="S369" s="482"/>
      <c r="T369" s="482"/>
      <c r="U369" s="478">
        <v>44853792.740000002</v>
      </c>
      <c r="V369" s="482"/>
      <c r="W369" s="478">
        <v>44853792.740000002</v>
      </c>
      <c r="X369" s="482"/>
      <c r="Y369" s="482"/>
      <c r="Z369" s="482"/>
      <c r="AA369" s="482"/>
      <c r="AB369" s="482"/>
      <c r="AC369" s="482"/>
      <c r="AD369" s="482"/>
      <c r="AE369" s="483">
        <v>44853792.740000002</v>
      </c>
      <c r="AF369" s="482"/>
      <c r="AG369" s="482"/>
      <c r="AH369" s="482"/>
      <c r="AI369" s="344" t="s">
        <v>1056</v>
      </c>
      <c r="AJ369" s="479">
        <v>45478.546284722222</v>
      </c>
      <c r="AK369" s="344"/>
      <c r="AL369" s="344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</row>
    <row r="370" spans="1:53" s="4" customFormat="1" ht="12.75" customHeight="1" x14ac:dyDescent="0.25">
      <c r="A370" s="344" t="s">
        <v>322</v>
      </c>
      <c r="B370" s="344" t="s">
        <v>258</v>
      </c>
      <c r="C370" s="344" t="s">
        <v>522</v>
      </c>
      <c r="D370" s="482" t="s">
        <v>873</v>
      </c>
      <c r="E370" s="344" t="s">
        <v>781</v>
      </c>
      <c r="F370" s="482" t="s">
        <v>388</v>
      </c>
      <c r="G370" s="478">
        <v>120190504</v>
      </c>
      <c r="H370" s="482"/>
      <c r="I370" s="478">
        <v>120190504</v>
      </c>
      <c r="J370" s="482"/>
      <c r="K370" s="482"/>
      <c r="L370" s="482"/>
      <c r="M370" s="482"/>
      <c r="N370" s="482"/>
      <c r="O370" s="482"/>
      <c r="P370" s="482"/>
      <c r="Q370" s="483">
        <v>120190504</v>
      </c>
      <c r="R370" s="482"/>
      <c r="S370" s="482"/>
      <c r="T370" s="482"/>
      <c r="U370" s="478">
        <v>44853792.740000002</v>
      </c>
      <c r="V370" s="482"/>
      <c r="W370" s="478">
        <v>44853792.740000002</v>
      </c>
      <c r="X370" s="482"/>
      <c r="Y370" s="482"/>
      <c r="Z370" s="482"/>
      <c r="AA370" s="482"/>
      <c r="AB370" s="482"/>
      <c r="AC370" s="482"/>
      <c r="AD370" s="482"/>
      <c r="AE370" s="483">
        <v>44853792.740000002</v>
      </c>
      <c r="AF370" s="482"/>
      <c r="AG370" s="482"/>
      <c r="AH370" s="482"/>
      <c r="AI370" s="344" t="s">
        <v>1056</v>
      </c>
      <c r="AJ370" s="479">
        <v>45478.546284722222</v>
      </c>
      <c r="AK370" s="344"/>
      <c r="AL370" s="344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</row>
    <row r="371" spans="1:53" s="4" customFormat="1" ht="12.75" customHeight="1" x14ac:dyDescent="0.25">
      <c r="A371" s="379" t="s">
        <v>323</v>
      </c>
      <c r="B371" s="379" t="s">
        <v>258</v>
      </c>
      <c r="C371" s="379" t="s">
        <v>522</v>
      </c>
      <c r="D371" s="379" t="s">
        <v>873</v>
      </c>
      <c r="E371" s="379" t="s">
        <v>781</v>
      </c>
      <c r="F371" s="379" t="s">
        <v>844</v>
      </c>
      <c r="G371" s="480">
        <v>107583400</v>
      </c>
      <c r="H371" s="379"/>
      <c r="I371" s="480">
        <v>107583400</v>
      </c>
      <c r="J371" s="379"/>
      <c r="K371" s="379"/>
      <c r="L371" s="379"/>
      <c r="M371" s="379"/>
      <c r="N371" s="379"/>
      <c r="O371" s="379"/>
      <c r="P371" s="379"/>
      <c r="Q371" s="480">
        <v>107583400</v>
      </c>
      <c r="R371" s="379"/>
      <c r="S371" s="379"/>
      <c r="T371" s="379"/>
      <c r="U371" s="480">
        <v>38545017</v>
      </c>
      <c r="V371" s="379"/>
      <c r="W371" s="480">
        <v>38545017</v>
      </c>
      <c r="X371" s="379"/>
      <c r="Y371" s="379"/>
      <c r="Z371" s="379"/>
      <c r="AA371" s="379"/>
      <c r="AB371" s="379"/>
      <c r="AC371" s="379"/>
      <c r="AD371" s="379"/>
      <c r="AE371" s="480">
        <v>38545017</v>
      </c>
      <c r="AF371" s="379"/>
      <c r="AG371" s="379"/>
      <c r="AH371" s="379"/>
      <c r="AI371" s="379" t="s">
        <v>1056</v>
      </c>
      <c r="AJ371" s="481">
        <v>45478.546273148146</v>
      </c>
      <c r="AK371" s="379"/>
      <c r="AL371" s="379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</row>
    <row r="372" spans="1:53" s="4" customFormat="1" ht="12.75" customHeight="1" x14ac:dyDescent="0.25">
      <c r="A372" s="379" t="s">
        <v>324</v>
      </c>
      <c r="B372" s="379" t="s">
        <v>258</v>
      </c>
      <c r="C372" s="379" t="s">
        <v>522</v>
      </c>
      <c r="D372" s="379" t="s">
        <v>873</v>
      </c>
      <c r="E372" s="379" t="s">
        <v>781</v>
      </c>
      <c r="F372" s="379" t="s">
        <v>845</v>
      </c>
      <c r="G372" s="480">
        <v>12607104</v>
      </c>
      <c r="H372" s="379"/>
      <c r="I372" s="480">
        <v>12607104</v>
      </c>
      <c r="J372" s="379"/>
      <c r="K372" s="379"/>
      <c r="L372" s="379"/>
      <c r="M372" s="379"/>
      <c r="N372" s="379"/>
      <c r="O372" s="379"/>
      <c r="P372" s="379"/>
      <c r="Q372" s="480">
        <v>12607104</v>
      </c>
      <c r="R372" s="379"/>
      <c r="S372" s="379"/>
      <c r="T372" s="379"/>
      <c r="U372" s="480">
        <v>6308775.7400000002</v>
      </c>
      <c r="V372" s="379"/>
      <c r="W372" s="480">
        <v>6308775.7400000002</v>
      </c>
      <c r="X372" s="379"/>
      <c r="Y372" s="379"/>
      <c r="Z372" s="379"/>
      <c r="AA372" s="379"/>
      <c r="AB372" s="379"/>
      <c r="AC372" s="379"/>
      <c r="AD372" s="379"/>
      <c r="AE372" s="480">
        <v>6308775.7400000002</v>
      </c>
      <c r="AF372" s="379"/>
      <c r="AG372" s="379"/>
      <c r="AH372" s="379"/>
      <c r="AI372" s="379" t="s">
        <v>1056</v>
      </c>
      <c r="AJ372" s="481">
        <v>45478.546273148146</v>
      </c>
      <c r="AK372" s="379"/>
      <c r="AL372" s="379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</row>
    <row r="373" spans="1:53" s="4" customFormat="1" ht="12.75" customHeight="1" x14ac:dyDescent="0.25">
      <c r="A373" s="379" t="s">
        <v>354</v>
      </c>
      <c r="B373" s="379" t="s">
        <v>258</v>
      </c>
      <c r="C373" s="379" t="s">
        <v>522</v>
      </c>
      <c r="D373" s="379" t="s">
        <v>874</v>
      </c>
      <c r="E373" s="379" t="s">
        <v>781</v>
      </c>
      <c r="F373" s="379" t="s">
        <v>522</v>
      </c>
      <c r="G373" s="480">
        <v>2361900</v>
      </c>
      <c r="H373" s="379"/>
      <c r="I373" s="480">
        <v>2361900</v>
      </c>
      <c r="J373" s="379"/>
      <c r="K373" s="379"/>
      <c r="L373" s="379"/>
      <c r="M373" s="379"/>
      <c r="N373" s="379"/>
      <c r="O373" s="379"/>
      <c r="P373" s="379"/>
      <c r="Q373" s="480">
        <v>2361900</v>
      </c>
      <c r="R373" s="379"/>
      <c r="S373" s="379"/>
      <c r="T373" s="379"/>
      <c r="U373" s="480">
        <v>1025439.39</v>
      </c>
      <c r="V373" s="379"/>
      <c r="W373" s="480">
        <v>1025439.39</v>
      </c>
      <c r="X373" s="379"/>
      <c r="Y373" s="379"/>
      <c r="Z373" s="379"/>
      <c r="AA373" s="379"/>
      <c r="AB373" s="379"/>
      <c r="AC373" s="379"/>
      <c r="AD373" s="379"/>
      <c r="AE373" s="480">
        <v>1025439.39</v>
      </c>
      <c r="AF373" s="379"/>
      <c r="AG373" s="379"/>
      <c r="AH373" s="379"/>
      <c r="AI373" s="379" t="s">
        <v>1056</v>
      </c>
      <c r="AJ373" s="481">
        <v>45478.546284722222</v>
      </c>
      <c r="AK373" s="379"/>
      <c r="AL373" s="379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</row>
    <row r="374" spans="1:53" s="4" customFormat="1" ht="12.75" customHeight="1" x14ac:dyDescent="0.25">
      <c r="A374" s="344" t="s">
        <v>261</v>
      </c>
      <c r="B374" s="344" t="s">
        <v>258</v>
      </c>
      <c r="C374" s="344" t="s">
        <v>522</v>
      </c>
      <c r="D374" s="482" t="s">
        <v>874</v>
      </c>
      <c r="E374" s="344" t="s">
        <v>781</v>
      </c>
      <c r="F374" s="482" t="s">
        <v>783</v>
      </c>
      <c r="G374" s="478">
        <v>2026700</v>
      </c>
      <c r="H374" s="482"/>
      <c r="I374" s="478">
        <v>2026700</v>
      </c>
      <c r="J374" s="482"/>
      <c r="K374" s="482"/>
      <c r="L374" s="482"/>
      <c r="M374" s="482"/>
      <c r="N374" s="482"/>
      <c r="O374" s="482"/>
      <c r="P374" s="482"/>
      <c r="Q374" s="483">
        <v>2026700</v>
      </c>
      <c r="R374" s="482"/>
      <c r="S374" s="482"/>
      <c r="T374" s="482"/>
      <c r="U374" s="478">
        <v>880866.46</v>
      </c>
      <c r="V374" s="482"/>
      <c r="W374" s="478">
        <v>880866.46</v>
      </c>
      <c r="X374" s="482"/>
      <c r="Y374" s="482"/>
      <c r="Z374" s="482"/>
      <c r="AA374" s="482"/>
      <c r="AB374" s="482"/>
      <c r="AC374" s="482"/>
      <c r="AD374" s="482"/>
      <c r="AE374" s="483">
        <v>880866.46</v>
      </c>
      <c r="AF374" s="482"/>
      <c r="AG374" s="482"/>
      <c r="AH374" s="482"/>
      <c r="AI374" s="344" t="s">
        <v>1056</v>
      </c>
      <c r="AJ374" s="479">
        <v>45478.546284722222</v>
      </c>
      <c r="AK374" s="344"/>
      <c r="AL374" s="344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</row>
    <row r="375" spans="1:53" s="4" customFormat="1" ht="12.75" customHeight="1" x14ac:dyDescent="0.25">
      <c r="A375" s="344" t="s">
        <v>262</v>
      </c>
      <c r="B375" s="344" t="s">
        <v>258</v>
      </c>
      <c r="C375" s="344" t="s">
        <v>522</v>
      </c>
      <c r="D375" s="482" t="s">
        <v>874</v>
      </c>
      <c r="E375" s="344" t="s">
        <v>781</v>
      </c>
      <c r="F375" s="482" t="s">
        <v>784</v>
      </c>
      <c r="G375" s="478">
        <v>2026700</v>
      </c>
      <c r="H375" s="482"/>
      <c r="I375" s="478">
        <v>2026700</v>
      </c>
      <c r="J375" s="482"/>
      <c r="K375" s="482"/>
      <c r="L375" s="482"/>
      <c r="M375" s="482"/>
      <c r="N375" s="482"/>
      <c r="O375" s="482"/>
      <c r="P375" s="482"/>
      <c r="Q375" s="483">
        <v>2026700</v>
      </c>
      <c r="R375" s="482"/>
      <c r="S375" s="482"/>
      <c r="T375" s="482"/>
      <c r="U375" s="478">
        <v>880866.46</v>
      </c>
      <c r="V375" s="482"/>
      <c r="W375" s="478">
        <v>880866.46</v>
      </c>
      <c r="X375" s="482"/>
      <c r="Y375" s="482"/>
      <c r="Z375" s="482"/>
      <c r="AA375" s="482"/>
      <c r="AB375" s="482"/>
      <c r="AC375" s="482"/>
      <c r="AD375" s="482"/>
      <c r="AE375" s="483">
        <v>880866.46</v>
      </c>
      <c r="AF375" s="482"/>
      <c r="AG375" s="482"/>
      <c r="AH375" s="482"/>
      <c r="AI375" s="344" t="s">
        <v>1056</v>
      </c>
      <c r="AJ375" s="479">
        <v>45478.546284722222</v>
      </c>
      <c r="AK375" s="344"/>
      <c r="AL375" s="344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</row>
    <row r="376" spans="1:53" s="4" customFormat="1" ht="12.75" customHeight="1" x14ac:dyDescent="0.25">
      <c r="A376" s="344" t="s">
        <v>263</v>
      </c>
      <c r="B376" s="344" t="s">
        <v>258</v>
      </c>
      <c r="C376" s="344" t="s">
        <v>522</v>
      </c>
      <c r="D376" s="482" t="s">
        <v>874</v>
      </c>
      <c r="E376" s="344" t="s">
        <v>781</v>
      </c>
      <c r="F376" s="482" t="s">
        <v>785</v>
      </c>
      <c r="G376" s="478">
        <v>1533500</v>
      </c>
      <c r="H376" s="482"/>
      <c r="I376" s="478">
        <v>1533500</v>
      </c>
      <c r="J376" s="482"/>
      <c r="K376" s="482"/>
      <c r="L376" s="482"/>
      <c r="M376" s="482"/>
      <c r="N376" s="482"/>
      <c r="O376" s="482"/>
      <c r="P376" s="482"/>
      <c r="Q376" s="483">
        <v>1533500</v>
      </c>
      <c r="R376" s="482"/>
      <c r="S376" s="482"/>
      <c r="T376" s="482"/>
      <c r="U376" s="478">
        <v>669949.16</v>
      </c>
      <c r="V376" s="482"/>
      <c r="W376" s="478">
        <v>669949.16</v>
      </c>
      <c r="X376" s="482"/>
      <c r="Y376" s="482"/>
      <c r="Z376" s="482"/>
      <c r="AA376" s="482"/>
      <c r="AB376" s="482"/>
      <c r="AC376" s="482"/>
      <c r="AD376" s="482"/>
      <c r="AE376" s="483">
        <v>669949.16</v>
      </c>
      <c r="AF376" s="482"/>
      <c r="AG376" s="482"/>
      <c r="AH376" s="482"/>
      <c r="AI376" s="344" t="s">
        <v>1056</v>
      </c>
      <c r="AJ376" s="479">
        <v>45478.546273148146</v>
      </c>
      <c r="AK376" s="344"/>
      <c r="AL376" s="344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</row>
    <row r="377" spans="1:53" s="4" customFormat="1" ht="12.75" customHeight="1" x14ac:dyDescent="0.25">
      <c r="A377" s="379" t="s">
        <v>273</v>
      </c>
      <c r="B377" s="379" t="s">
        <v>258</v>
      </c>
      <c r="C377" s="379" t="s">
        <v>522</v>
      </c>
      <c r="D377" s="379" t="s">
        <v>874</v>
      </c>
      <c r="E377" s="379" t="s">
        <v>781</v>
      </c>
      <c r="F377" s="379" t="s">
        <v>786</v>
      </c>
      <c r="G377" s="480">
        <v>30000</v>
      </c>
      <c r="H377" s="379"/>
      <c r="I377" s="480">
        <v>30000</v>
      </c>
      <c r="J377" s="379"/>
      <c r="K377" s="379"/>
      <c r="L377" s="379"/>
      <c r="M377" s="379"/>
      <c r="N377" s="379"/>
      <c r="O377" s="379"/>
      <c r="P377" s="379"/>
      <c r="Q377" s="480">
        <v>30000</v>
      </c>
      <c r="R377" s="379"/>
      <c r="S377" s="379"/>
      <c r="T377" s="379"/>
      <c r="U377" s="480">
        <v>0</v>
      </c>
      <c r="V377" s="379"/>
      <c r="W377" s="480">
        <v>0</v>
      </c>
      <c r="X377" s="379"/>
      <c r="Y377" s="379"/>
      <c r="Z377" s="379"/>
      <c r="AA377" s="379"/>
      <c r="AB377" s="379"/>
      <c r="AC377" s="379"/>
      <c r="AD377" s="379"/>
      <c r="AE377" s="480">
        <v>0</v>
      </c>
      <c r="AF377" s="379"/>
      <c r="AG377" s="379"/>
      <c r="AH377" s="379"/>
      <c r="AI377" s="379" t="s">
        <v>1056</v>
      </c>
      <c r="AJ377" s="481">
        <v>45478.546273148146</v>
      </c>
      <c r="AK377" s="379"/>
      <c r="AL377" s="379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</row>
    <row r="378" spans="1:53" s="4" customFormat="1" ht="12.75" customHeight="1" x14ac:dyDescent="0.25">
      <c r="A378" s="379" t="s">
        <v>264</v>
      </c>
      <c r="B378" s="379" t="s">
        <v>258</v>
      </c>
      <c r="C378" s="379" t="s">
        <v>522</v>
      </c>
      <c r="D378" s="379" t="s">
        <v>874</v>
      </c>
      <c r="E378" s="379" t="s">
        <v>781</v>
      </c>
      <c r="F378" s="379" t="s">
        <v>787</v>
      </c>
      <c r="G378" s="480">
        <v>463200</v>
      </c>
      <c r="H378" s="379"/>
      <c r="I378" s="480">
        <v>463200</v>
      </c>
      <c r="J378" s="379"/>
      <c r="K378" s="379"/>
      <c r="L378" s="379"/>
      <c r="M378" s="379"/>
      <c r="N378" s="379"/>
      <c r="O378" s="379"/>
      <c r="P378" s="379"/>
      <c r="Q378" s="480">
        <v>463200</v>
      </c>
      <c r="R378" s="379"/>
      <c r="S378" s="379"/>
      <c r="T378" s="379"/>
      <c r="U378" s="480">
        <v>210917.3</v>
      </c>
      <c r="V378" s="379"/>
      <c r="W378" s="480">
        <v>210917.3</v>
      </c>
      <c r="X378" s="379"/>
      <c r="Y378" s="379"/>
      <c r="Z378" s="379"/>
      <c r="AA378" s="379"/>
      <c r="AB378" s="379"/>
      <c r="AC378" s="379"/>
      <c r="AD378" s="379"/>
      <c r="AE378" s="480">
        <v>210917.3</v>
      </c>
      <c r="AF378" s="379"/>
      <c r="AG378" s="379"/>
      <c r="AH378" s="379"/>
      <c r="AI378" s="379" t="s">
        <v>1056</v>
      </c>
      <c r="AJ378" s="481">
        <v>45478.546273148146</v>
      </c>
      <c r="AK378" s="379"/>
      <c r="AL378" s="379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</row>
    <row r="379" spans="1:53" s="4" customFormat="1" ht="12.75" customHeight="1" x14ac:dyDescent="0.25">
      <c r="A379" s="344" t="s">
        <v>266</v>
      </c>
      <c r="B379" s="344" t="s">
        <v>258</v>
      </c>
      <c r="C379" s="344" t="s">
        <v>522</v>
      </c>
      <c r="D379" s="482" t="s">
        <v>874</v>
      </c>
      <c r="E379" s="344" t="s">
        <v>781</v>
      </c>
      <c r="F379" s="482" t="s">
        <v>258</v>
      </c>
      <c r="G379" s="478">
        <v>319100</v>
      </c>
      <c r="H379" s="482"/>
      <c r="I379" s="478">
        <v>319100</v>
      </c>
      <c r="J379" s="482"/>
      <c r="K379" s="482"/>
      <c r="L379" s="482"/>
      <c r="M379" s="482"/>
      <c r="N379" s="482"/>
      <c r="O379" s="482"/>
      <c r="P379" s="482"/>
      <c r="Q379" s="483">
        <v>319100</v>
      </c>
      <c r="R379" s="482"/>
      <c r="S379" s="482"/>
      <c r="T379" s="482"/>
      <c r="U379" s="478">
        <v>140253</v>
      </c>
      <c r="V379" s="482"/>
      <c r="W379" s="478">
        <v>140253</v>
      </c>
      <c r="X379" s="482"/>
      <c r="Y379" s="482"/>
      <c r="Z379" s="482"/>
      <c r="AA379" s="482"/>
      <c r="AB379" s="482"/>
      <c r="AC379" s="482"/>
      <c r="AD379" s="482"/>
      <c r="AE379" s="483">
        <v>140253</v>
      </c>
      <c r="AF379" s="482"/>
      <c r="AG379" s="482"/>
      <c r="AH379" s="482"/>
      <c r="AI379" s="344" t="s">
        <v>1056</v>
      </c>
      <c r="AJ379" s="479">
        <v>45478.546284722222</v>
      </c>
      <c r="AK379" s="344"/>
      <c r="AL379" s="344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</row>
    <row r="380" spans="1:53" s="4" customFormat="1" ht="12.75" customHeight="1" x14ac:dyDescent="0.25">
      <c r="A380" s="379" t="s">
        <v>267</v>
      </c>
      <c r="B380" s="379" t="s">
        <v>258</v>
      </c>
      <c r="C380" s="379" t="s">
        <v>522</v>
      </c>
      <c r="D380" s="379" t="s">
        <v>874</v>
      </c>
      <c r="E380" s="379" t="s">
        <v>781</v>
      </c>
      <c r="F380" s="379" t="s">
        <v>789</v>
      </c>
      <c r="G380" s="480">
        <v>319100</v>
      </c>
      <c r="H380" s="379"/>
      <c r="I380" s="480">
        <v>319100</v>
      </c>
      <c r="J380" s="379"/>
      <c r="K380" s="379"/>
      <c r="L380" s="379"/>
      <c r="M380" s="379"/>
      <c r="N380" s="379"/>
      <c r="O380" s="379"/>
      <c r="P380" s="379"/>
      <c r="Q380" s="480">
        <v>319100</v>
      </c>
      <c r="R380" s="379"/>
      <c r="S380" s="379"/>
      <c r="T380" s="379"/>
      <c r="U380" s="480">
        <v>140253</v>
      </c>
      <c r="V380" s="379"/>
      <c r="W380" s="480">
        <v>140253</v>
      </c>
      <c r="X380" s="379"/>
      <c r="Y380" s="379"/>
      <c r="Z380" s="379"/>
      <c r="AA380" s="379"/>
      <c r="AB380" s="379"/>
      <c r="AC380" s="379"/>
      <c r="AD380" s="379"/>
      <c r="AE380" s="480">
        <v>140253</v>
      </c>
      <c r="AF380" s="379"/>
      <c r="AG380" s="379"/>
      <c r="AH380" s="379"/>
      <c r="AI380" s="379" t="s">
        <v>1056</v>
      </c>
      <c r="AJ380" s="481">
        <v>45478.546284722222</v>
      </c>
      <c r="AK380" s="379"/>
      <c r="AL380" s="379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</row>
    <row r="381" spans="1:53" s="4" customFormat="1" ht="12.75" customHeight="1" x14ac:dyDescent="0.25">
      <c r="A381" s="379" t="s">
        <v>268</v>
      </c>
      <c r="B381" s="379" t="s">
        <v>258</v>
      </c>
      <c r="C381" s="379" t="s">
        <v>522</v>
      </c>
      <c r="D381" s="379" t="s">
        <v>874</v>
      </c>
      <c r="E381" s="379" t="s">
        <v>781</v>
      </c>
      <c r="F381" s="379" t="s">
        <v>790</v>
      </c>
      <c r="G381" s="480">
        <v>319100</v>
      </c>
      <c r="H381" s="379"/>
      <c r="I381" s="480">
        <v>319100</v>
      </c>
      <c r="J381" s="379"/>
      <c r="K381" s="379"/>
      <c r="L381" s="379"/>
      <c r="M381" s="379"/>
      <c r="N381" s="379"/>
      <c r="O381" s="379"/>
      <c r="P381" s="379"/>
      <c r="Q381" s="480">
        <v>319100</v>
      </c>
      <c r="R381" s="379"/>
      <c r="S381" s="379"/>
      <c r="T381" s="379"/>
      <c r="U381" s="480">
        <v>140253</v>
      </c>
      <c r="V381" s="379"/>
      <c r="W381" s="480">
        <v>140253</v>
      </c>
      <c r="X381" s="379"/>
      <c r="Y381" s="379"/>
      <c r="Z381" s="379"/>
      <c r="AA381" s="379"/>
      <c r="AB381" s="379"/>
      <c r="AC381" s="379"/>
      <c r="AD381" s="379"/>
      <c r="AE381" s="480">
        <v>140253</v>
      </c>
      <c r="AF381" s="379"/>
      <c r="AG381" s="379"/>
      <c r="AH381" s="379"/>
      <c r="AI381" s="379" t="s">
        <v>1056</v>
      </c>
      <c r="AJ381" s="481">
        <v>45478.546273148146</v>
      </c>
      <c r="AK381" s="379"/>
      <c r="AL381" s="379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</row>
    <row r="382" spans="1:53" s="4" customFormat="1" ht="12.75" customHeight="1" x14ac:dyDescent="0.25">
      <c r="A382" s="344" t="s">
        <v>269</v>
      </c>
      <c r="B382" s="344" t="s">
        <v>258</v>
      </c>
      <c r="C382" s="344" t="s">
        <v>522</v>
      </c>
      <c r="D382" s="482" t="s">
        <v>874</v>
      </c>
      <c r="E382" s="344" t="s">
        <v>781</v>
      </c>
      <c r="F382" s="482" t="s">
        <v>791</v>
      </c>
      <c r="G382" s="478">
        <v>16100</v>
      </c>
      <c r="H382" s="482"/>
      <c r="I382" s="478">
        <v>16100</v>
      </c>
      <c r="J382" s="482"/>
      <c r="K382" s="482"/>
      <c r="L382" s="482"/>
      <c r="M382" s="482"/>
      <c r="N382" s="482"/>
      <c r="O382" s="482"/>
      <c r="P382" s="482"/>
      <c r="Q382" s="483">
        <v>16100</v>
      </c>
      <c r="R382" s="482"/>
      <c r="S382" s="482"/>
      <c r="T382" s="482"/>
      <c r="U382" s="478">
        <v>4319.93</v>
      </c>
      <c r="V382" s="482"/>
      <c r="W382" s="478">
        <v>4319.93</v>
      </c>
      <c r="X382" s="482"/>
      <c r="Y382" s="482"/>
      <c r="Z382" s="482"/>
      <c r="AA382" s="482"/>
      <c r="AB382" s="482"/>
      <c r="AC382" s="482"/>
      <c r="AD382" s="482"/>
      <c r="AE382" s="483">
        <v>4319.93</v>
      </c>
      <c r="AF382" s="482"/>
      <c r="AG382" s="482"/>
      <c r="AH382" s="482"/>
      <c r="AI382" s="344" t="s">
        <v>1056</v>
      </c>
      <c r="AJ382" s="479">
        <v>45478.546284722222</v>
      </c>
      <c r="AK382" s="344"/>
      <c r="AL382" s="344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</row>
    <row r="383" spans="1:53" s="4" customFormat="1" ht="12.75" customHeight="1" x14ac:dyDescent="0.25">
      <c r="A383" s="344" t="s">
        <v>270</v>
      </c>
      <c r="B383" s="344" t="s">
        <v>258</v>
      </c>
      <c r="C383" s="344" t="s">
        <v>522</v>
      </c>
      <c r="D383" s="482" t="s">
        <v>874</v>
      </c>
      <c r="E383" s="344" t="s">
        <v>781</v>
      </c>
      <c r="F383" s="482" t="s">
        <v>792</v>
      </c>
      <c r="G383" s="478">
        <v>16100</v>
      </c>
      <c r="H383" s="482"/>
      <c r="I383" s="478">
        <v>16100</v>
      </c>
      <c r="J383" s="482"/>
      <c r="K383" s="482"/>
      <c r="L383" s="482"/>
      <c r="M383" s="482"/>
      <c r="N383" s="482"/>
      <c r="O383" s="482"/>
      <c r="P383" s="482"/>
      <c r="Q383" s="483">
        <v>16100</v>
      </c>
      <c r="R383" s="482"/>
      <c r="S383" s="482"/>
      <c r="T383" s="482"/>
      <c r="U383" s="478">
        <v>4319.93</v>
      </c>
      <c r="V383" s="482"/>
      <c r="W383" s="478">
        <v>4319.93</v>
      </c>
      <c r="X383" s="482"/>
      <c r="Y383" s="482"/>
      <c r="Z383" s="482"/>
      <c r="AA383" s="482"/>
      <c r="AB383" s="482"/>
      <c r="AC383" s="482"/>
      <c r="AD383" s="482"/>
      <c r="AE383" s="483">
        <v>4319.93</v>
      </c>
      <c r="AF383" s="482"/>
      <c r="AG383" s="482"/>
      <c r="AH383" s="482"/>
      <c r="AI383" s="344" t="s">
        <v>1056</v>
      </c>
      <c r="AJ383" s="479">
        <v>45478.546284722222</v>
      </c>
      <c r="AK383" s="344"/>
      <c r="AL383" s="344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</row>
    <row r="384" spans="1:53" s="4" customFormat="1" ht="12.75" customHeight="1" x14ac:dyDescent="0.25">
      <c r="A384" s="344" t="s">
        <v>276</v>
      </c>
      <c r="B384" s="344" t="s">
        <v>258</v>
      </c>
      <c r="C384" s="344" t="s">
        <v>522</v>
      </c>
      <c r="D384" s="482" t="s">
        <v>874</v>
      </c>
      <c r="E384" s="344" t="s">
        <v>781</v>
      </c>
      <c r="F384" s="482" t="s">
        <v>797</v>
      </c>
      <c r="G384" s="478">
        <v>14700</v>
      </c>
      <c r="H384" s="482"/>
      <c r="I384" s="478">
        <v>14700</v>
      </c>
      <c r="J384" s="482"/>
      <c r="K384" s="482"/>
      <c r="L384" s="482"/>
      <c r="M384" s="482"/>
      <c r="N384" s="482"/>
      <c r="O384" s="482"/>
      <c r="P384" s="482"/>
      <c r="Q384" s="483">
        <v>14700</v>
      </c>
      <c r="R384" s="482"/>
      <c r="S384" s="482"/>
      <c r="T384" s="482"/>
      <c r="U384" s="478">
        <v>3677</v>
      </c>
      <c r="V384" s="482"/>
      <c r="W384" s="478">
        <v>3677</v>
      </c>
      <c r="X384" s="482"/>
      <c r="Y384" s="482"/>
      <c r="Z384" s="482"/>
      <c r="AA384" s="482"/>
      <c r="AB384" s="482"/>
      <c r="AC384" s="482"/>
      <c r="AD384" s="482"/>
      <c r="AE384" s="483">
        <v>3677</v>
      </c>
      <c r="AF384" s="482"/>
      <c r="AG384" s="482"/>
      <c r="AH384" s="482"/>
      <c r="AI384" s="344" t="s">
        <v>1056</v>
      </c>
      <c r="AJ384" s="479">
        <v>45478.546273148146</v>
      </c>
      <c r="AK384" s="344"/>
      <c r="AL384" s="344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</row>
    <row r="385" spans="1:53" s="4" customFormat="1" ht="12.75" customHeight="1" x14ac:dyDescent="0.25">
      <c r="A385" s="379" t="s">
        <v>277</v>
      </c>
      <c r="B385" s="379" t="s">
        <v>258</v>
      </c>
      <c r="C385" s="379" t="s">
        <v>522</v>
      </c>
      <c r="D385" s="379" t="s">
        <v>874</v>
      </c>
      <c r="E385" s="379" t="s">
        <v>781</v>
      </c>
      <c r="F385" s="379" t="s">
        <v>798</v>
      </c>
      <c r="G385" s="480">
        <v>1200</v>
      </c>
      <c r="H385" s="379"/>
      <c r="I385" s="480">
        <v>1200</v>
      </c>
      <c r="J385" s="480"/>
      <c r="K385" s="379"/>
      <c r="L385" s="379"/>
      <c r="M385" s="379"/>
      <c r="N385" s="379"/>
      <c r="O385" s="379"/>
      <c r="P385" s="379"/>
      <c r="Q385" s="379">
        <v>1200</v>
      </c>
      <c r="R385" s="480"/>
      <c r="S385" s="480"/>
      <c r="T385" s="379"/>
      <c r="U385" s="480">
        <v>587</v>
      </c>
      <c r="V385" s="379"/>
      <c r="W385" s="480">
        <v>587</v>
      </c>
      <c r="X385" s="480"/>
      <c r="Y385" s="379"/>
      <c r="Z385" s="379"/>
      <c r="AA385" s="379"/>
      <c r="AB385" s="379"/>
      <c r="AC385" s="379"/>
      <c r="AD385" s="379"/>
      <c r="AE385" s="379">
        <v>587</v>
      </c>
      <c r="AF385" s="480"/>
      <c r="AG385" s="480"/>
      <c r="AH385" s="379"/>
      <c r="AI385" s="379" t="s">
        <v>1056</v>
      </c>
      <c r="AJ385" s="481">
        <v>45478.546273148146</v>
      </c>
      <c r="AK385" s="379"/>
      <c r="AL385" s="379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</row>
    <row r="386" spans="1:53" x14ac:dyDescent="0.25">
      <c r="A386" s="379" t="s">
        <v>271</v>
      </c>
      <c r="B386" s="379" t="s">
        <v>258</v>
      </c>
      <c r="C386" s="379" t="s">
        <v>522</v>
      </c>
      <c r="D386" s="379" t="s">
        <v>874</v>
      </c>
      <c r="E386" s="379" t="s">
        <v>781</v>
      </c>
      <c r="F386" s="379" t="s">
        <v>793</v>
      </c>
      <c r="G386" s="480">
        <v>200</v>
      </c>
      <c r="H386" s="379"/>
      <c r="I386" s="480">
        <v>200</v>
      </c>
      <c r="J386" s="480"/>
      <c r="K386" s="379"/>
      <c r="L386" s="379"/>
      <c r="M386" s="379"/>
      <c r="N386" s="379"/>
      <c r="O386" s="379"/>
      <c r="P386" s="379"/>
      <c r="Q386" s="379">
        <v>200</v>
      </c>
      <c r="R386" s="480"/>
      <c r="S386" s="480"/>
      <c r="T386" s="379"/>
      <c r="U386" s="480">
        <v>55.93</v>
      </c>
      <c r="V386" s="379"/>
      <c r="W386" s="480">
        <v>55.93</v>
      </c>
      <c r="X386" s="480"/>
      <c r="Y386" s="379"/>
      <c r="Z386" s="379"/>
      <c r="AA386" s="379"/>
      <c r="AB386" s="379"/>
      <c r="AC386" s="379"/>
      <c r="AD386" s="379"/>
      <c r="AE386" s="379">
        <v>55.93</v>
      </c>
      <c r="AF386" s="480"/>
      <c r="AG386" s="480"/>
      <c r="AH386" s="379"/>
      <c r="AI386" s="379" t="s">
        <v>1056</v>
      </c>
      <c r="AJ386" s="481">
        <v>45478.546273148146</v>
      </c>
      <c r="AK386" s="379"/>
      <c r="AL386" s="379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</row>
    <row r="387" spans="1:53" x14ac:dyDescent="0.25">
      <c r="A387" s="379" t="s">
        <v>355</v>
      </c>
      <c r="B387" s="379" t="s">
        <v>258</v>
      </c>
      <c r="C387" s="379" t="s">
        <v>522</v>
      </c>
      <c r="D387" s="379" t="s">
        <v>875</v>
      </c>
      <c r="E387" s="379" t="s">
        <v>781</v>
      </c>
      <c r="F387" s="379" t="s">
        <v>522</v>
      </c>
      <c r="G387" s="480">
        <v>1294900</v>
      </c>
      <c r="H387" s="379"/>
      <c r="I387" s="480">
        <v>1294900</v>
      </c>
      <c r="J387" s="480">
        <v>39100</v>
      </c>
      <c r="K387" s="379"/>
      <c r="L387" s="379"/>
      <c r="M387" s="379"/>
      <c r="N387" s="379"/>
      <c r="O387" s="379"/>
      <c r="P387" s="379"/>
      <c r="Q387" s="379"/>
      <c r="R387" s="480">
        <v>1308000</v>
      </c>
      <c r="S387" s="480">
        <v>26000</v>
      </c>
      <c r="T387" s="379"/>
      <c r="U387" s="480">
        <v>595276.16</v>
      </c>
      <c r="V387" s="379"/>
      <c r="W387" s="480">
        <v>595276.16</v>
      </c>
      <c r="X387" s="480">
        <v>1122.68</v>
      </c>
      <c r="Y387" s="379"/>
      <c r="Z387" s="379"/>
      <c r="AA387" s="379"/>
      <c r="AB387" s="379"/>
      <c r="AC387" s="379"/>
      <c r="AD387" s="379"/>
      <c r="AE387" s="379"/>
      <c r="AF387" s="480">
        <v>595276.16</v>
      </c>
      <c r="AG387" s="480">
        <v>1122.68</v>
      </c>
      <c r="AH387" s="379"/>
      <c r="AI387" s="379" t="s">
        <v>1056</v>
      </c>
      <c r="AJ387" s="481">
        <v>45478.546284722222</v>
      </c>
      <c r="AK387" s="379"/>
      <c r="AL387" s="379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</row>
    <row r="388" spans="1:53" x14ac:dyDescent="0.25">
      <c r="A388" s="344" t="s">
        <v>356</v>
      </c>
      <c r="B388" s="344" t="s">
        <v>258</v>
      </c>
      <c r="C388" s="344" t="s">
        <v>522</v>
      </c>
      <c r="D388" s="482" t="s">
        <v>876</v>
      </c>
      <c r="E388" s="344" t="s">
        <v>781</v>
      </c>
      <c r="F388" s="482" t="s">
        <v>522</v>
      </c>
      <c r="G388" s="478">
        <v>1294900</v>
      </c>
      <c r="H388" s="482"/>
      <c r="I388" s="478">
        <v>1294900</v>
      </c>
      <c r="J388" s="483">
        <v>39100</v>
      </c>
      <c r="K388" s="482"/>
      <c r="L388" s="482"/>
      <c r="M388" s="482"/>
      <c r="N388" s="482"/>
      <c r="O388" s="482"/>
      <c r="P388" s="482"/>
      <c r="Q388" s="482"/>
      <c r="R388" s="483">
        <v>1308000</v>
      </c>
      <c r="S388" s="483">
        <v>26000</v>
      </c>
      <c r="T388" s="482"/>
      <c r="U388" s="478">
        <v>595276.16</v>
      </c>
      <c r="V388" s="482"/>
      <c r="W388" s="478">
        <v>595276.16</v>
      </c>
      <c r="X388" s="483">
        <v>1122.68</v>
      </c>
      <c r="Y388" s="482"/>
      <c r="Z388" s="482"/>
      <c r="AA388" s="482"/>
      <c r="AB388" s="482"/>
      <c r="AC388" s="482"/>
      <c r="AD388" s="482"/>
      <c r="AE388" s="482"/>
      <c r="AF388" s="483">
        <v>595276.16</v>
      </c>
      <c r="AG388" s="483">
        <v>1122.68</v>
      </c>
      <c r="AH388" s="482"/>
      <c r="AI388" s="344" t="s">
        <v>1056</v>
      </c>
      <c r="AJ388" s="479">
        <v>45478.546284722222</v>
      </c>
      <c r="AK388" s="344"/>
      <c r="AL388" s="344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</row>
    <row r="389" spans="1:53" x14ac:dyDescent="0.25">
      <c r="A389" s="379" t="s">
        <v>355</v>
      </c>
      <c r="B389" s="379" t="s">
        <v>258</v>
      </c>
      <c r="C389" s="379" t="s">
        <v>522</v>
      </c>
      <c r="D389" s="379" t="s">
        <v>876</v>
      </c>
      <c r="E389" s="379" t="s">
        <v>781</v>
      </c>
      <c r="F389" s="379" t="s">
        <v>373</v>
      </c>
      <c r="G389" s="480">
        <v>1294900</v>
      </c>
      <c r="H389" s="379"/>
      <c r="I389" s="480">
        <v>1294900</v>
      </c>
      <c r="J389" s="480">
        <v>39100</v>
      </c>
      <c r="K389" s="379"/>
      <c r="L389" s="379"/>
      <c r="M389" s="379"/>
      <c r="N389" s="379"/>
      <c r="O389" s="379"/>
      <c r="P389" s="379"/>
      <c r="Q389" s="480"/>
      <c r="R389" s="379">
        <v>1308000</v>
      </c>
      <c r="S389" s="379">
        <v>26000</v>
      </c>
      <c r="T389" s="379"/>
      <c r="U389" s="480">
        <v>595276.16</v>
      </c>
      <c r="V389" s="379"/>
      <c r="W389" s="480">
        <v>595276.16</v>
      </c>
      <c r="X389" s="480">
        <v>1122.68</v>
      </c>
      <c r="Y389" s="379"/>
      <c r="Z389" s="379"/>
      <c r="AA389" s="379"/>
      <c r="AB389" s="379"/>
      <c r="AC389" s="379"/>
      <c r="AD389" s="379"/>
      <c r="AE389" s="480"/>
      <c r="AF389" s="379">
        <v>595276.16</v>
      </c>
      <c r="AG389" s="379">
        <v>1122.68</v>
      </c>
      <c r="AH389" s="379"/>
      <c r="AI389" s="379" t="s">
        <v>1056</v>
      </c>
      <c r="AJ389" s="481">
        <v>45478.546284722222</v>
      </c>
      <c r="AK389" s="379"/>
      <c r="AL389" s="379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</row>
    <row r="390" spans="1:53" x14ac:dyDescent="0.25">
      <c r="A390" s="379" t="s">
        <v>357</v>
      </c>
      <c r="B390" s="379" t="s">
        <v>258</v>
      </c>
      <c r="C390" s="379" t="s">
        <v>522</v>
      </c>
      <c r="D390" s="379" t="s">
        <v>876</v>
      </c>
      <c r="E390" s="379" t="s">
        <v>781</v>
      </c>
      <c r="F390" s="379" t="s">
        <v>877</v>
      </c>
      <c r="G390" s="480">
        <v>1294900</v>
      </c>
      <c r="H390" s="379"/>
      <c r="I390" s="480">
        <v>1294900</v>
      </c>
      <c r="J390" s="480">
        <v>39100</v>
      </c>
      <c r="K390" s="379"/>
      <c r="L390" s="379"/>
      <c r="M390" s="379"/>
      <c r="N390" s="379"/>
      <c r="O390" s="379"/>
      <c r="P390" s="379"/>
      <c r="Q390" s="480"/>
      <c r="R390" s="379">
        <v>1308000</v>
      </c>
      <c r="S390" s="379">
        <v>26000</v>
      </c>
      <c r="T390" s="379"/>
      <c r="U390" s="480">
        <v>595276.16</v>
      </c>
      <c r="V390" s="379"/>
      <c r="W390" s="480">
        <v>595276.16</v>
      </c>
      <c r="X390" s="480">
        <v>1122.68</v>
      </c>
      <c r="Y390" s="379"/>
      <c r="Z390" s="379"/>
      <c r="AA390" s="379"/>
      <c r="AB390" s="379"/>
      <c r="AC390" s="379"/>
      <c r="AD390" s="379"/>
      <c r="AE390" s="480"/>
      <c r="AF390" s="379">
        <v>595276.16</v>
      </c>
      <c r="AG390" s="379">
        <v>1122.68</v>
      </c>
      <c r="AH390" s="379"/>
      <c r="AI390" s="379" t="s">
        <v>1056</v>
      </c>
      <c r="AJ390" s="481">
        <v>45478.546284722222</v>
      </c>
      <c r="AK390" s="379"/>
      <c r="AL390" s="379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</row>
    <row r="391" spans="1:53" x14ac:dyDescent="0.25">
      <c r="A391" s="379" t="s">
        <v>358</v>
      </c>
      <c r="B391" s="379" t="s">
        <v>258</v>
      </c>
      <c r="C391" s="379" t="s">
        <v>522</v>
      </c>
      <c r="D391" s="379" t="s">
        <v>878</v>
      </c>
      <c r="E391" s="379" t="s">
        <v>781</v>
      </c>
      <c r="F391" s="379" t="s">
        <v>522</v>
      </c>
      <c r="G391" s="480">
        <v>0</v>
      </c>
      <c r="H391" s="379"/>
      <c r="I391" s="480">
        <v>0</v>
      </c>
      <c r="J391" s="480">
        <v>17982100</v>
      </c>
      <c r="K391" s="379"/>
      <c r="L391" s="379"/>
      <c r="M391" s="379"/>
      <c r="N391" s="379"/>
      <c r="O391" s="379"/>
      <c r="P391" s="379"/>
      <c r="Q391" s="480">
        <v>17982100</v>
      </c>
      <c r="R391" s="379"/>
      <c r="S391" s="379"/>
      <c r="T391" s="379"/>
      <c r="U391" s="480">
        <v>0</v>
      </c>
      <c r="V391" s="379"/>
      <c r="W391" s="480">
        <v>0</v>
      </c>
      <c r="X391" s="480">
        <v>17076600</v>
      </c>
      <c r="Y391" s="379"/>
      <c r="Z391" s="379"/>
      <c r="AA391" s="379"/>
      <c r="AB391" s="379"/>
      <c r="AC391" s="379"/>
      <c r="AD391" s="379"/>
      <c r="AE391" s="480">
        <v>17076600</v>
      </c>
      <c r="AF391" s="379"/>
      <c r="AG391" s="379"/>
      <c r="AH391" s="379"/>
      <c r="AI391" s="379" t="s">
        <v>1056</v>
      </c>
      <c r="AJ391" s="481">
        <v>45478.546284722222</v>
      </c>
      <c r="AK391" s="379"/>
      <c r="AL391" s="379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</row>
    <row r="392" spans="1:53" x14ac:dyDescent="0.25">
      <c r="A392" s="379" t="s">
        <v>359</v>
      </c>
      <c r="B392" s="379" t="s">
        <v>258</v>
      </c>
      <c r="C392" s="379" t="s">
        <v>522</v>
      </c>
      <c r="D392" s="379" t="s">
        <v>879</v>
      </c>
      <c r="E392" s="379" t="s">
        <v>781</v>
      </c>
      <c r="F392" s="379" t="s">
        <v>522</v>
      </c>
      <c r="G392" s="480">
        <v>0</v>
      </c>
      <c r="H392" s="379"/>
      <c r="I392" s="480">
        <v>0</v>
      </c>
      <c r="J392" s="480">
        <v>7000000</v>
      </c>
      <c r="K392" s="379"/>
      <c r="L392" s="379"/>
      <c r="M392" s="379"/>
      <c r="N392" s="379"/>
      <c r="O392" s="379"/>
      <c r="P392" s="379"/>
      <c r="Q392" s="480">
        <v>7000000</v>
      </c>
      <c r="R392" s="379"/>
      <c r="S392" s="379"/>
      <c r="T392" s="379"/>
      <c r="U392" s="480">
        <v>0</v>
      </c>
      <c r="V392" s="379"/>
      <c r="W392" s="480">
        <v>0</v>
      </c>
      <c r="X392" s="480">
        <v>6094500</v>
      </c>
      <c r="Y392" s="379"/>
      <c r="Z392" s="379"/>
      <c r="AA392" s="379"/>
      <c r="AB392" s="379"/>
      <c r="AC392" s="379"/>
      <c r="AD392" s="379"/>
      <c r="AE392" s="480">
        <v>6094500</v>
      </c>
      <c r="AF392" s="379"/>
      <c r="AG392" s="379"/>
      <c r="AH392" s="379"/>
      <c r="AI392" s="379" t="s">
        <v>1056</v>
      </c>
      <c r="AJ392" s="481">
        <v>45478.546284722222</v>
      </c>
      <c r="AK392" s="379"/>
      <c r="AL392" s="379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</row>
    <row r="393" spans="1:53" x14ac:dyDescent="0.25">
      <c r="A393" s="344" t="s">
        <v>275</v>
      </c>
      <c r="B393" s="344" t="s">
        <v>258</v>
      </c>
      <c r="C393" s="344" t="s">
        <v>522</v>
      </c>
      <c r="D393" s="482" t="s">
        <v>879</v>
      </c>
      <c r="E393" s="344" t="s">
        <v>781</v>
      </c>
      <c r="F393" s="482" t="s">
        <v>410</v>
      </c>
      <c r="G393" s="478">
        <v>0</v>
      </c>
      <c r="H393" s="482"/>
      <c r="I393" s="478">
        <v>0</v>
      </c>
      <c r="J393" s="483">
        <v>7000000</v>
      </c>
      <c r="K393" s="482"/>
      <c r="L393" s="482"/>
      <c r="M393" s="482"/>
      <c r="N393" s="482"/>
      <c r="O393" s="482"/>
      <c r="P393" s="482"/>
      <c r="Q393" s="483">
        <v>7000000</v>
      </c>
      <c r="R393" s="482"/>
      <c r="S393" s="482"/>
      <c r="T393" s="482"/>
      <c r="U393" s="478">
        <v>0</v>
      </c>
      <c r="V393" s="482"/>
      <c r="W393" s="478">
        <v>0</v>
      </c>
      <c r="X393" s="483">
        <v>6094500</v>
      </c>
      <c r="Y393" s="482"/>
      <c r="Z393" s="482"/>
      <c r="AA393" s="482"/>
      <c r="AB393" s="482"/>
      <c r="AC393" s="482"/>
      <c r="AD393" s="482"/>
      <c r="AE393" s="483">
        <v>6094500</v>
      </c>
      <c r="AF393" s="482"/>
      <c r="AG393" s="482"/>
      <c r="AH393" s="482"/>
      <c r="AI393" s="344" t="s">
        <v>1056</v>
      </c>
      <c r="AJ393" s="479">
        <v>45478.546284722222</v>
      </c>
      <c r="AK393" s="344"/>
      <c r="AL393" s="344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</row>
    <row r="394" spans="1:53" x14ac:dyDescent="0.25">
      <c r="A394" s="344" t="s">
        <v>360</v>
      </c>
      <c r="B394" s="344" t="s">
        <v>258</v>
      </c>
      <c r="C394" s="344" t="s">
        <v>522</v>
      </c>
      <c r="D394" s="344" t="s">
        <v>879</v>
      </c>
      <c r="E394" s="344" t="s">
        <v>781</v>
      </c>
      <c r="F394" s="344" t="s">
        <v>880</v>
      </c>
      <c r="G394" s="478">
        <v>0</v>
      </c>
      <c r="H394" s="482"/>
      <c r="I394" s="478">
        <v>0</v>
      </c>
      <c r="J394" s="483">
        <v>7000000</v>
      </c>
      <c r="K394" s="482"/>
      <c r="L394" s="482"/>
      <c r="M394" s="482"/>
      <c r="N394" s="482"/>
      <c r="O394" s="482"/>
      <c r="P394" s="482"/>
      <c r="Q394" s="483">
        <v>7000000</v>
      </c>
      <c r="R394" s="483"/>
      <c r="S394" s="483"/>
      <c r="T394" s="482"/>
      <c r="U394" s="478">
        <v>0</v>
      </c>
      <c r="V394" s="344"/>
      <c r="W394" s="478">
        <v>0</v>
      </c>
      <c r="X394" s="478">
        <v>6094500</v>
      </c>
      <c r="Y394" s="344"/>
      <c r="Z394" s="344"/>
      <c r="AA394" s="344"/>
      <c r="AB394" s="344"/>
      <c r="AC394" s="344"/>
      <c r="AD394" s="344"/>
      <c r="AE394" s="478">
        <v>6094500</v>
      </c>
      <c r="AF394" s="478"/>
      <c r="AG394" s="478"/>
      <c r="AH394" s="344"/>
      <c r="AI394" s="344" t="s">
        <v>1056</v>
      </c>
      <c r="AJ394" s="479">
        <v>45478.546284722222</v>
      </c>
      <c r="AK394" s="344"/>
      <c r="AL394" s="479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</row>
    <row r="395" spans="1:53" x14ac:dyDescent="0.25">
      <c r="A395" s="3" t="s">
        <v>162</v>
      </c>
      <c r="B395" s="3" t="s">
        <v>258</v>
      </c>
      <c r="C395" s="3" t="s">
        <v>522</v>
      </c>
      <c r="D395" s="3" t="s">
        <v>879</v>
      </c>
      <c r="E395" s="3" t="s">
        <v>781</v>
      </c>
      <c r="F395" s="3" t="s">
        <v>881</v>
      </c>
      <c r="G395" s="3">
        <v>0</v>
      </c>
      <c r="H395" s="3"/>
      <c r="I395" s="3">
        <v>0</v>
      </c>
      <c r="J395" s="3">
        <v>7000000</v>
      </c>
      <c r="K395" s="3"/>
      <c r="L395" s="3"/>
      <c r="M395" s="3"/>
      <c r="N395" s="3"/>
      <c r="O395" s="3"/>
      <c r="P395" s="3"/>
      <c r="Q395" s="3">
        <v>7000000</v>
      </c>
      <c r="R395" s="3"/>
      <c r="S395" s="3"/>
      <c r="T395" s="3"/>
      <c r="U395" s="3">
        <v>0</v>
      </c>
      <c r="V395" s="3"/>
      <c r="W395" s="3">
        <v>0</v>
      </c>
      <c r="X395" s="3">
        <v>6094500</v>
      </c>
      <c r="Y395" s="3"/>
      <c r="Z395" s="3"/>
      <c r="AA395" s="3"/>
      <c r="AB395" s="3"/>
      <c r="AC395" s="3"/>
      <c r="AD395" s="3"/>
      <c r="AE395" s="3">
        <v>6094500</v>
      </c>
      <c r="AF395" s="3"/>
      <c r="AG395" s="3"/>
      <c r="AH395" s="3"/>
      <c r="AI395" s="3" t="s">
        <v>1056</v>
      </c>
      <c r="AJ395" s="3">
        <v>45478.546273148146</v>
      </c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</row>
    <row r="396" spans="1:53" x14ac:dyDescent="0.25">
      <c r="A396" s="3" t="s">
        <v>1043</v>
      </c>
      <c r="B396" s="3" t="s">
        <v>258</v>
      </c>
      <c r="C396" s="3" t="s">
        <v>522</v>
      </c>
      <c r="D396" s="3" t="s">
        <v>1044</v>
      </c>
      <c r="E396" s="3" t="s">
        <v>781</v>
      </c>
      <c r="F396" s="3" t="s">
        <v>522</v>
      </c>
      <c r="G396" s="3">
        <v>0</v>
      </c>
      <c r="H396" s="3"/>
      <c r="I396" s="3">
        <v>0</v>
      </c>
      <c r="J396" s="3">
        <v>10982100</v>
      </c>
      <c r="K396" s="3"/>
      <c r="L396" s="3"/>
      <c r="M396" s="3"/>
      <c r="N396" s="3"/>
      <c r="O396" s="3"/>
      <c r="P396" s="3"/>
      <c r="Q396" s="3">
        <v>10982100</v>
      </c>
      <c r="R396" s="3"/>
      <c r="S396" s="3"/>
      <c r="T396" s="3"/>
      <c r="U396" s="3">
        <v>0</v>
      </c>
      <c r="V396" s="3"/>
      <c r="W396" s="3">
        <v>0</v>
      </c>
      <c r="X396" s="3">
        <v>10982100</v>
      </c>
      <c r="Y396" s="3"/>
      <c r="Z396" s="3"/>
      <c r="AA396" s="3"/>
      <c r="AB396" s="3"/>
      <c r="AC396" s="3"/>
      <c r="AD396" s="3"/>
      <c r="AE396" s="3">
        <v>10982100</v>
      </c>
      <c r="AF396" s="3"/>
      <c r="AG396" s="3"/>
      <c r="AH396" s="3"/>
      <c r="AI396" s="3" t="s">
        <v>1056</v>
      </c>
      <c r="AJ396" s="3">
        <v>45478.546284722222</v>
      </c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</row>
    <row r="397" spans="1:53" x14ac:dyDescent="0.25">
      <c r="A397" s="3" t="s">
        <v>275</v>
      </c>
      <c r="B397" s="3" t="s">
        <v>258</v>
      </c>
      <c r="C397" s="3" t="s">
        <v>522</v>
      </c>
      <c r="D397" s="3" t="s">
        <v>1044</v>
      </c>
      <c r="E397" s="3" t="s">
        <v>781</v>
      </c>
      <c r="F397" s="3" t="s">
        <v>410</v>
      </c>
      <c r="G397" s="3">
        <v>0</v>
      </c>
      <c r="H397" s="3"/>
      <c r="I397" s="3">
        <v>0</v>
      </c>
      <c r="J397" s="3">
        <v>10982100</v>
      </c>
      <c r="K397" s="3"/>
      <c r="L397" s="3"/>
      <c r="M397" s="3"/>
      <c r="N397" s="3"/>
      <c r="O397" s="3"/>
      <c r="P397" s="3"/>
      <c r="Q397" s="3">
        <v>10982100</v>
      </c>
      <c r="R397" s="3"/>
      <c r="S397" s="3"/>
      <c r="T397" s="3"/>
      <c r="U397" s="3">
        <v>0</v>
      </c>
      <c r="V397" s="3"/>
      <c r="W397" s="3">
        <v>0</v>
      </c>
      <c r="X397" s="3">
        <v>10982100</v>
      </c>
      <c r="Y397" s="3"/>
      <c r="Z397" s="3"/>
      <c r="AA397" s="3"/>
      <c r="AB397" s="3"/>
      <c r="AC397" s="3"/>
      <c r="AD397" s="3"/>
      <c r="AE397" s="3">
        <v>10982100</v>
      </c>
      <c r="AF397" s="3"/>
      <c r="AG397" s="3"/>
      <c r="AH397" s="3"/>
      <c r="AI397" s="3" t="s">
        <v>1056</v>
      </c>
      <c r="AJ397" s="3">
        <v>45478.546284722222</v>
      </c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</row>
    <row r="398" spans="1:53" x14ac:dyDescent="0.25">
      <c r="A398" s="3" t="s">
        <v>210</v>
      </c>
      <c r="B398" s="3" t="s">
        <v>258</v>
      </c>
      <c r="C398" s="3" t="s">
        <v>522</v>
      </c>
      <c r="D398" s="3" t="s">
        <v>1044</v>
      </c>
      <c r="E398" s="3" t="s">
        <v>781</v>
      </c>
      <c r="F398" s="3" t="s">
        <v>796</v>
      </c>
      <c r="G398" s="3">
        <v>0</v>
      </c>
      <c r="H398" s="3"/>
      <c r="I398" s="3">
        <v>0</v>
      </c>
      <c r="J398" s="3">
        <v>10982100</v>
      </c>
      <c r="K398" s="3"/>
      <c r="L398" s="3"/>
      <c r="M398" s="3"/>
      <c r="N398" s="3"/>
      <c r="O398" s="3"/>
      <c r="P398" s="3"/>
      <c r="Q398" s="3">
        <v>10982100</v>
      </c>
      <c r="R398" s="3"/>
      <c r="S398" s="3"/>
      <c r="T398" s="3"/>
      <c r="U398" s="3">
        <v>0</v>
      </c>
      <c r="V398" s="3"/>
      <c r="W398" s="3">
        <v>0</v>
      </c>
      <c r="X398" s="3">
        <v>10982100</v>
      </c>
      <c r="Y398" s="3"/>
      <c r="Z398" s="3"/>
      <c r="AA398" s="3"/>
      <c r="AB398" s="3"/>
      <c r="AC398" s="3"/>
      <c r="AD398" s="3"/>
      <c r="AE398" s="3">
        <v>10982100</v>
      </c>
      <c r="AF398" s="3"/>
      <c r="AG398" s="3"/>
      <c r="AH398" s="3"/>
      <c r="AI398" s="3" t="s">
        <v>1056</v>
      </c>
      <c r="AJ398" s="3">
        <v>45478.546273148146</v>
      </c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</row>
    <row r="399" spans="1:53" x14ac:dyDescent="0.25">
      <c r="A399" s="3" t="s">
        <v>361</v>
      </c>
      <c r="B399" s="3" t="s">
        <v>362</v>
      </c>
      <c r="C399" s="3"/>
      <c r="D399" s="3"/>
      <c r="E399" s="3"/>
      <c r="F399" s="3"/>
      <c r="G399" s="3">
        <v>-214329012.88999999</v>
      </c>
      <c r="H399" s="3"/>
      <c r="I399" s="3">
        <v>-214329012.88999999</v>
      </c>
      <c r="J399" s="3">
        <v>0</v>
      </c>
      <c r="K399" s="3"/>
      <c r="L399" s="3"/>
      <c r="M399" s="3"/>
      <c r="N399" s="3"/>
      <c r="O399" s="3"/>
      <c r="P399" s="3"/>
      <c r="Q399" s="3">
        <v>-167196318.13999999</v>
      </c>
      <c r="R399" s="3">
        <v>-17447599.969999999</v>
      </c>
      <c r="S399" s="3">
        <v>-29685094.780000001</v>
      </c>
      <c r="T399" s="3"/>
      <c r="U399" s="3">
        <v>89569943.969999999</v>
      </c>
      <c r="V399" s="3"/>
      <c r="W399" s="3">
        <v>89569943.969999999</v>
      </c>
      <c r="X399" s="3">
        <v>0</v>
      </c>
      <c r="Y399" s="3"/>
      <c r="Z399" s="3"/>
      <c r="AA399" s="3"/>
      <c r="AB399" s="3"/>
      <c r="AC399" s="3"/>
      <c r="AD399" s="3"/>
      <c r="AE399" s="3">
        <v>77264641.620000005</v>
      </c>
      <c r="AF399" s="3">
        <v>-5008167.1500000004</v>
      </c>
      <c r="AG399" s="3">
        <v>17313469.5</v>
      </c>
      <c r="AH399" s="3"/>
      <c r="AI399" s="3" t="s">
        <v>1056</v>
      </c>
      <c r="AJ399" s="3">
        <v>45478.542268518519</v>
      </c>
      <c r="AK399" s="3" t="s">
        <v>1056</v>
      </c>
      <c r="AL399" s="3">
        <v>45478.546296296299</v>
      </c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</row>
    <row r="400" spans="1:53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</row>
    <row r="401" spans="1:53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</row>
    <row r="402" spans="1:53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</row>
    <row r="403" spans="1:53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</row>
    <row r="404" spans="1:53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</row>
    <row r="405" spans="1:53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</row>
    <row r="406" spans="1:53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</row>
    <row r="407" spans="1:53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</row>
    <row r="408" spans="1:53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</row>
    <row r="409" spans="1:53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</row>
    <row r="410" spans="1:53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</row>
    <row r="411" spans="1:53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</row>
    <row r="412" spans="1:53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</row>
    <row r="413" spans="1:53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</row>
    <row r="414" spans="1:53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</row>
    <row r="415" spans="1:53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</row>
    <row r="416" spans="1:53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</row>
    <row r="417" spans="1:53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</row>
    <row r="418" spans="1:53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</row>
    <row r="419" spans="1:53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</row>
    <row r="420" spans="1:53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</row>
    <row r="421" spans="1:53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</row>
    <row r="422" spans="1:53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</row>
    <row r="423" spans="1:53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</row>
    <row r="424" spans="1:53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</row>
    <row r="425" spans="1:53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</row>
    <row r="426" spans="1:53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</row>
    <row r="427" spans="1:53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</row>
    <row r="428" spans="1:53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</row>
    <row r="429" spans="1:53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</row>
    <row r="430" spans="1:53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</row>
    <row r="431" spans="1:53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</row>
    <row r="432" spans="1:53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</row>
    <row r="433" spans="1:53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</row>
    <row r="434" spans="1:53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</row>
    <row r="435" spans="1:53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</row>
    <row r="436" spans="1:53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</row>
    <row r="437" spans="1:53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</row>
    <row r="438" spans="1:53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</row>
    <row r="439" spans="1:53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</row>
    <row r="440" spans="1:53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</row>
    <row r="441" spans="1:53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</row>
    <row r="442" spans="1:53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</row>
    <row r="443" spans="1:53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</row>
    <row r="444" spans="1:53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</row>
    <row r="445" spans="1:53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</row>
    <row r="446" spans="1:53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</row>
    <row r="447" spans="1:53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</row>
    <row r="448" spans="1:53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</row>
    <row r="449" spans="1:53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</row>
    <row r="450" spans="1:53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</row>
    <row r="451" spans="1:53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</row>
    <row r="452" spans="1:53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</row>
    <row r="453" spans="1:53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</row>
    <row r="454" spans="1:53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</row>
    <row r="455" spans="1:53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</row>
    <row r="456" spans="1:53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</row>
    <row r="457" spans="1:53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</row>
    <row r="458" spans="1:53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</row>
    <row r="459" spans="1:53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</row>
    <row r="460" spans="1:53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</row>
    <row r="461" spans="1:53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</row>
    <row r="462" spans="1:53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</row>
    <row r="463" spans="1:53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</row>
    <row r="464" spans="1:53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</row>
    <row r="465" spans="1:53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</row>
    <row r="466" spans="1:53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</row>
    <row r="467" spans="1:53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</row>
    <row r="468" spans="1:53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</row>
    <row r="469" spans="1:53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</row>
    <row r="470" spans="1:53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</row>
    <row r="471" spans="1:53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</row>
    <row r="472" spans="1:53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</row>
    <row r="473" spans="1:53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</row>
    <row r="474" spans="1:53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</row>
    <row r="475" spans="1:53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</row>
    <row r="476" spans="1:53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</row>
    <row r="477" spans="1:53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</row>
    <row r="478" spans="1:53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</row>
    <row r="479" spans="1:53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</row>
    <row r="480" spans="1:53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</row>
    <row r="481" spans="1:53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</row>
    <row r="482" spans="1:53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</row>
    <row r="483" spans="1:53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</row>
    <row r="484" spans="1:53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</row>
    <row r="485" spans="1:53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</row>
    <row r="486" spans="1:53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</row>
    <row r="487" spans="1:53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</row>
    <row r="488" spans="1:53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</row>
    <row r="489" spans="1:53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</row>
    <row r="490" spans="1:53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</row>
    <row r="491" spans="1:53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</row>
    <row r="492" spans="1:53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</row>
    <row r="493" spans="1:53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</row>
    <row r="494" spans="1:53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</row>
    <row r="495" spans="1:53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</row>
    <row r="496" spans="1:53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</row>
    <row r="497" spans="1:53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</row>
    <row r="498" spans="1:53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</row>
    <row r="499" spans="1:53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</row>
    <row r="500" spans="1:53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</row>
  </sheetData>
  <autoFilter ref="A6:AL6" xr:uid="{0FC136CE-BC3A-4BE2-9F43-E9A7DFC754AC}"/>
  <pageMargins left="0.7" right="0.7" top="0.75" bottom="0.75" header="0.3" footer="0.3"/>
  <pageSetup paperSize="9" scale="5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8C3D8-4303-4485-9674-10D854E2C0AC}">
  <sheetPr>
    <tabColor theme="5" tint="-0.249977111117893"/>
  </sheetPr>
  <dimension ref="A1:AK200"/>
  <sheetViews>
    <sheetView topLeftCell="A10" zoomScale="80" zoomScaleNormal="80" workbookViewId="0">
      <selection activeCell="T34" sqref="T34"/>
    </sheetView>
  </sheetViews>
  <sheetFormatPr defaultRowHeight="15" x14ac:dyDescent="0.25"/>
  <cols>
    <col min="1" max="1" width="30.140625" style="75" customWidth="1"/>
    <col min="2" max="2" width="7.42578125" style="75" customWidth="1"/>
    <col min="3" max="3" width="24.42578125" style="75" customWidth="1"/>
    <col min="4" max="4" width="26.140625" style="75" customWidth="1"/>
    <col min="5" max="5" width="19" style="75" customWidth="1"/>
    <col min="6" max="7" width="1.28515625" style="75" customWidth="1"/>
    <col min="8" max="8" width="14.28515625" style="75" customWidth="1"/>
    <col min="9" max="14" width="1.5703125" style="75" customWidth="1"/>
    <col min="15" max="15" width="19" style="75" customWidth="1"/>
    <col min="16" max="17" width="19" style="3" customWidth="1"/>
    <col min="18" max="18" width="9.140625" style="3"/>
    <col min="19" max="19" width="20.5703125" style="3" customWidth="1"/>
    <col min="20" max="21" width="1.28515625" style="3" customWidth="1"/>
    <col min="22" max="22" width="14.5703125" style="3" customWidth="1"/>
    <col min="23" max="24" width="1.140625" style="3" customWidth="1"/>
    <col min="25" max="28" width="1.140625" customWidth="1"/>
    <col min="29" max="31" width="15.7109375" customWidth="1"/>
    <col min="33" max="33" width="17.42578125" customWidth="1"/>
    <col min="34" max="34" width="23.5703125" customWidth="1"/>
  </cols>
  <sheetData>
    <row r="1" spans="1:37" ht="15" customHeight="1" x14ac:dyDescent="0.25">
      <c r="A1" s="193" t="s">
        <v>413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1:37" ht="15.75" thickBot="1" x14ac:dyDescent="0.3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</row>
    <row r="3" spans="1:37" ht="15" customHeight="1" thickBot="1" x14ac:dyDescent="0.3">
      <c r="A3" s="347" t="s">
        <v>482</v>
      </c>
      <c r="B3" s="347" t="s">
        <v>1</v>
      </c>
      <c r="C3" s="349" t="s">
        <v>412</v>
      </c>
      <c r="D3" s="350"/>
      <c r="E3" s="349" t="s">
        <v>3</v>
      </c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0"/>
      <c r="S3" s="349" t="s">
        <v>4</v>
      </c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0"/>
      <c r="AG3" s="349" t="s">
        <v>483</v>
      </c>
      <c r="AH3" s="351"/>
      <c r="AI3" s="351"/>
      <c r="AJ3" s="350"/>
    </row>
    <row r="4" spans="1:37" ht="90" customHeight="1" thickBot="1" x14ac:dyDescent="0.3">
      <c r="A4" s="348"/>
      <c r="B4" s="348"/>
      <c r="C4" s="343" t="s">
        <v>883</v>
      </c>
      <c r="D4" s="343" t="s">
        <v>884</v>
      </c>
      <c r="E4" s="343" t="s">
        <v>486</v>
      </c>
      <c r="F4" s="343" t="s">
        <v>885</v>
      </c>
      <c r="G4" s="343" t="s">
        <v>886</v>
      </c>
      <c r="H4" s="343" t="s">
        <v>887</v>
      </c>
      <c r="I4" s="343" t="s">
        <v>888</v>
      </c>
      <c r="J4" s="343" t="s">
        <v>491</v>
      </c>
      <c r="K4" s="343" t="s">
        <v>492</v>
      </c>
      <c r="L4" s="343" t="s">
        <v>493</v>
      </c>
      <c r="M4" s="343" t="s">
        <v>494</v>
      </c>
      <c r="N4" s="343" t="s">
        <v>495</v>
      </c>
      <c r="O4" s="343" t="s">
        <v>496</v>
      </c>
      <c r="P4" s="343" t="s">
        <v>5</v>
      </c>
      <c r="Q4" s="343" t="s">
        <v>6</v>
      </c>
      <c r="R4" s="343" t="s">
        <v>497</v>
      </c>
      <c r="S4" s="343" t="s">
        <v>486</v>
      </c>
      <c r="T4" s="343" t="s">
        <v>885</v>
      </c>
      <c r="U4" s="343" t="s">
        <v>488</v>
      </c>
      <c r="V4" s="343" t="s">
        <v>887</v>
      </c>
      <c r="W4" s="343" t="s">
        <v>888</v>
      </c>
      <c r="X4" s="343" t="s">
        <v>491</v>
      </c>
      <c r="Y4" s="343" t="s">
        <v>492</v>
      </c>
      <c r="Z4" s="343" t="s">
        <v>493</v>
      </c>
      <c r="AA4" s="343" t="s">
        <v>494</v>
      </c>
      <c r="AB4" s="343" t="s">
        <v>495</v>
      </c>
      <c r="AC4" s="343" t="s">
        <v>496</v>
      </c>
      <c r="AD4" s="343" t="s">
        <v>5</v>
      </c>
      <c r="AE4" s="343" t="s">
        <v>6</v>
      </c>
      <c r="AF4" s="343" t="s">
        <v>497</v>
      </c>
      <c r="AG4" s="343" t="s">
        <v>499</v>
      </c>
      <c r="AH4" s="343" t="s">
        <v>500</v>
      </c>
      <c r="AI4" s="343" t="s">
        <v>501</v>
      </c>
      <c r="AJ4" s="343" t="s">
        <v>502</v>
      </c>
    </row>
    <row r="5" spans="1:37" ht="15.75" customHeight="1" thickBot="1" x14ac:dyDescent="0.3">
      <c r="A5" s="343" t="s">
        <v>7</v>
      </c>
      <c r="B5" s="343" t="s">
        <v>8</v>
      </c>
      <c r="C5" s="343" t="s">
        <v>503</v>
      </c>
      <c r="D5" s="343" t="s">
        <v>504</v>
      </c>
      <c r="E5" s="343" t="s">
        <v>9</v>
      </c>
      <c r="F5" s="343" t="s">
        <v>505</v>
      </c>
      <c r="G5" s="343" t="s">
        <v>10</v>
      </c>
      <c r="H5" s="343" t="s">
        <v>11</v>
      </c>
      <c r="I5" s="343" t="s">
        <v>506</v>
      </c>
      <c r="J5" s="343" t="s">
        <v>507</v>
      </c>
      <c r="K5" s="343" t="s">
        <v>508</v>
      </c>
      <c r="L5" s="343" t="s">
        <v>509</v>
      </c>
      <c r="M5" s="343" t="s">
        <v>510</v>
      </c>
      <c r="N5" s="343" t="s">
        <v>511</v>
      </c>
      <c r="O5" s="343" t="s">
        <v>12</v>
      </c>
      <c r="P5" s="343" t="s">
        <v>13</v>
      </c>
      <c r="Q5" s="343" t="s">
        <v>14</v>
      </c>
      <c r="R5" s="343" t="s">
        <v>512</v>
      </c>
      <c r="S5" s="343" t="s">
        <v>15</v>
      </c>
      <c r="T5" s="343" t="s">
        <v>513</v>
      </c>
      <c r="U5" s="343" t="s">
        <v>16</v>
      </c>
      <c r="V5" s="343" t="s">
        <v>17</v>
      </c>
      <c r="W5" s="343" t="s">
        <v>514</v>
      </c>
      <c r="X5" s="343" t="s">
        <v>515</v>
      </c>
      <c r="Y5" s="343" t="s">
        <v>516</v>
      </c>
      <c r="Z5" s="343" t="s">
        <v>517</v>
      </c>
      <c r="AA5" s="343" t="s">
        <v>518</v>
      </c>
      <c r="AB5" s="343" t="s">
        <v>519</v>
      </c>
      <c r="AC5" s="343" t="s">
        <v>18</v>
      </c>
      <c r="AD5" s="343" t="s">
        <v>19</v>
      </c>
      <c r="AE5" s="343" t="s">
        <v>20</v>
      </c>
      <c r="AF5" s="343" t="s">
        <v>520</v>
      </c>
      <c r="AG5" s="343"/>
      <c r="AH5" s="343"/>
      <c r="AI5" s="343"/>
      <c r="AJ5" s="343"/>
      <c r="AK5" s="3"/>
    </row>
    <row r="6" spans="1:37" s="4" customFormat="1" ht="13.5" customHeight="1" x14ac:dyDescent="0.25">
      <c r="A6" s="344" t="s">
        <v>411</v>
      </c>
      <c r="B6" s="344" t="s">
        <v>410</v>
      </c>
      <c r="C6" s="344"/>
      <c r="D6" s="344"/>
      <c r="E6" s="478">
        <v>322252981.95999998</v>
      </c>
      <c r="F6" s="344"/>
      <c r="G6" s="478">
        <v>322252981.95999998</v>
      </c>
      <c r="H6" s="478">
        <v>0</v>
      </c>
      <c r="I6" s="344"/>
      <c r="J6" s="344"/>
      <c r="K6" s="344"/>
      <c r="L6" s="344"/>
      <c r="M6" s="344"/>
      <c r="N6" s="344"/>
      <c r="O6" s="478">
        <v>241820413.97</v>
      </c>
      <c r="P6" s="478">
        <v>44904292.450000003</v>
      </c>
      <c r="Q6" s="478">
        <v>35528275.539999999</v>
      </c>
      <c r="R6" s="344"/>
      <c r="S6" s="478">
        <v>49061009.600000001</v>
      </c>
      <c r="T6" s="344"/>
      <c r="U6" s="478">
        <v>49061009.600000001</v>
      </c>
      <c r="V6" s="478">
        <v>0</v>
      </c>
      <c r="W6" s="344"/>
      <c r="X6" s="344"/>
      <c r="Y6" s="344"/>
      <c r="Z6" s="344"/>
      <c r="AA6" s="344"/>
      <c r="AB6" s="344"/>
      <c r="AC6" s="478">
        <v>33956247.149999999</v>
      </c>
      <c r="AD6" s="478">
        <v>11776807.98</v>
      </c>
      <c r="AE6" s="478">
        <v>3327954.47</v>
      </c>
      <c r="AF6" s="344"/>
      <c r="AG6" s="344" t="s">
        <v>521</v>
      </c>
      <c r="AH6" s="479">
        <v>45845.550208333334</v>
      </c>
      <c r="AI6" s="344" t="s">
        <v>521</v>
      </c>
      <c r="AJ6" s="479">
        <v>45845.552395833336</v>
      </c>
      <c r="AK6" s="3"/>
    </row>
    <row r="7" spans="1:37" s="4" customFormat="1" ht="13.5" customHeight="1" x14ac:dyDescent="0.25">
      <c r="A7" s="344" t="s">
        <v>409</v>
      </c>
      <c r="B7" s="344" t="s">
        <v>408</v>
      </c>
      <c r="C7" s="344" t="s">
        <v>522</v>
      </c>
      <c r="D7" s="344" t="s">
        <v>889</v>
      </c>
      <c r="E7" s="478">
        <v>22500000</v>
      </c>
      <c r="F7" s="344"/>
      <c r="G7" s="478">
        <v>22500000</v>
      </c>
      <c r="H7" s="478">
        <v>0</v>
      </c>
      <c r="I7" s="344"/>
      <c r="J7" s="344"/>
      <c r="K7" s="344"/>
      <c r="L7" s="344"/>
      <c r="M7" s="344"/>
      <c r="N7" s="344"/>
      <c r="O7" s="478">
        <v>-5850000</v>
      </c>
      <c r="P7" s="478">
        <v>22500000</v>
      </c>
      <c r="Q7" s="478">
        <v>5850000</v>
      </c>
      <c r="R7" s="344"/>
      <c r="S7" s="478">
        <v>28152161.420000002</v>
      </c>
      <c r="T7" s="344"/>
      <c r="U7" s="478">
        <v>28152161.420000002</v>
      </c>
      <c r="V7" s="478">
        <v>0</v>
      </c>
      <c r="W7" s="344"/>
      <c r="X7" s="344"/>
      <c r="Y7" s="344"/>
      <c r="Z7" s="344"/>
      <c r="AA7" s="344"/>
      <c r="AB7" s="344"/>
      <c r="AC7" s="478">
        <v>-7117838.5800000001</v>
      </c>
      <c r="AD7" s="478">
        <v>25000000</v>
      </c>
      <c r="AE7" s="478">
        <v>10270000</v>
      </c>
      <c r="AF7" s="344"/>
      <c r="AG7" s="344" t="s">
        <v>521</v>
      </c>
      <c r="AH7" s="479">
        <v>45845.550208333334</v>
      </c>
      <c r="AI7" s="344" t="s">
        <v>521</v>
      </c>
      <c r="AJ7" s="479">
        <v>45845.552395833336</v>
      </c>
      <c r="AK7" s="3"/>
    </row>
    <row r="8" spans="1:37" s="4" customFormat="1" ht="13.5" customHeight="1" x14ac:dyDescent="0.25">
      <c r="A8" s="379" t="s">
        <v>407</v>
      </c>
      <c r="B8" s="379" t="s">
        <v>408</v>
      </c>
      <c r="C8" s="379" t="s">
        <v>522</v>
      </c>
      <c r="D8" s="379" t="s">
        <v>890</v>
      </c>
      <c r="E8" s="480">
        <v>-5000000</v>
      </c>
      <c r="F8" s="379"/>
      <c r="G8" s="480">
        <v>-5000000</v>
      </c>
      <c r="H8" s="379"/>
      <c r="I8" s="379"/>
      <c r="J8" s="379"/>
      <c r="K8" s="379"/>
      <c r="L8" s="379"/>
      <c r="M8" s="379"/>
      <c r="N8" s="379"/>
      <c r="O8" s="379"/>
      <c r="P8" s="480">
        <v>-5000000</v>
      </c>
      <c r="Q8" s="379"/>
      <c r="R8" s="379"/>
      <c r="S8" s="480">
        <v>-5000000</v>
      </c>
      <c r="T8" s="379"/>
      <c r="U8" s="480">
        <v>-5000000</v>
      </c>
      <c r="V8" s="379"/>
      <c r="W8" s="379"/>
      <c r="X8" s="379"/>
      <c r="Y8" s="379"/>
      <c r="Z8" s="379"/>
      <c r="AA8" s="379"/>
      <c r="AB8" s="379"/>
      <c r="AC8" s="379"/>
      <c r="AD8" s="480">
        <v>-5000000</v>
      </c>
      <c r="AE8" s="379"/>
      <c r="AF8" s="379"/>
      <c r="AG8" s="379" t="s">
        <v>521</v>
      </c>
      <c r="AH8" s="481">
        <v>45845.552395833336</v>
      </c>
      <c r="AI8" s="379"/>
      <c r="AJ8" s="379"/>
      <c r="AK8" s="3"/>
    </row>
    <row r="9" spans="1:37" s="4" customFormat="1" ht="13.5" customHeight="1" x14ac:dyDescent="0.25">
      <c r="A9" s="379" t="s">
        <v>421</v>
      </c>
      <c r="B9" s="379" t="s">
        <v>408</v>
      </c>
      <c r="C9" s="379" t="s">
        <v>522</v>
      </c>
      <c r="D9" s="379" t="s">
        <v>924</v>
      </c>
      <c r="E9" s="480">
        <v>-5000000</v>
      </c>
      <c r="F9" s="379"/>
      <c r="G9" s="480">
        <v>-5000000</v>
      </c>
      <c r="H9" s="379"/>
      <c r="I9" s="379"/>
      <c r="J9" s="379"/>
      <c r="K9" s="379"/>
      <c r="L9" s="379"/>
      <c r="M9" s="379"/>
      <c r="N9" s="379"/>
      <c r="O9" s="379"/>
      <c r="P9" s="480">
        <v>-5000000</v>
      </c>
      <c r="Q9" s="379"/>
      <c r="R9" s="379"/>
      <c r="S9" s="480">
        <v>-5000000</v>
      </c>
      <c r="T9" s="379"/>
      <c r="U9" s="480">
        <v>-5000000</v>
      </c>
      <c r="V9" s="379"/>
      <c r="W9" s="379"/>
      <c r="X9" s="379"/>
      <c r="Y9" s="379"/>
      <c r="Z9" s="379"/>
      <c r="AA9" s="379"/>
      <c r="AB9" s="379"/>
      <c r="AC9" s="379"/>
      <c r="AD9" s="480">
        <v>-5000000</v>
      </c>
      <c r="AE9" s="379"/>
      <c r="AF9" s="379"/>
      <c r="AG9" s="379" t="s">
        <v>521</v>
      </c>
      <c r="AH9" s="481">
        <v>45845.552395833336</v>
      </c>
      <c r="AI9" s="379"/>
      <c r="AJ9" s="379"/>
      <c r="AK9" s="3"/>
    </row>
    <row r="10" spans="1:37" s="4" customFormat="1" ht="13.5" customHeight="1" x14ac:dyDescent="0.25">
      <c r="A10" s="344" t="s">
        <v>422</v>
      </c>
      <c r="B10" s="344" t="s">
        <v>408</v>
      </c>
      <c r="C10" s="344" t="s">
        <v>522</v>
      </c>
      <c r="D10" s="482" t="s">
        <v>925</v>
      </c>
      <c r="E10" s="478">
        <v>-5000000</v>
      </c>
      <c r="F10" s="482"/>
      <c r="G10" s="478">
        <v>-5000000</v>
      </c>
      <c r="H10" s="482"/>
      <c r="I10" s="482"/>
      <c r="J10" s="482"/>
      <c r="K10" s="482"/>
      <c r="L10" s="482"/>
      <c r="M10" s="482"/>
      <c r="N10" s="482"/>
      <c r="O10" s="482"/>
      <c r="P10" s="483">
        <v>-5000000</v>
      </c>
      <c r="Q10" s="482"/>
      <c r="R10" s="482"/>
      <c r="S10" s="478">
        <v>-5000000</v>
      </c>
      <c r="T10" s="482"/>
      <c r="U10" s="478">
        <v>-5000000</v>
      </c>
      <c r="V10" s="482"/>
      <c r="W10" s="482"/>
      <c r="X10" s="482"/>
      <c r="Y10" s="482"/>
      <c r="Z10" s="482"/>
      <c r="AA10" s="482"/>
      <c r="AB10" s="482"/>
      <c r="AC10" s="482"/>
      <c r="AD10" s="483">
        <v>-5000000</v>
      </c>
      <c r="AE10" s="482"/>
      <c r="AF10" s="482"/>
      <c r="AG10" s="344" t="s">
        <v>521</v>
      </c>
      <c r="AH10" s="479">
        <v>45845.552384259259</v>
      </c>
      <c r="AI10" s="344"/>
      <c r="AJ10" s="344"/>
      <c r="AK10" s="3"/>
    </row>
    <row r="11" spans="1:37" s="4" customFormat="1" ht="13.5" customHeight="1" x14ac:dyDescent="0.25">
      <c r="A11" s="379" t="s">
        <v>406</v>
      </c>
      <c r="B11" s="379" t="s">
        <v>408</v>
      </c>
      <c r="C11" s="379" t="s">
        <v>522</v>
      </c>
      <c r="D11" s="379" t="s">
        <v>892</v>
      </c>
      <c r="E11" s="480">
        <v>29500000</v>
      </c>
      <c r="F11" s="379"/>
      <c r="G11" s="480">
        <v>29500000</v>
      </c>
      <c r="H11" s="480">
        <v>3850000</v>
      </c>
      <c r="I11" s="379"/>
      <c r="J11" s="379"/>
      <c r="K11" s="379"/>
      <c r="L11" s="379"/>
      <c r="M11" s="379"/>
      <c r="N11" s="379"/>
      <c r="O11" s="379"/>
      <c r="P11" s="480">
        <v>27500000</v>
      </c>
      <c r="Q11" s="480">
        <v>5850000</v>
      </c>
      <c r="R11" s="379"/>
      <c r="S11" s="480">
        <v>30000000</v>
      </c>
      <c r="T11" s="379"/>
      <c r="U11" s="480">
        <v>30000000</v>
      </c>
      <c r="V11" s="480">
        <v>10270000</v>
      </c>
      <c r="W11" s="379"/>
      <c r="X11" s="379"/>
      <c r="Y11" s="379"/>
      <c r="Z11" s="379"/>
      <c r="AA11" s="379"/>
      <c r="AB11" s="379"/>
      <c r="AC11" s="379"/>
      <c r="AD11" s="480">
        <v>30000000</v>
      </c>
      <c r="AE11" s="480">
        <v>10270000</v>
      </c>
      <c r="AF11" s="379"/>
      <c r="AG11" s="379" t="s">
        <v>521</v>
      </c>
      <c r="AH11" s="481">
        <v>45845.552395833336</v>
      </c>
      <c r="AI11" s="379"/>
      <c r="AJ11" s="379"/>
      <c r="AK11" s="3"/>
    </row>
    <row r="12" spans="1:37" s="4" customFormat="1" ht="13.5" customHeight="1" x14ac:dyDescent="0.25">
      <c r="A12" s="379" t="s">
        <v>405</v>
      </c>
      <c r="B12" s="379" t="s">
        <v>408</v>
      </c>
      <c r="C12" s="379" t="s">
        <v>522</v>
      </c>
      <c r="D12" s="379" t="s">
        <v>893</v>
      </c>
      <c r="E12" s="480">
        <v>29500000</v>
      </c>
      <c r="F12" s="379"/>
      <c r="G12" s="480">
        <v>29500000</v>
      </c>
      <c r="H12" s="480">
        <v>3850000</v>
      </c>
      <c r="I12" s="379"/>
      <c r="J12" s="379"/>
      <c r="K12" s="379"/>
      <c r="L12" s="379"/>
      <c r="M12" s="379"/>
      <c r="N12" s="379"/>
      <c r="O12" s="379"/>
      <c r="P12" s="480">
        <v>27500000</v>
      </c>
      <c r="Q12" s="480">
        <v>5850000</v>
      </c>
      <c r="R12" s="379"/>
      <c r="S12" s="480">
        <v>30000000</v>
      </c>
      <c r="T12" s="379"/>
      <c r="U12" s="480">
        <v>30000000</v>
      </c>
      <c r="V12" s="480">
        <v>10270000</v>
      </c>
      <c r="W12" s="379"/>
      <c r="X12" s="379"/>
      <c r="Y12" s="379"/>
      <c r="Z12" s="379"/>
      <c r="AA12" s="379"/>
      <c r="AB12" s="379"/>
      <c r="AC12" s="379"/>
      <c r="AD12" s="480">
        <v>30000000</v>
      </c>
      <c r="AE12" s="480">
        <v>10270000</v>
      </c>
      <c r="AF12" s="379"/>
      <c r="AG12" s="379" t="s">
        <v>521</v>
      </c>
      <c r="AH12" s="481">
        <v>45845.552395833336</v>
      </c>
      <c r="AI12" s="379"/>
      <c r="AJ12" s="379"/>
      <c r="AK12" s="3"/>
    </row>
    <row r="13" spans="1:37" s="4" customFormat="1" ht="13.5" customHeight="1" x14ac:dyDescent="0.25">
      <c r="A13" s="379" t="s">
        <v>404</v>
      </c>
      <c r="B13" s="379" t="s">
        <v>408</v>
      </c>
      <c r="C13" s="379" t="s">
        <v>522</v>
      </c>
      <c r="D13" s="379" t="s">
        <v>894</v>
      </c>
      <c r="E13" s="480">
        <v>62000000</v>
      </c>
      <c r="F13" s="379"/>
      <c r="G13" s="480">
        <v>62000000</v>
      </c>
      <c r="H13" s="480">
        <v>10500000</v>
      </c>
      <c r="I13" s="379"/>
      <c r="J13" s="379"/>
      <c r="K13" s="379"/>
      <c r="L13" s="379"/>
      <c r="M13" s="379"/>
      <c r="N13" s="379"/>
      <c r="O13" s="379"/>
      <c r="P13" s="480">
        <v>60000000</v>
      </c>
      <c r="Q13" s="480">
        <v>12500000</v>
      </c>
      <c r="R13" s="379"/>
      <c r="S13" s="480">
        <v>30000000</v>
      </c>
      <c r="T13" s="379"/>
      <c r="U13" s="480">
        <v>30000000</v>
      </c>
      <c r="V13" s="480">
        <v>10500000</v>
      </c>
      <c r="W13" s="379"/>
      <c r="X13" s="379"/>
      <c r="Y13" s="379"/>
      <c r="Z13" s="379"/>
      <c r="AA13" s="379"/>
      <c r="AB13" s="379"/>
      <c r="AC13" s="379"/>
      <c r="AD13" s="480">
        <v>30000000</v>
      </c>
      <c r="AE13" s="480">
        <v>10500000</v>
      </c>
      <c r="AF13" s="379"/>
      <c r="AG13" s="379" t="s">
        <v>521</v>
      </c>
      <c r="AH13" s="481">
        <v>45845.552395833336</v>
      </c>
      <c r="AI13" s="379"/>
      <c r="AJ13" s="379"/>
      <c r="AK13" s="3"/>
    </row>
    <row r="14" spans="1:37" s="4" customFormat="1" ht="13.5" customHeight="1" x14ac:dyDescent="0.25">
      <c r="A14" s="344" t="s">
        <v>403</v>
      </c>
      <c r="B14" s="344" t="s">
        <v>408</v>
      </c>
      <c r="C14" s="344" t="s">
        <v>522</v>
      </c>
      <c r="D14" s="482" t="s">
        <v>895</v>
      </c>
      <c r="E14" s="478">
        <v>2000000</v>
      </c>
      <c r="F14" s="482"/>
      <c r="G14" s="478">
        <v>2000000</v>
      </c>
      <c r="H14" s="483">
        <v>10500000</v>
      </c>
      <c r="I14" s="482"/>
      <c r="J14" s="482"/>
      <c r="K14" s="482"/>
      <c r="L14" s="482"/>
      <c r="M14" s="482"/>
      <c r="N14" s="482"/>
      <c r="O14" s="482"/>
      <c r="P14" s="482"/>
      <c r="Q14" s="483">
        <v>12500000</v>
      </c>
      <c r="R14" s="482"/>
      <c r="S14" s="478">
        <v>0</v>
      </c>
      <c r="T14" s="482"/>
      <c r="U14" s="478">
        <v>0</v>
      </c>
      <c r="V14" s="483">
        <v>10500000</v>
      </c>
      <c r="W14" s="482"/>
      <c r="X14" s="482"/>
      <c r="Y14" s="482"/>
      <c r="Z14" s="482"/>
      <c r="AA14" s="482"/>
      <c r="AB14" s="482"/>
      <c r="AC14" s="482"/>
      <c r="AD14" s="482"/>
      <c r="AE14" s="483">
        <v>10500000</v>
      </c>
      <c r="AF14" s="482"/>
      <c r="AG14" s="344" t="s">
        <v>521</v>
      </c>
      <c r="AH14" s="479">
        <v>45845.552384259259</v>
      </c>
      <c r="AI14" s="344"/>
      <c r="AJ14" s="344"/>
      <c r="AK14" s="3"/>
    </row>
    <row r="15" spans="1:37" s="4" customFormat="1" ht="13.5" customHeight="1" x14ac:dyDescent="0.25">
      <c r="A15" s="344" t="s">
        <v>402</v>
      </c>
      <c r="B15" s="344" t="s">
        <v>408</v>
      </c>
      <c r="C15" s="344" t="s">
        <v>522</v>
      </c>
      <c r="D15" s="482" t="s">
        <v>896</v>
      </c>
      <c r="E15" s="478">
        <v>60000000</v>
      </c>
      <c r="F15" s="482"/>
      <c r="G15" s="478">
        <v>60000000</v>
      </c>
      <c r="H15" s="482"/>
      <c r="I15" s="482"/>
      <c r="J15" s="482"/>
      <c r="K15" s="482"/>
      <c r="L15" s="482"/>
      <c r="M15" s="482"/>
      <c r="N15" s="482"/>
      <c r="O15" s="482"/>
      <c r="P15" s="483">
        <v>60000000</v>
      </c>
      <c r="Q15" s="482"/>
      <c r="R15" s="482"/>
      <c r="S15" s="478">
        <v>30000000</v>
      </c>
      <c r="T15" s="482"/>
      <c r="U15" s="478">
        <v>30000000</v>
      </c>
      <c r="V15" s="482"/>
      <c r="W15" s="482"/>
      <c r="X15" s="482"/>
      <c r="Y15" s="482"/>
      <c r="Z15" s="482"/>
      <c r="AA15" s="482"/>
      <c r="AB15" s="482"/>
      <c r="AC15" s="482"/>
      <c r="AD15" s="483">
        <v>30000000</v>
      </c>
      <c r="AE15" s="482"/>
      <c r="AF15" s="482"/>
      <c r="AG15" s="344" t="s">
        <v>521</v>
      </c>
      <c r="AH15" s="479">
        <v>45845.552384259259</v>
      </c>
      <c r="AI15" s="344"/>
      <c r="AJ15" s="344"/>
      <c r="AK15" s="3"/>
    </row>
    <row r="16" spans="1:37" s="4" customFormat="1" ht="13.5" customHeight="1" x14ac:dyDescent="0.25">
      <c r="A16" s="379" t="s">
        <v>401</v>
      </c>
      <c r="B16" s="379" t="s">
        <v>408</v>
      </c>
      <c r="C16" s="379" t="s">
        <v>522</v>
      </c>
      <c r="D16" s="379" t="s">
        <v>897</v>
      </c>
      <c r="E16" s="480">
        <v>-32500000</v>
      </c>
      <c r="F16" s="379"/>
      <c r="G16" s="480">
        <v>-32500000</v>
      </c>
      <c r="H16" s="480">
        <v>-6650000</v>
      </c>
      <c r="I16" s="379"/>
      <c r="J16" s="379"/>
      <c r="K16" s="379"/>
      <c r="L16" s="379"/>
      <c r="M16" s="379"/>
      <c r="N16" s="379"/>
      <c r="O16" s="379"/>
      <c r="P16" s="480">
        <v>-32500000</v>
      </c>
      <c r="Q16" s="480">
        <v>-6650000</v>
      </c>
      <c r="R16" s="379"/>
      <c r="S16" s="480">
        <v>0</v>
      </c>
      <c r="T16" s="379"/>
      <c r="U16" s="480">
        <v>0</v>
      </c>
      <c r="V16" s="379">
        <v>-230000</v>
      </c>
      <c r="W16" s="379"/>
      <c r="X16" s="379"/>
      <c r="Y16" s="379"/>
      <c r="Z16" s="379"/>
      <c r="AA16" s="379"/>
      <c r="AB16" s="379"/>
      <c r="AC16" s="379"/>
      <c r="AD16" s="480">
        <v>0</v>
      </c>
      <c r="AE16" s="480">
        <v>-230000</v>
      </c>
      <c r="AF16" s="379"/>
      <c r="AG16" s="379" t="s">
        <v>521</v>
      </c>
      <c r="AH16" s="481">
        <v>45845.552395833336</v>
      </c>
      <c r="AI16" s="379"/>
      <c r="AJ16" s="379"/>
      <c r="AK16" s="3"/>
    </row>
    <row r="17" spans="1:37" s="4" customFormat="1" ht="13.5" customHeight="1" x14ac:dyDescent="0.25">
      <c r="A17" s="344" t="s">
        <v>400</v>
      </c>
      <c r="B17" s="344" t="s">
        <v>408</v>
      </c>
      <c r="C17" s="344" t="s">
        <v>522</v>
      </c>
      <c r="D17" s="482" t="s">
        <v>898</v>
      </c>
      <c r="E17" s="478">
        <v>0</v>
      </c>
      <c r="F17" s="482"/>
      <c r="G17" s="478">
        <v>0</v>
      </c>
      <c r="H17" s="483">
        <v>-6650000</v>
      </c>
      <c r="I17" s="482"/>
      <c r="J17" s="482"/>
      <c r="K17" s="482"/>
      <c r="L17" s="482"/>
      <c r="M17" s="482"/>
      <c r="N17" s="482"/>
      <c r="O17" s="482"/>
      <c r="P17" s="482"/>
      <c r="Q17" s="483">
        <v>-6650000</v>
      </c>
      <c r="R17" s="482"/>
      <c r="S17" s="478">
        <v>0</v>
      </c>
      <c r="T17" s="482"/>
      <c r="U17" s="478">
        <v>0</v>
      </c>
      <c r="V17" s="482">
        <v>-230000</v>
      </c>
      <c r="W17" s="482"/>
      <c r="X17" s="482"/>
      <c r="Y17" s="482"/>
      <c r="Z17" s="482"/>
      <c r="AA17" s="482"/>
      <c r="AB17" s="482"/>
      <c r="AC17" s="482"/>
      <c r="AD17" s="482"/>
      <c r="AE17" s="483">
        <v>-230000</v>
      </c>
      <c r="AF17" s="482"/>
      <c r="AG17" s="344" t="s">
        <v>521</v>
      </c>
      <c r="AH17" s="479">
        <v>45845.552384259259</v>
      </c>
      <c r="AI17" s="344"/>
      <c r="AJ17" s="344"/>
      <c r="AK17" s="3"/>
    </row>
    <row r="18" spans="1:37" s="4" customFormat="1" ht="13.5" customHeight="1" x14ac:dyDescent="0.25">
      <c r="A18" s="344" t="s">
        <v>399</v>
      </c>
      <c r="B18" s="344" t="s">
        <v>408</v>
      </c>
      <c r="C18" s="344" t="s">
        <v>522</v>
      </c>
      <c r="D18" s="482" t="s">
        <v>899</v>
      </c>
      <c r="E18" s="478">
        <v>-32500000</v>
      </c>
      <c r="F18" s="482"/>
      <c r="G18" s="478">
        <v>-32500000</v>
      </c>
      <c r="H18" s="482"/>
      <c r="I18" s="482"/>
      <c r="J18" s="482"/>
      <c r="K18" s="482"/>
      <c r="L18" s="482"/>
      <c r="M18" s="482"/>
      <c r="N18" s="482"/>
      <c r="O18" s="482"/>
      <c r="P18" s="483">
        <v>-32500000</v>
      </c>
      <c r="Q18" s="482"/>
      <c r="R18" s="482"/>
      <c r="S18" s="478">
        <v>0</v>
      </c>
      <c r="T18" s="482"/>
      <c r="U18" s="478">
        <v>0</v>
      </c>
      <c r="V18" s="482"/>
      <c r="W18" s="482"/>
      <c r="X18" s="482"/>
      <c r="Y18" s="482"/>
      <c r="Z18" s="482"/>
      <c r="AA18" s="482"/>
      <c r="AB18" s="482"/>
      <c r="AC18" s="482"/>
      <c r="AD18" s="483">
        <v>0</v>
      </c>
      <c r="AE18" s="482"/>
      <c r="AF18" s="482"/>
      <c r="AG18" s="344" t="s">
        <v>521</v>
      </c>
      <c r="AH18" s="479">
        <v>45845.552384259259</v>
      </c>
      <c r="AI18" s="344"/>
      <c r="AJ18" s="344"/>
      <c r="AK18" s="3"/>
    </row>
    <row r="19" spans="1:37" s="4" customFormat="1" ht="13.5" customHeight="1" x14ac:dyDescent="0.25">
      <c r="A19" s="379" t="s">
        <v>398</v>
      </c>
      <c r="B19" s="379" t="s">
        <v>408</v>
      </c>
      <c r="C19" s="379" t="s">
        <v>522</v>
      </c>
      <c r="D19" s="379" t="s">
        <v>900</v>
      </c>
      <c r="E19" s="480">
        <v>-2000000</v>
      </c>
      <c r="F19" s="379"/>
      <c r="G19" s="480">
        <v>-2000000</v>
      </c>
      <c r="H19" s="480">
        <v>-3850000</v>
      </c>
      <c r="I19" s="379"/>
      <c r="J19" s="379"/>
      <c r="K19" s="379"/>
      <c r="L19" s="379"/>
      <c r="M19" s="379"/>
      <c r="N19" s="379"/>
      <c r="O19" s="480">
        <v>-5850000</v>
      </c>
      <c r="P19" s="379"/>
      <c r="Q19" s="379"/>
      <c r="R19" s="379"/>
      <c r="S19" s="480">
        <v>3152161.42</v>
      </c>
      <c r="T19" s="379"/>
      <c r="U19" s="480">
        <v>3152161.42</v>
      </c>
      <c r="V19" s="480">
        <v>-10270000</v>
      </c>
      <c r="W19" s="379"/>
      <c r="X19" s="379"/>
      <c r="Y19" s="379"/>
      <c r="Z19" s="379"/>
      <c r="AA19" s="379"/>
      <c r="AB19" s="379"/>
      <c r="AC19" s="480">
        <v>-7117838.5800000001</v>
      </c>
      <c r="AD19" s="379"/>
      <c r="AE19" s="379"/>
      <c r="AF19" s="379"/>
      <c r="AG19" s="379" t="s">
        <v>521</v>
      </c>
      <c r="AH19" s="481">
        <v>45845.552395833336</v>
      </c>
      <c r="AI19" s="379"/>
      <c r="AJ19" s="379"/>
      <c r="AK19" s="3"/>
    </row>
    <row r="20" spans="1:37" s="4" customFormat="1" ht="13.5" customHeight="1" x14ac:dyDescent="0.25">
      <c r="A20" s="379" t="s">
        <v>397</v>
      </c>
      <c r="B20" s="379" t="s">
        <v>408</v>
      </c>
      <c r="C20" s="379" t="s">
        <v>522</v>
      </c>
      <c r="D20" s="379" t="s">
        <v>901</v>
      </c>
      <c r="E20" s="480">
        <v>-2000000</v>
      </c>
      <c r="F20" s="379"/>
      <c r="G20" s="480">
        <v>-2000000</v>
      </c>
      <c r="H20" s="480">
        <v>-3850000</v>
      </c>
      <c r="I20" s="379"/>
      <c r="J20" s="379"/>
      <c r="K20" s="379"/>
      <c r="L20" s="379"/>
      <c r="M20" s="379"/>
      <c r="N20" s="379"/>
      <c r="O20" s="480">
        <v>-5850000</v>
      </c>
      <c r="P20" s="379"/>
      <c r="Q20" s="379"/>
      <c r="R20" s="379"/>
      <c r="S20" s="480">
        <v>0</v>
      </c>
      <c r="T20" s="379"/>
      <c r="U20" s="480">
        <v>0</v>
      </c>
      <c r="V20" s="480">
        <v>-10270000</v>
      </c>
      <c r="W20" s="379"/>
      <c r="X20" s="379"/>
      <c r="Y20" s="379"/>
      <c r="Z20" s="379"/>
      <c r="AA20" s="379"/>
      <c r="AB20" s="379"/>
      <c r="AC20" s="480">
        <v>-10270000</v>
      </c>
      <c r="AD20" s="379"/>
      <c r="AE20" s="379"/>
      <c r="AF20" s="379"/>
      <c r="AG20" s="379" t="s">
        <v>521</v>
      </c>
      <c r="AH20" s="481">
        <v>45845.552395833336</v>
      </c>
      <c r="AI20" s="379"/>
      <c r="AJ20" s="379"/>
      <c r="AK20" s="3"/>
    </row>
    <row r="21" spans="1:37" s="4" customFormat="1" ht="13.5" customHeight="1" x14ac:dyDescent="0.25">
      <c r="A21" s="379" t="s">
        <v>396</v>
      </c>
      <c r="B21" s="379" t="s">
        <v>408</v>
      </c>
      <c r="C21" s="379" t="s">
        <v>522</v>
      </c>
      <c r="D21" s="379" t="s">
        <v>902</v>
      </c>
      <c r="E21" s="480">
        <v>-17000000</v>
      </c>
      <c r="F21" s="379"/>
      <c r="G21" s="480">
        <v>-17000000</v>
      </c>
      <c r="H21" s="480">
        <v>-10500000</v>
      </c>
      <c r="I21" s="379"/>
      <c r="J21" s="379"/>
      <c r="K21" s="379"/>
      <c r="L21" s="379"/>
      <c r="M21" s="379"/>
      <c r="N21" s="379"/>
      <c r="O21" s="480">
        <v>-27500000</v>
      </c>
      <c r="P21" s="379"/>
      <c r="Q21" s="379"/>
      <c r="R21" s="379"/>
      <c r="S21" s="480">
        <v>0</v>
      </c>
      <c r="T21" s="379"/>
      <c r="U21" s="480">
        <v>0</v>
      </c>
      <c r="V21" s="480">
        <v>-10500000</v>
      </c>
      <c r="W21" s="379"/>
      <c r="X21" s="379"/>
      <c r="Y21" s="379"/>
      <c r="Z21" s="379"/>
      <c r="AA21" s="379"/>
      <c r="AB21" s="379"/>
      <c r="AC21" s="480">
        <v>-10500000</v>
      </c>
      <c r="AD21" s="379"/>
      <c r="AE21" s="379"/>
      <c r="AF21" s="379"/>
      <c r="AG21" s="379" t="s">
        <v>521</v>
      </c>
      <c r="AH21" s="481">
        <v>45845.552395833336</v>
      </c>
      <c r="AI21" s="379"/>
      <c r="AJ21" s="379"/>
      <c r="AK21" s="3"/>
    </row>
    <row r="22" spans="1:37" s="4" customFormat="1" ht="13.5" customHeight="1" x14ac:dyDescent="0.25">
      <c r="A22" s="379" t="s">
        <v>394</v>
      </c>
      <c r="B22" s="379" t="s">
        <v>408</v>
      </c>
      <c r="C22" s="379" t="s">
        <v>522</v>
      </c>
      <c r="D22" s="379" t="s">
        <v>903</v>
      </c>
      <c r="E22" s="480">
        <v>-17000000</v>
      </c>
      <c r="F22" s="379"/>
      <c r="G22" s="480">
        <v>-17000000</v>
      </c>
      <c r="H22" s="480">
        <v>-10500000</v>
      </c>
      <c r="I22" s="379"/>
      <c r="J22" s="379"/>
      <c r="K22" s="379"/>
      <c r="L22" s="379"/>
      <c r="M22" s="379"/>
      <c r="N22" s="379"/>
      <c r="O22" s="480">
        <v>-27500000</v>
      </c>
      <c r="P22" s="379"/>
      <c r="Q22" s="379"/>
      <c r="R22" s="379"/>
      <c r="S22" s="480">
        <v>0</v>
      </c>
      <c r="T22" s="379"/>
      <c r="U22" s="480">
        <v>0</v>
      </c>
      <c r="V22" s="480">
        <v>-10500000</v>
      </c>
      <c r="W22" s="379"/>
      <c r="X22" s="379"/>
      <c r="Y22" s="379"/>
      <c r="Z22" s="379"/>
      <c r="AA22" s="379"/>
      <c r="AB22" s="379"/>
      <c r="AC22" s="480">
        <v>-10500000</v>
      </c>
      <c r="AD22" s="379"/>
      <c r="AE22" s="379"/>
      <c r="AF22" s="379"/>
      <c r="AG22" s="379" t="s">
        <v>521</v>
      </c>
      <c r="AH22" s="481">
        <v>45845.552395833336</v>
      </c>
      <c r="AI22" s="379"/>
      <c r="AJ22" s="379"/>
      <c r="AK22" s="3"/>
    </row>
    <row r="23" spans="1:37" s="4" customFormat="1" ht="13.5" customHeight="1" x14ac:dyDescent="0.25">
      <c r="A23" s="344" t="s">
        <v>393</v>
      </c>
      <c r="B23" s="344" t="s">
        <v>408</v>
      </c>
      <c r="C23" s="344" t="s">
        <v>522</v>
      </c>
      <c r="D23" s="482" t="s">
        <v>904</v>
      </c>
      <c r="E23" s="478">
        <v>-17000000</v>
      </c>
      <c r="F23" s="482"/>
      <c r="G23" s="478">
        <v>-17000000</v>
      </c>
      <c r="H23" s="483">
        <v>-10500000</v>
      </c>
      <c r="I23" s="482"/>
      <c r="J23" s="482"/>
      <c r="K23" s="482"/>
      <c r="L23" s="482"/>
      <c r="M23" s="482"/>
      <c r="N23" s="482"/>
      <c r="O23" s="483">
        <v>-27500000</v>
      </c>
      <c r="P23" s="482"/>
      <c r="Q23" s="482"/>
      <c r="R23" s="482"/>
      <c r="S23" s="478">
        <v>0</v>
      </c>
      <c r="T23" s="482"/>
      <c r="U23" s="478">
        <v>0</v>
      </c>
      <c r="V23" s="483">
        <v>-10500000</v>
      </c>
      <c r="W23" s="482"/>
      <c r="X23" s="482"/>
      <c r="Y23" s="482"/>
      <c r="Z23" s="482"/>
      <c r="AA23" s="482"/>
      <c r="AB23" s="482"/>
      <c r="AC23" s="483">
        <v>-10500000</v>
      </c>
      <c r="AD23" s="482"/>
      <c r="AE23" s="482"/>
      <c r="AF23" s="482"/>
      <c r="AG23" s="344" t="s">
        <v>521</v>
      </c>
      <c r="AH23" s="479">
        <v>45845.552384259259</v>
      </c>
      <c r="AI23" s="344"/>
      <c r="AJ23" s="344"/>
      <c r="AK23" s="3"/>
    </row>
    <row r="24" spans="1:37" s="4" customFormat="1" ht="13.5" customHeight="1" x14ac:dyDescent="0.25">
      <c r="A24" s="379" t="s">
        <v>392</v>
      </c>
      <c r="B24" s="379" t="s">
        <v>408</v>
      </c>
      <c r="C24" s="379" t="s">
        <v>522</v>
      </c>
      <c r="D24" s="379" t="s">
        <v>905</v>
      </c>
      <c r="E24" s="480">
        <v>15000000</v>
      </c>
      <c r="F24" s="379"/>
      <c r="G24" s="480">
        <v>15000000</v>
      </c>
      <c r="H24" s="480">
        <v>6650000</v>
      </c>
      <c r="I24" s="379"/>
      <c r="J24" s="379"/>
      <c r="K24" s="379"/>
      <c r="L24" s="379"/>
      <c r="M24" s="379"/>
      <c r="N24" s="379"/>
      <c r="O24" s="480">
        <v>21650000</v>
      </c>
      <c r="P24" s="379"/>
      <c r="Q24" s="379"/>
      <c r="R24" s="379"/>
      <c r="S24" s="480">
        <v>0</v>
      </c>
      <c r="T24" s="379"/>
      <c r="U24" s="480">
        <v>0</v>
      </c>
      <c r="V24" s="379">
        <v>230000</v>
      </c>
      <c r="W24" s="379"/>
      <c r="X24" s="379"/>
      <c r="Y24" s="379"/>
      <c r="Z24" s="379"/>
      <c r="AA24" s="379"/>
      <c r="AB24" s="379"/>
      <c r="AC24" s="480">
        <v>230000</v>
      </c>
      <c r="AD24" s="379"/>
      <c r="AE24" s="379"/>
      <c r="AF24" s="379"/>
      <c r="AG24" s="379" t="s">
        <v>521</v>
      </c>
      <c r="AH24" s="481">
        <v>45845.552395833336</v>
      </c>
      <c r="AI24" s="379"/>
      <c r="AJ24" s="379"/>
      <c r="AK24" s="3"/>
    </row>
    <row r="25" spans="1:37" s="4" customFormat="1" ht="13.5" customHeight="1" x14ac:dyDescent="0.25">
      <c r="A25" s="379" t="s">
        <v>391</v>
      </c>
      <c r="B25" s="379" t="s">
        <v>408</v>
      </c>
      <c r="C25" s="379" t="s">
        <v>522</v>
      </c>
      <c r="D25" s="379" t="s">
        <v>906</v>
      </c>
      <c r="E25" s="480">
        <v>15000000</v>
      </c>
      <c r="F25" s="379"/>
      <c r="G25" s="480">
        <v>15000000</v>
      </c>
      <c r="H25" s="480">
        <v>6650000</v>
      </c>
      <c r="I25" s="379"/>
      <c r="J25" s="379"/>
      <c r="K25" s="379"/>
      <c r="L25" s="379"/>
      <c r="M25" s="379"/>
      <c r="N25" s="379"/>
      <c r="O25" s="480">
        <v>21650000</v>
      </c>
      <c r="P25" s="379"/>
      <c r="Q25" s="379"/>
      <c r="R25" s="379"/>
      <c r="S25" s="480">
        <v>0</v>
      </c>
      <c r="T25" s="379"/>
      <c r="U25" s="480">
        <v>0</v>
      </c>
      <c r="V25" s="379">
        <v>230000</v>
      </c>
      <c r="W25" s="379"/>
      <c r="X25" s="379"/>
      <c r="Y25" s="379"/>
      <c r="Z25" s="379"/>
      <c r="AA25" s="379"/>
      <c r="AB25" s="379"/>
      <c r="AC25" s="480">
        <v>230000</v>
      </c>
      <c r="AD25" s="379"/>
      <c r="AE25" s="379"/>
      <c r="AF25" s="379"/>
      <c r="AG25" s="379" t="s">
        <v>521</v>
      </c>
      <c r="AH25" s="481">
        <v>45845.552395833336</v>
      </c>
      <c r="AI25" s="379"/>
      <c r="AJ25" s="379"/>
      <c r="AK25" s="3"/>
    </row>
    <row r="26" spans="1:37" s="4" customFormat="1" ht="13.5" customHeight="1" x14ac:dyDescent="0.25">
      <c r="A26" s="344" t="s">
        <v>390</v>
      </c>
      <c r="B26" s="344" t="s">
        <v>408</v>
      </c>
      <c r="C26" s="344" t="s">
        <v>522</v>
      </c>
      <c r="D26" s="482" t="s">
        <v>907</v>
      </c>
      <c r="E26" s="478">
        <v>15000000</v>
      </c>
      <c r="F26" s="482"/>
      <c r="G26" s="478">
        <v>15000000</v>
      </c>
      <c r="H26" s="483">
        <v>6650000</v>
      </c>
      <c r="I26" s="482"/>
      <c r="J26" s="482"/>
      <c r="K26" s="482"/>
      <c r="L26" s="482"/>
      <c r="M26" s="482"/>
      <c r="N26" s="482"/>
      <c r="O26" s="483">
        <v>21650000</v>
      </c>
      <c r="P26" s="482"/>
      <c r="Q26" s="482"/>
      <c r="R26" s="482"/>
      <c r="S26" s="478">
        <v>0</v>
      </c>
      <c r="T26" s="482"/>
      <c r="U26" s="478">
        <v>0</v>
      </c>
      <c r="V26" s="482">
        <v>230000</v>
      </c>
      <c r="W26" s="482"/>
      <c r="X26" s="482"/>
      <c r="Y26" s="482"/>
      <c r="Z26" s="482"/>
      <c r="AA26" s="482"/>
      <c r="AB26" s="482"/>
      <c r="AC26" s="483">
        <v>230000</v>
      </c>
      <c r="AD26" s="482"/>
      <c r="AE26" s="482"/>
      <c r="AF26" s="482"/>
      <c r="AG26" s="344" t="s">
        <v>521</v>
      </c>
      <c r="AH26" s="479">
        <v>45845.552384259259</v>
      </c>
      <c r="AI26" s="344"/>
      <c r="AJ26" s="344"/>
      <c r="AK26" s="3"/>
    </row>
    <row r="27" spans="1:37" s="4" customFormat="1" ht="13.5" customHeight="1" x14ac:dyDescent="0.25">
      <c r="A27" s="379" t="s">
        <v>957</v>
      </c>
      <c r="B27" s="379" t="s">
        <v>408</v>
      </c>
      <c r="C27" s="379" t="s">
        <v>522</v>
      </c>
      <c r="D27" s="379" t="s">
        <v>958</v>
      </c>
      <c r="E27" s="480">
        <v>0</v>
      </c>
      <c r="F27" s="379"/>
      <c r="G27" s="480">
        <v>0</v>
      </c>
      <c r="H27" s="379"/>
      <c r="I27" s="379"/>
      <c r="J27" s="379"/>
      <c r="K27" s="379"/>
      <c r="L27" s="379"/>
      <c r="M27" s="379"/>
      <c r="N27" s="379"/>
      <c r="O27" s="480">
        <v>0</v>
      </c>
      <c r="P27" s="379"/>
      <c r="Q27" s="379"/>
      <c r="R27" s="379"/>
      <c r="S27" s="480">
        <v>3152161.42</v>
      </c>
      <c r="T27" s="379"/>
      <c r="U27" s="480">
        <v>3152161.42</v>
      </c>
      <c r="V27" s="379"/>
      <c r="W27" s="379"/>
      <c r="X27" s="379"/>
      <c r="Y27" s="379"/>
      <c r="Z27" s="379"/>
      <c r="AA27" s="379"/>
      <c r="AB27" s="379"/>
      <c r="AC27" s="480">
        <v>3152161.42</v>
      </c>
      <c r="AD27" s="379"/>
      <c r="AE27" s="379"/>
      <c r="AF27" s="379"/>
      <c r="AG27" s="379" t="s">
        <v>521</v>
      </c>
      <c r="AH27" s="481">
        <v>45845.552395833336</v>
      </c>
      <c r="AI27" s="379"/>
      <c r="AJ27" s="379"/>
      <c r="AK27" s="3"/>
    </row>
    <row r="28" spans="1:37" s="4" customFormat="1" ht="13.5" customHeight="1" x14ac:dyDescent="0.25">
      <c r="A28" s="379" t="s">
        <v>959</v>
      </c>
      <c r="B28" s="379" t="s">
        <v>408</v>
      </c>
      <c r="C28" s="379" t="s">
        <v>522</v>
      </c>
      <c r="D28" s="379" t="s">
        <v>960</v>
      </c>
      <c r="E28" s="480">
        <v>0</v>
      </c>
      <c r="F28" s="379"/>
      <c r="G28" s="480">
        <v>0</v>
      </c>
      <c r="H28" s="379"/>
      <c r="I28" s="379"/>
      <c r="J28" s="379"/>
      <c r="K28" s="379"/>
      <c r="L28" s="379"/>
      <c r="M28" s="379"/>
      <c r="N28" s="379"/>
      <c r="O28" s="480">
        <v>0</v>
      </c>
      <c r="P28" s="379"/>
      <c r="Q28" s="379"/>
      <c r="R28" s="379"/>
      <c r="S28" s="480">
        <v>3152161.42</v>
      </c>
      <c r="T28" s="379"/>
      <c r="U28" s="480">
        <v>3152161.42</v>
      </c>
      <c r="V28" s="379"/>
      <c r="W28" s="379"/>
      <c r="X28" s="379"/>
      <c r="Y28" s="379"/>
      <c r="Z28" s="379"/>
      <c r="AA28" s="379"/>
      <c r="AB28" s="379"/>
      <c r="AC28" s="480">
        <v>3152161.42</v>
      </c>
      <c r="AD28" s="379"/>
      <c r="AE28" s="379"/>
      <c r="AF28" s="379"/>
      <c r="AG28" s="379" t="s">
        <v>521</v>
      </c>
      <c r="AH28" s="481">
        <v>45845.552395833336</v>
      </c>
      <c r="AI28" s="379"/>
      <c r="AJ28" s="379"/>
      <c r="AK28" s="3"/>
    </row>
    <row r="29" spans="1:37" s="4" customFormat="1" ht="13.5" customHeight="1" x14ac:dyDescent="0.25">
      <c r="A29" s="379" t="s">
        <v>961</v>
      </c>
      <c r="B29" s="379" t="s">
        <v>408</v>
      </c>
      <c r="C29" s="379" t="s">
        <v>522</v>
      </c>
      <c r="D29" s="379" t="s">
        <v>962</v>
      </c>
      <c r="E29" s="480">
        <v>0</v>
      </c>
      <c r="F29" s="379"/>
      <c r="G29" s="480">
        <v>0</v>
      </c>
      <c r="H29" s="379"/>
      <c r="I29" s="379"/>
      <c r="J29" s="379"/>
      <c r="K29" s="379"/>
      <c r="L29" s="379"/>
      <c r="M29" s="379"/>
      <c r="N29" s="379"/>
      <c r="O29" s="480">
        <v>0</v>
      </c>
      <c r="P29" s="379"/>
      <c r="Q29" s="379"/>
      <c r="R29" s="379"/>
      <c r="S29" s="480">
        <v>3152161.42</v>
      </c>
      <c r="T29" s="379"/>
      <c r="U29" s="480">
        <v>3152161.42</v>
      </c>
      <c r="V29" s="379"/>
      <c r="W29" s="379"/>
      <c r="X29" s="379"/>
      <c r="Y29" s="379"/>
      <c r="Z29" s="379"/>
      <c r="AA29" s="379"/>
      <c r="AB29" s="379"/>
      <c r="AC29" s="480">
        <v>3152161.42</v>
      </c>
      <c r="AD29" s="379"/>
      <c r="AE29" s="379"/>
      <c r="AF29" s="379"/>
      <c r="AG29" s="379" t="s">
        <v>521</v>
      </c>
      <c r="AH29" s="481">
        <v>45845.552395833336</v>
      </c>
      <c r="AI29" s="379"/>
      <c r="AJ29" s="379"/>
      <c r="AK29" s="3"/>
    </row>
    <row r="30" spans="1:37" s="4" customFormat="1" ht="13.5" customHeight="1" x14ac:dyDescent="0.25">
      <c r="A30" s="344" t="s">
        <v>961</v>
      </c>
      <c r="B30" s="344" t="s">
        <v>408</v>
      </c>
      <c r="C30" s="344" t="s">
        <v>522</v>
      </c>
      <c r="D30" s="482" t="s">
        <v>963</v>
      </c>
      <c r="E30" s="478">
        <v>0</v>
      </c>
      <c r="F30" s="482"/>
      <c r="G30" s="478">
        <v>0</v>
      </c>
      <c r="H30" s="482"/>
      <c r="I30" s="482"/>
      <c r="J30" s="482"/>
      <c r="K30" s="482"/>
      <c r="L30" s="482"/>
      <c r="M30" s="482"/>
      <c r="N30" s="482"/>
      <c r="O30" s="483">
        <v>0</v>
      </c>
      <c r="P30" s="482"/>
      <c r="Q30" s="482"/>
      <c r="R30" s="482"/>
      <c r="S30" s="478">
        <v>3152161.42</v>
      </c>
      <c r="T30" s="482"/>
      <c r="U30" s="478">
        <v>3152161.42</v>
      </c>
      <c r="V30" s="482"/>
      <c r="W30" s="482"/>
      <c r="X30" s="482"/>
      <c r="Y30" s="482"/>
      <c r="Z30" s="482"/>
      <c r="AA30" s="482"/>
      <c r="AB30" s="482"/>
      <c r="AC30" s="483">
        <v>3152161.42</v>
      </c>
      <c r="AD30" s="482"/>
      <c r="AE30" s="482"/>
      <c r="AF30" s="482"/>
      <c r="AG30" s="344" t="s">
        <v>521</v>
      </c>
      <c r="AH30" s="479">
        <v>45845.552384259259</v>
      </c>
      <c r="AI30" s="344"/>
      <c r="AJ30" s="344"/>
      <c r="AK30" s="3"/>
    </row>
    <row r="31" spans="1:37" s="4" customFormat="1" ht="13.5" customHeight="1" x14ac:dyDescent="0.25">
      <c r="A31" s="344" t="s">
        <v>389</v>
      </c>
      <c r="B31" s="344" t="s">
        <v>388</v>
      </c>
      <c r="C31" s="344" t="s">
        <v>522</v>
      </c>
      <c r="D31" s="344" t="s">
        <v>908</v>
      </c>
      <c r="E31" s="344"/>
      <c r="F31" s="344"/>
      <c r="G31" s="344"/>
      <c r="H31" s="344"/>
      <c r="I31" s="344"/>
      <c r="J31" s="344"/>
      <c r="K31" s="344"/>
      <c r="L31" s="344"/>
      <c r="M31" s="344"/>
      <c r="N31" s="344"/>
      <c r="O31" s="344"/>
      <c r="P31" s="344"/>
      <c r="Q31" s="344"/>
      <c r="R31" s="344"/>
      <c r="S31" s="344"/>
      <c r="T31" s="344"/>
      <c r="U31" s="344"/>
      <c r="V31" s="344"/>
      <c r="W31" s="344"/>
      <c r="X31" s="344"/>
      <c r="Y31" s="344"/>
      <c r="Z31" s="344"/>
      <c r="AA31" s="344"/>
      <c r="AB31" s="344"/>
      <c r="AC31" s="344"/>
      <c r="AD31" s="344"/>
      <c r="AE31" s="344"/>
      <c r="AF31" s="344"/>
      <c r="AG31" s="344" t="s">
        <v>521</v>
      </c>
      <c r="AH31" s="479">
        <v>45845.550208333334</v>
      </c>
      <c r="AI31" s="344"/>
      <c r="AJ31" s="344"/>
      <c r="AK31" s="3"/>
    </row>
    <row r="32" spans="1:37" s="4" customFormat="1" ht="13.5" customHeight="1" x14ac:dyDescent="0.25">
      <c r="A32" s="344"/>
      <c r="B32" s="344" t="s">
        <v>388</v>
      </c>
      <c r="C32" s="344" t="s">
        <v>522</v>
      </c>
      <c r="D32" s="482"/>
      <c r="E32" s="344"/>
      <c r="F32" s="482"/>
      <c r="G32" s="344"/>
      <c r="H32" s="482"/>
      <c r="I32" s="482"/>
      <c r="J32" s="482"/>
      <c r="K32" s="482"/>
      <c r="L32" s="482"/>
      <c r="M32" s="482"/>
      <c r="N32" s="482"/>
      <c r="O32" s="482"/>
      <c r="P32" s="482"/>
      <c r="Q32" s="482"/>
      <c r="R32" s="482"/>
      <c r="S32" s="344"/>
      <c r="T32" s="482"/>
      <c r="U32" s="344"/>
      <c r="V32" s="482"/>
      <c r="W32" s="482"/>
      <c r="X32" s="482"/>
      <c r="Y32" s="482"/>
      <c r="Z32" s="482"/>
      <c r="AA32" s="482"/>
      <c r="AB32" s="482"/>
      <c r="AC32" s="482"/>
      <c r="AD32" s="482"/>
      <c r="AE32" s="482"/>
      <c r="AF32" s="482"/>
      <c r="AG32" s="344" t="s">
        <v>521</v>
      </c>
      <c r="AH32" s="479">
        <v>45845.554502314815</v>
      </c>
      <c r="AI32" s="344"/>
      <c r="AJ32" s="344"/>
      <c r="AK32" s="3"/>
    </row>
    <row r="33" spans="1:37" s="4" customFormat="1" ht="13.5" customHeight="1" x14ac:dyDescent="0.25">
      <c r="A33" s="344" t="s">
        <v>387</v>
      </c>
      <c r="B33" s="344" t="s">
        <v>373</v>
      </c>
      <c r="C33" s="344" t="s">
        <v>522</v>
      </c>
      <c r="D33" s="344" t="s">
        <v>889</v>
      </c>
      <c r="E33" s="478">
        <v>299752981.95999998</v>
      </c>
      <c r="F33" s="344"/>
      <c r="G33" s="478">
        <v>299752981.95999998</v>
      </c>
      <c r="H33" s="478">
        <v>0</v>
      </c>
      <c r="I33" s="344"/>
      <c r="J33" s="344"/>
      <c r="K33" s="344"/>
      <c r="L33" s="344"/>
      <c r="M33" s="344"/>
      <c r="N33" s="344"/>
      <c r="O33" s="478">
        <v>247670413.97</v>
      </c>
      <c r="P33" s="478">
        <v>22404292.449999999</v>
      </c>
      <c r="Q33" s="478">
        <v>29678275.539999999</v>
      </c>
      <c r="R33" s="344"/>
      <c r="S33" s="478">
        <v>20908848.18</v>
      </c>
      <c r="T33" s="344"/>
      <c r="U33" s="478">
        <v>20908848.18</v>
      </c>
      <c r="V33" s="478">
        <v>0</v>
      </c>
      <c r="W33" s="344"/>
      <c r="X33" s="344"/>
      <c r="Y33" s="344"/>
      <c r="Z33" s="344"/>
      <c r="AA33" s="344"/>
      <c r="AB33" s="344"/>
      <c r="AC33" s="478">
        <v>41074085.729999997</v>
      </c>
      <c r="AD33" s="478">
        <v>-13223192.02</v>
      </c>
      <c r="AE33" s="478">
        <v>-6942045.5300000003</v>
      </c>
      <c r="AF33" s="344"/>
      <c r="AG33" s="344" t="s">
        <v>521</v>
      </c>
      <c r="AH33" s="479">
        <v>45845.550208333334</v>
      </c>
      <c r="AI33" s="344" t="s">
        <v>521</v>
      </c>
      <c r="AJ33" s="479">
        <v>45845.552395833336</v>
      </c>
      <c r="AK33" s="3"/>
    </row>
    <row r="34" spans="1:37" s="4" customFormat="1" ht="13.5" customHeight="1" x14ac:dyDescent="0.25">
      <c r="A34" s="344" t="s">
        <v>386</v>
      </c>
      <c r="B34" s="344" t="s">
        <v>373</v>
      </c>
      <c r="C34" s="344" t="s">
        <v>522</v>
      </c>
      <c r="D34" s="344" t="s">
        <v>909</v>
      </c>
      <c r="E34" s="478">
        <v>299752981.95999998</v>
      </c>
      <c r="F34" s="482"/>
      <c r="G34" s="478">
        <v>299752981.95999998</v>
      </c>
      <c r="H34" s="483">
        <v>0</v>
      </c>
      <c r="I34" s="482"/>
      <c r="J34" s="482"/>
      <c r="K34" s="482"/>
      <c r="L34" s="482"/>
      <c r="M34" s="482"/>
      <c r="N34" s="482"/>
      <c r="O34" s="483">
        <v>247670413.97</v>
      </c>
      <c r="P34" s="483">
        <v>22404292.449999999</v>
      </c>
      <c r="Q34" s="483">
        <v>29678275.539999999</v>
      </c>
      <c r="R34" s="482"/>
      <c r="S34" s="478">
        <v>20908848.18</v>
      </c>
      <c r="T34" s="344"/>
      <c r="U34" s="478">
        <v>20908848.18</v>
      </c>
      <c r="V34" s="478">
        <v>0</v>
      </c>
      <c r="W34" s="344"/>
      <c r="X34" s="344"/>
      <c r="Y34" s="344"/>
      <c r="Z34" s="344"/>
      <c r="AA34" s="344"/>
      <c r="AB34" s="344"/>
      <c r="AC34" s="478">
        <v>41074085.729999997</v>
      </c>
      <c r="AD34" s="478">
        <v>-13223192.02</v>
      </c>
      <c r="AE34" s="478">
        <v>-6942045.5300000003</v>
      </c>
      <c r="AF34" s="344"/>
      <c r="AG34" s="344" t="s">
        <v>521</v>
      </c>
      <c r="AH34" s="479">
        <v>45845.550208333334</v>
      </c>
      <c r="AI34" s="344" t="s">
        <v>521</v>
      </c>
      <c r="AJ34" s="479">
        <v>45845.552395833336</v>
      </c>
      <c r="AK34" s="3"/>
    </row>
    <row r="35" spans="1:37" s="4" customFormat="1" ht="13.5" customHeight="1" x14ac:dyDescent="0.25">
      <c r="A35" s="344" t="s">
        <v>385</v>
      </c>
      <c r="B35" s="344" t="s">
        <v>372</v>
      </c>
      <c r="C35" s="344" t="s">
        <v>522</v>
      </c>
      <c r="D35" s="344" t="s">
        <v>910</v>
      </c>
      <c r="E35" s="478">
        <v>-4420899879.9399996</v>
      </c>
      <c r="F35" s="344"/>
      <c r="G35" s="478">
        <v>-4420899879.9399996</v>
      </c>
      <c r="H35" s="478">
        <v>-54130200</v>
      </c>
      <c r="I35" s="344"/>
      <c r="J35" s="344"/>
      <c r="K35" s="344"/>
      <c r="L35" s="344"/>
      <c r="M35" s="344"/>
      <c r="N35" s="344"/>
      <c r="O35" s="478">
        <v>-3442437995.6500001</v>
      </c>
      <c r="P35" s="478">
        <v>-626862331.28999996</v>
      </c>
      <c r="Q35" s="478">
        <v>-405729753</v>
      </c>
      <c r="R35" s="344"/>
      <c r="S35" s="478">
        <v>-2192855316.5500002</v>
      </c>
      <c r="T35" s="344"/>
      <c r="U35" s="478">
        <v>-2192855316.5500002</v>
      </c>
      <c r="V35" s="478">
        <v>-36072807.280000001</v>
      </c>
      <c r="W35" s="344"/>
      <c r="X35" s="344"/>
      <c r="Y35" s="344"/>
      <c r="Z35" s="344"/>
      <c r="AA35" s="344"/>
      <c r="AB35" s="344"/>
      <c r="AC35" s="478">
        <v>-1828365965.47</v>
      </c>
      <c r="AD35" s="478">
        <v>-220065625.66</v>
      </c>
      <c r="AE35" s="478">
        <v>-180496532.69999999</v>
      </c>
      <c r="AF35" s="344"/>
      <c r="AG35" s="344" t="s">
        <v>521</v>
      </c>
      <c r="AH35" s="479">
        <v>45845.550208333334</v>
      </c>
      <c r="AI35" s="344" t="s">
        <v>521</v>
      </c>
      <c r="AJ35" s="479">
        <v>45845.552395833336</v>
      </c>
      <c r="AK35" s="3"/>
    </row>
    <row r="36" spans="1:37" s="4" customFormat="1" ht="13.5" customHeight="1" x14ac:dyDescent="0.25">
      <c r="A36" s="379" t="s">
        <v>384</v>
      </c>
      <c r="B36" s="379" t="s">
        <v>372</v>
      </c>
      <c r="C36" s="379" t="s">
        <v>522</v>
      </c>
      <c r="D36" s="379" t="s">
        <v>911</v>
      </c>
      <c r="E36" s="480">
        <v>-4420899879.9399996</v>
      </c>
      <c r="F36" s="379"/>
      <c r="G36" s="480">
        <v>-4420899879.9399996</v>
      </c>
      <c r="H36" s="480">
        <v>-54130200</v>
      </c>
      <c r="I36" s="379"/>
      <c r="J36" s="379"/>
      <c r="K36" s="379"/>
      <c r="L36" s="379"/>
      <c r="M36" s="379"/>
      <c r="N36" s="379"/>
      <c r="O36" s="480">
        <v>-3442437995.6500001</v>
      </c>
      <c r="P36" s="480">
        <v>-626862331.28999996</v>
      </c>
      <c r="Q36" s="480">
        <v>-405729753</v>
      </c>
      <c r="R36" s="379"/>
      <c r="S36" s="480">
        <v>-2192855316.5500002</v>
      </c>
      <c r="T36" s="379"/>
      <c r="U36" s="480">
        <v>-2192855316.5500002</v>
      </c>
      <c r="V36" s="480">
        <v>-36072807.280000001</v>
      </c>
      <c r="W36" s="379"/>
      <c r="X36" s="379"/>
      <c r="Y36" s="379"/>
      <c r="Z36" s="379"/>
      <c r="AA36" s="379"/>
      <c r="AB36" s="379"/>
      <c r="AC36" s="480">
        <v>-1828365965.47</v>
      </c>
      <c r="AD36" s="480">
        <v>-220065625.66</v>
      </c>
      <c r="AE36" s="480">
        <v>-180496532.69999999</v>
      </c>
      <c r="AF36" s="379"/>
      <c r="AG36" s="379" t="s">
        <v>521</v>
      </c>
      <c r="AH36" s="481">
        <v>45845.552395833336</v>
      </c>
      <c r="AI36" s="379"/>
      <c r="AJ36" s="379"/>
      <c r="AK36" s="3"/>
    </row>
    <row r="37" spans="1:37" s="4" customFormat="1" ht="13.5" customHeight="1" x14ac:dyDescent="0.25">
      <c r="A37" s="379" t="s">
        <v>383</v>
      </c>
      <c r="B37" s="379" t="s">
        <v>372</v>
      </c>
      <c r="C37" s="379" t="s">
        <v>522</v>
      </c>
      <c r="D37" s="379" t="s">
        <v>912</v>
      </c>
      <c r="E37" s="480">
        <v>-4420899879.9399996</v>
      </c>
      <c r="F37" s="379"/>
      <c r="G37" s="480">
        <v>-4420899879.9399996</v>
      </c>
      <c r="H37" s="480">
        <v>-54130200</v>
      </c>
      <c r="I37" s="379"/>
      <c r="J37" s="379"/>
      <c r="K37" s="379"/>
      <c r="L37" s="379"/>
      <c r="M37" s="379"/>
      <c r="N37" s="379"/>
      <c r="O37" s="480">
        <v>-3442437995.6500001</v>
      </c>
      <c r="P37" s="480">
        <v>-626862331.28999996</v>
      </c>
      <c r="Q37" s="480">
        <v>-405729753</v>
      </c>
      <c r="R37" s="379"/>
      <c r="S37" s="480">
        <v>-2192855316.5500002</v>
      </c>
      <c r="T37" s="379"/>
      <c r="U37" s="480">
        <v>-2192855316.5500002</v>
      </c>
      <c r="V37" s="480">
        <v>-36072807.280000001</v>
      </c>
      <c r="W37" s="379"/>
      <c r="X37" s="379"/>
      <c r="Y37" s="379"/>
      <c r="Z37" s="379"/>
      <c r="AA37" s="379"/>
      <c r="AB37" s="379"/>
      <c r="AC37" s="480">
        <v>-1828365965.47</v>
      </c>
      <c r="AD37" s="480">
        <v>-220065625.66</v>
      </c>
      <c r="AE37" s="480">
        <v>-180496532.69999999</v>
      </c>
      <c r="AF37" s="379"/>
      <c r="AG37" s="379" t="s">
        <v>521</v>
      </c>
      <c r="AH37" s="481">
        <v>45845.552395833336</v>
      </c>
      <c r="AI37" s="379"/>
      <c r="AJ37" s="379"/>
      <c r="AK37" s="3"/>
    </row>
    <row r="38" spans="1:37" s="4" customFormat="1" ht="13.5" customHeight="1" x14ac:dyDescent="0.25">
      <c r="A38" s="344" t="s">
        <v>380</v>
      </c>
      <c r="B38" s="344" t="s">
        <v>372</v>
      </c>
      <c r="C38" s="344" t="s">
        <v>522</v>
      </c>
      <c r="D38" s="482" t="s">
        <v>913</v>
      </c>
      <c r="E38" s="478">
        <v>-3418433095.6500001</v>
      </c>
      <c r="F38" s="482"/>
      <c r="G38" s="478">
        <v>-3418433095.6500001</v>
      </c>
      <c r="H38" s="483">
        <v>-24004900</v>
      </c>
      <c r="I38" s="482"/>
      <c r="J38" s="482"/>
      <c r="K38" s="482"/>
      <c r="L38" s="482"/>
      <c r="M38" s="482"/>
      <c r="N38" s="482"/>
      <c r="O38" s="483">
        <v>-3442437995.6500001</v>
      </c>
      <c r="P38" s="482"/>
      <c r="Q38" s="482"/>
      <c r="R38" s="482"/>
      <c r="S38" s="478">
        <v>-1820828411.6199999</v>
      </c>
      <c r="T38" s="482"/>
      <c r="U38" s="478">
        <v>-1820828411.6199999</v>
      </c>
      <c r="V38" s="483">
        <v>-7537553.8499999996</v>
      </c>
      <c r="W38" s="482"/>
      <c r="X38" s="482"/>
      <c r="Y38" s="482"/>
      <c r="Z38" s="482"/>
      <c r="AA38" s="482"/>
      <c r="AB38" s="482"/>
      <c r="AC38" s="483">
        <v>-1828365965.47</v>
      </c>
      <c r="AD38" s="482"/>
      <c r="AE38" s="482"/>
      <c r="AF38" s="482"/>
      <c r="AG38" s="344" t="s">
        <v>521</v>
      </c>
      <c r="AH38" s="479">
        <v>45845.552384259259</v>
      </c>
      <c r="AI38" s="344"/>
      <c r="AJ38" s="344"/>
      <c r="AK38" s="3"/>
    </row>
    <row r="39" spans="1:37" s="4" customFormat="1" ht="13.5" customHeight="1" x14ac:dyDescent="0.25">
      <c r="A39" s="344" t="s">
        <v>382</v>
      </c>
      <c r="B39" s="344" t="s">
        <v>372</v>
      </c>
      <c r="C39" s="344" t="s">
        <v>522</v>
      </c>
      <c r="D39" s="482" t="s">
        <v>914</v>
      </c>
      <c r="E39" s="478">
        <v>-375604453</v>
      </c>
      <c r="F39" s="482"/>
      <c r="G39" s="478">
        <v>-375604453</v>
      </c>
      <c r="H39" s="483">
        <v>-30125300</v>
      </c>
      <c r="I39" s="482"/>
      <c r="J39" s="482"/>
      <c r="K39" s="482"/>
      <c r="L39" s="482"/>
      <c r="M39" s="482"/>
      <c r="N39" s="482"/>
      <c r="O39" s="482"/>
      <c r="P39" s="482"/>
      <c r="Q39" s="483">
        <v>-405729753</v>
      </c>
      <c r="R39" s="482"/>
      <c r="S39" s="478">
        <v>-151961279.27000001</v>
      </c>
      <c r="T39" s="482"/>
      <c r="U39" s="478">
        <v>-151961279.27000001</v>
      </c>
      <c r="V39" s="483">
        <v>-28535253.43</v>
      </c>
      <c r="W39" s="482"/>
      <c r="X39" s="482"/>
      <c r="Y39" s="482"/>
      <c r="Z39" s="482"/>
      <c r="AA39" s="482"/>
      <c r="AB39" s="482"/>
      <c r="AC39" s="482"/>
      <c r="AD39" s="482"/>
      <c r="AE39" s="483">
        <v>-180496532.69999999</v>
      </c>
      <c r="AF39" s="482"/>
      <c r="AG39" s="344" t="s">
        <v>521</v>
      </c>
      <c r="AH39" s="479">
        <v>45845.552384259259</v>
      </c>
      <c r="AI39" s="344"/>
      <c r="AJ39" s="344"/>
      <c r="AK39" s="3"/>
    </row>
    <row r="40" spans="1:37" s="4" customFormat="1" ht="13.5" customHeight="1" x14ac:dyDescent="0.25">
      <c r="A40" s="344" t="s">
        <v>381</v>
      </c>
      <c r="B40" s="344" t="s">
        <v>372</v>
      </c>
      <c r="C40" s="344" t="s">
        <v>522</v>
      </c>
      <c r="D40" s="482" t="s">
        <v>915</v>
      </c>
      <c r="E40" s="478">
        <v>-626862331.28999996</v>
      </c>
      <c r="F40" s="482"/>
      <c r="G40" s="478">
        <v>-626862331.28999996</v>
      </c>
      <c r="H40" s="482"/>
      <c r="I40" s="482"/>
      <c r="J40" s="482"/>
      <c r="K40" s="482"/>
      <c r="L40" s="482"/>
      <c r="M40" s="482"/>
      <c r="N40" s="482"/>
      <c r="O40" s="482"/>
      <c r="P40" s="483">
        <v>-626862331.28999996</v>
      </c>
      <c r="Q40" s="482"/>
      <c r="R40" s="482"/>
      <c r="S40" s="478">
        <v>-220065625.66</v>
      </c>
      <c r="T40" s="482"/>
      <c r="U40" s="478">
        <v>-220065625.66</v>
      </c>
      <c r="V40" s="482"/>
      <c r="W40" s="482"/>
      <c r="X40" s="482"/>
      <c r="Y40" s="482"/>
      <c r="Z40" s="482"/>
      <c r="AA40" s="482"/>
      <c r="AB40" s="482"/>
      <c r="AC40" s="482"/>
      <c r="AD40" s="483">
        <v>-220065625.66</v>
      </c>
      <c r="AE40" s="482"/>
      <c r="AF40" s="482"/>
      <c r="AG40" s="344" t="s">
        <v>521</v>
      </c>
      <c r="AH40" s="479">
        <v>45845.552384259259</v>
      </c>
      <c r="AI40" s="344"/>
      <c r="AJ40" s="344"/>
      <c r="AK40" s="3"/>
    </row>
    <row r="41" spans="1:37" s="4" customFormat="1" ht="13.5" customHeight="1" x14ac:dyDescent="0.25">
      <c r="A41" s="344" t="s">
        <v>379</v>
      </c>
      <c r="B41" s="344" t="s">
        <v>371</v>
      </c>
      <c r="C41" s="344" t="s">
        <v>522</v>
      </c>
      <c r="D41" s="344" t="s">
        <v>916</v>
      </c>
      <c r="E41" s="478">
        <v>4720652861.8999996</v>
      </c>
      <c r="F41" s="344"/>
      <c r="G41" s="478">
        <v>4720652861.8999996</v>
      </c>
      <c r="H41" s="478">
        <v>54130200</v>
      </c>
      <c r="I41" s="344"/>
      <c r="J41" s="344"/>
      <c r="K41" s="344"/>
      <c r="L41" s="344"/>
      <c r="M41" s="344"/>
      <c r="N41" s="344"/>
      <c r="O41" s="478">
        <v>3690108409.6199999</v>
      </c>
      <c r="P41" s="478">
        <v>649266623.74000001</v>
      </c>
      <c r="Q41" s="478">
        <v>435408028.54000002</v>
      </c>
      <c r="R41" s="344"/>
      <c r="S41" s="478">
        <v>2213764164.73</v>
      </c>
      <c r="T41" s="344"/>
      <c r="U41" s="478">
        <v>2213764164.73</v>
      </c>
      <c r="V41" s="478">
        <v>36072807.280000001</v>
      </c>
      <c r="W41" s="344"/>
      <c r="X41" s="344"/>
      <c r="Y41" s="344"/>
      <c r="Z41" s="344"/>
      <c r="AA41" s="344"/>
      <c r="AB41" s="344"/>
      <c r="AC41" s="478">
        <v>1869440051.2</v>
      </c>
      <c r="AD41" s="478">
        <v>206842433.63999999</v>
      </c>
      <c r="AE41" s="478">
        <v>173554487.16999999</v>
      </c>
      <c r="AF41" s="344"/>
      <c r="AG41" s="344" t="s">
        <v>521</v>
      </c>
      <c r="AH41" s="479">
        <v>45845.550208333334</v>
      </c>
      <c r="AI41" s="344" t="s">
        <v>521</v>
      </c>
      <c r="AJ41" s="479">
        <v>45845.552395833336</v>
      </c>
      <c r="AK41" s="3"/>
    </row>
    <row r="42" spans="1:37" s="4" customFormat="1" ht="13.5" customHeight="1" x14ac:dyDescent="0.25">
      <c r="A42" s="379" t="s">
        <v>378</v>
      </c>
      <c r="B42" s="379" t="s">
        <v>371</v>
      </c>
      <c r="C42" s="379" t="s">
        <v>522</v>
      </c>
      <c r="D42" s="379" t="s">
        <v>917</v>
      </c>
      <c r="E42" s="480">
        <v>4720652861.8999996</v>
      </c>
      <c r="F42" s="379"/>
      <c r="G42" s="480">
        <v>4720652861.8999996</v>
      </c>
      <c r="H42" s="480">
        <v>54130200</v>
      </c>
      <c r="I42" s="379"/>
      <c r="J42" s="379"/>
      <c r="K42" s="379"/>
      <c r="L42" s="379"/>
      <c r="M42" s="379"/>
      <c r="N42" s="379"/>
      <c r="O42" s="480">
        <v>3690108409.6199999</v>
      </c>
      <c r="P42" s="480">
        <v>649266623.74000001</v>
      </c>
      <c r="Q42" s="480">
        <v>435408028.54000002</v>
      </c>
      <c r="R42" s="379"/>
      <c r="S42" s="480">
        <v>2213764164.73</v>
      </c>
      <c r="T42" s="379"/>
      <c r="U42" s="480">
        <v>2213764164.73</v>
      </c>
      <c r="V42" s="480">
        <v>36072807.280000001</v>
      </c>
      <c r="W42" s="379"/>
      <c r="X42" s="379"/>
      <c r="Y42" s="379"/>
      <c r="Z42" s="379"/>
      <c r="AA42" s="379"/>
      <c r="AB42" s="379"/>
      <c r="AC42" s="480">
        <v>1869440051.2</v>
      </c>
      <c r="AD42" s="480">
        <v>206842433.63999999</v>
      </c>
      <c r="AE42" s="480">
        <v>173554487.16999999</v>
      </c>
      <c r="AF42" s="379"/>
      <c r="AG42" s="379" t="s">
        <v>521</v>
      </c>
      <c r="AH42" s="481">
        <v>45845.552395833336</v>
      </c>
      <c r="AI42" s="379"/>
      <c r="AJ42" s="379"/>
      <c r="AK42" s="3"/>
    </row>
    <row r="43" spans="1:37" s="4" customFormat="1" ht="13.5" customHeight="1" x14ac:dyDescent="0.25">
      <c r="A43" s="379" t="s">
        <v>377</v>
      </c>
      <c r="B43" s="379" t="s">
        <v>371</v>
      </c>
      <c r="C43" s="379" t="s">
        <v>522</v>
      </c>
      <c r="D43" s="379" t="s">
        <v>918</v>
      </c>
      <c r="E43" s="480">
        <v>4720652861.8999996</v>
      </c>
      <c r="F43" s="379"/>
      <c r="G43" s="480">
        <v>4720652861.8999996</v>
      </c>
      <c r="H43" s="480">
        <v>54130200</v>
      </c>
      <c r="I43" s="379"/>
      <c r="J43" s="379"/>
      <c r="K43" s="379"/>
      <c r="L43" s="379"/>
      <c r="M43" s="379"/>
      <c r="N43" s="379"/>
      <c r="O43" s="480">
        <v>3690108409.6199999</v>
      </c>
      <c r="P43" s="480">
        <v>649266623.74000001</v>
      </c>
      <c r="Q43" s="480">
        <v>435408028.54000002</v>
      </c>
      <c r="R43" s="379"/>
      <c r="S43" s="480">
        <v>2213764164.73</v>
      </c>
      <c r="T43" s="379"/>
      <c r="U43" s="480">
        <v>2213764164.73</v>
      </c>
      <c r="V43" s="480">
        <v>36072807.280000001</v>
      </c>
      <c r="W43" s="379"/>
      <c r="X43" s="379"/>
      <c r="Y43" s="379"/>
      <c r="Z43" s="379"/>
      <c r="AA43" s="379"/>
      <c r="AB43" s="379"/>
      <c r="AC43" s="480">
        <v>1869440051.2</v>
      </c>
      <c r="AD43" s="480">
        <v>206842433.63999999</v>
      </c>
      <c r="AE43" s="480">
        <v>173554487.16999999</v>
      </c>
      <c r="AF43" s="379"/>
      <c r="AG43" s="379" t="s">
        <v>521</v>
      </c>
      <c r="AH43" s="481">
        <v>45845.552395833336</v>
      </c>
      <c r="AI43" s="379"/>
      <c r="AJ43" s="379"/>
      <c r="AK43" s="3"/>
    </row>
    <row r="44" spans="1:37" s="4" customFormat="1" ht="13.5" customHeight="1" x14ac:dyDescent="0.25">
      <c r="A44" s="344" t="s">
        <v>374</v>
      </c>
      <c r="B44" s="344" t="s">
        <v>371</v>
      </c>
      <c r="C44" s="344" t="s">
        <v>522</v>
      </c>
      <c r="D44" s="482" t="s">
        <v>919</v>
      </c>
      <c r="E44" s="478">
        <v>3659983109.6199999</v>
      </c>
      <c r="F44" s="482"/>
      <c r="G44" s="478">
        <v>3659983109.6199999</v>
      </c>
      <c r="H44" s="483">
        <v>30125300</v>
      </c>
      <c r="I44" s="482"/>
      <c r="J44" s="482"/>
      <c r="K44" s="482"/>
      <c r="L44" s="482"/>
      <c r="M44" s="482"/>
      <c r="N44" s="482"/>
      <c r="O44" s="483">
        <v>3690108409.6199999</v>
      </c>
      <c r="P44" s="482"/>
      <c r="Q44" s="482"/>
      <c r="R44" s="482"/>
      <c r="S44" s="478">
        <v>1840904797.77</v>
      </c>
      <c r="T44" s="482"/>
      <c r="U44" s="478">
        <v>1840904797.77</v>
      </c>
      <c r="V44" s="483">
        <v>28535253.43</v>
      </c>
      <c r="W44" s="482"/>
      <c r="X44" s="482"/>
      <c r="Y44" s="482"/>
      <c r="Z44" s="482"/>
      <c r="AA44" s="482"/>
      <c r="AB44" s="482"/>
      <c r="AC44" s="483">
        <v>1869440051.2</v>
      </c>
      <c r="AD44" s="482"/>
      <c r="AE44" s="482"/>
      <c r="AF44" s="482"/>
      <c r="AG44" s="344" t="s">
        <v>521</v>
      </c>
      <c r="AH44" s="479">
        <v>45845.552384259259</v>
      </c>
      <c r="AI44" s="344"/>
      <c r="AJ44" s="344"/>
      <c r="AK44" s="3"/>
    </row>
    <row r="45" spans="1:37" s="4" customFormat="1" ht="13.5" customHeight="1" x14ac:dyDescent="0.25">
      <c r="A45" s="344" t="s">
        <v>376</v>
      </c>
      <c r="B45" s="344" t="s">
        <v>371</v>
      </c>
      <c r="C45" s="344" t="s">
        <v>522</v>
      </c>
      <c r="D45" s="482" t="s">
        <v>920</v>
      </c>
      <c r="E45" s="478">
        <v>424598128.54000002</v>
      </c>
      <c r="F45" s="482"/>
      <c r="G45" s="478">
        <v>424598128.54000002</v>
      </c>
      <c r="H45" s="483">
        <v>10809900</v>
      </c>
      <c r="I45" s="482"/>
      <c r="J45" s="482"/>
      <c r="K45" s="482"/>
      <c r="L45" s="482"/>
      <c r="M45" s="482"/>
      <c r="N45" s="482"/>
      <c r="O45" s="482"/>
      <c r="P45" s="482"/>
      <c r="Q45" s="483">
        <v>435408028.54000002</v>
      </c>
      <c r="R45" s="482"/>
      <c r="S45" s="478">
        <v>171908998.31999999</v>
      </c>
      <c r="T45" s="482"/>
      <c r="U45" s="478">
        <v>171908998.31999999</v>
      </c>
      <c r="V45" s="483">
        <v>1645488.85</v>
      </c>
      <c r="W45" s="482"/>
      <c r="X45" s="482"/>
      <c r="Y45" s="482"/>
      <c r="Z45" s="482"/>
      <c r="AA45" s="482"/>
      <c r="AB45" s="482"/>
      <c r="AC45" s="482"/>
      <c r="AD45" s="482"/>
      <c r="AE45" s="483">
        <v>173554487.16999999</v>
      </c>
      <c r="AF45" s="482"/>
      <c r="AG45" s="344" t="s">
        <v>521</v>
      </c>
      <c r="AH45" s="479">
        <v>45845.552384259259</v>
      </c>
      <c r="AI45" s="344"/>
      <c r="AJ45" s="344"/>
      <c r="AK45" s="3"/>
    </row>
    <row r="46" spans="1:37" s="4" customFormat="1" ht="13.5" customHeight="1" x14ac:dyDescent="0.25">
      <c r="A46" s="344" t="s">
        <v>375</v>
      </c>
      <c r="B46" s="344" t="s">
        <v>371</v>
      </c>
      <c r="C46" s="344" t="s">
        <v>522</v>
      </c>
      <c r="D46" s="482" t="s">
        <v>921</v>
      </c>
      <c r="E46" s="478">
        <v>636071623.74000001</v>
      </c>
      <c r="F46" s="482"/>
      <c r="G46" s="478">
        <v>636071623.74000001</v>
      </c>
      <c r="H46" s="483">
        <v>13195000</v>
      </c>
      <c r="I46" s="482"/>
      <c r="J46" s="482"/>
      <c r="K46" s="482"/>
      <c r="L46" s="482"/>
      <c r="M46" s="482"/>
      <c r="N46" s="482"/>
      <c r="O46" s="482"/>
      <c r="P46" s="483">
        <v>649266623.74000001</v>
      </c>
      <c r="Q46" s="482"/>
      <c r="R46" s="482"/>
      <c r="S46" s="478">
        <v>200950368.63999999</v>
      </c>
      <c r="T46" s="482"/>
      <c r="U46" s="478">
        <v>200950368.63999999</v>
      </c>
      <c r="V46" s="483">
        <v>5892065</v>
      </c>
      <c r="W46" s="482"/>
      <c r="X46" s="482"/>
      <c r="Y46" s="482"/>
      <c r="Z46" s="482"/>
      <c r="AA46" s="482"/>
      <c r="AB46" s="482"/>
      <c r="AC46" s="482"/>
      <c r="AD46" s="483">
        <v>206842433.63999999</v>
      </c>
      <c r="AE46" s="482"/>
      <c r="AF46" s="482"/>
      <c r="AG46" s="344" t="s">
        <v>521</v>
      </c>
      <c r="AH46" s="479">
        <v>45845.552384259259</v>
      </c>
      <c r="AI46" s="344"/>
      <c r="AJ46" s="344"/>
      <c r="AK46" s="3"/>
    </row>
    <row r="47" spans="1:37" s="4" customFormat="1" ht="13.5" customHeight="1" x14ac:dyDescent="0.25">
      <c r="A47" s="344"/>
      <c r="B47" s="344" t="s">
        <v>373</v>
      </c>
      <c r="C47" s="344" t="s">
        <v>522</v>
      </c>
      <c r="D47" s="344" t="s">
        <v>900</v>
      </c>
      <c r="E47" s="344"/>
      <c r="F47" s="482"/>
      <c r="G47" s="344"/>
      <c r="H47" s="482"/>
      <c r="I47" s="482"/>
      <c r="J47" s="482"/>
      <c r="K47" s="482"/>
      <c r="L47" s="482"/>
      <c r="M47" s="482"/>
      <c r="N47" s="482"/>
      <c r="O47" s="482"/>
      <c r="P47" s="482"/>
      <c r="Q47" s="482"/>
      <c r="R47" s="482"/>
      <c r="S47" s="344"/>
      <c r="T47" s="344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44"/>
      <c r="AG47" s="344" t="s">
        <v>521</v>
      </c>
      <c r="AH47" s="479">
        <v>45845.550208333334</v>
      </c>
      <c r="AI47" s="344"/>
      <c r="AJ47" s="344"/>
      <c r="AK47" s="3"/>
    </row>
    <row r="48" spans="1:37" s="4" customFormat="1" ht="13.5" customHeight="1" x14ac:dyDescent="0.25">
      <c r="A48" s="344"/>
      <c r="B48" s="344" t="s">
        <v>372</v>
      </c>
      <c r="C48" s="344" t="s">
        <v>522</v>
      </c>
      <c r="D48" s="344" t="s">
        <v>922</v>
      </c>
      <c r="E48" s="344"/>
      <c r="F48" s="344"/>
      <c r="G48" s="344"/>
      <c r="H48" s="344"/>
      <c r="I48" s="344"/>
      <c r="J48" s="344"/>
      <c r="K48" s="344"/>
      <c r="L48" s="344"/>
      <c r="M48" s="344"/>
      <c r="N48" s="344"/>
      <c r="O48" s="344"/>
      <c r="P48" s="344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 t="s">
        <v>521</v>
      </c>
      <c r="AH48" s="479">
        <v>45845.550208333334</v>
      </c>
      <c r="AI48" s="344"/>
      <c r="AJ48" s="344"/>
      <c r="AK48" s="3"/>
    </row>
    <row r="49" spans="1:37" s="4" customFormat="1" ht="13.5" customHeight="1" x14ac:dyDescent="0.25">
      <c r="A49" s="344"/>
      <c r="B49" s="344" t="s">
        <v>372</v>
      </c>
      <c r="C49" s="344" t="s">
        <v>522</v>
      </c>
      <c r="D49" s="482"/>
      <c r="E49" s="344"/>
      <c r="F49" s="482"/>
      <c r="G49" s="344"/>
      <c r="H49" s="482"/>
      <c r="I49" s="482"/>
      <c r="J49" s="482"/>
      <c r="K49" s="482"/>
      <c r="L49" s="482"/>
      <c r="M49" s="482"/>
      <c r="N49" s="482"/>
      <c r="O49" s="482"/>
      <c r="P49" s="482"/>
      <c r="Q49" s="482"/>
      <c r="R49" s="482"/>
      <c r="S49" s="344"/>
      <c r="T49" s="482"/>
      <c r="U49" s="344"/>
      <c r="V49" s="482"/>
      <c r="W49" s="482"/>
      <c r="X49" s="482"/>
      <c r="Y49" s="482"/>
      <c r="Z49" s="482"/>
      <c r="AA49" s="482"/>
      <c r="AB49" s="482"/>
      <c r="AC49" s="482"/>
      <c r="AD49" s="482"/>
      <c r="AE49" s="482"/>
      <c r="AF49" s="482"/>
      <c r="AG49" s="344" t="s">
        <v>521</v>
      </c>
      <c r="AH49" s="479">
        <v>45845.554502314815</v>
      </c>
      <c r="AI49" s="344"/>
      <c r="AJ49" s="344"/>
      <c r="AK49" s="3"/>
    </row>
    <row r="50" spans="1:37" s="4" customFormat="1" ht="13.5" customHeight="1" x14ac:dyDescent="0.25">
      <c r="A50" s="344"/>
      <c r="B50" s="344" t="s">
        <v>371</v>
      </c>
      <c r="C50" s="344" t="s">
        <v>522</v>
      </c>
      <c r="D50" s="344" t="s">
        <v>923</v>
      </c>
      <c r="E50" s="344"/>
      <c r="F50" s="344"/>
      <c r="G50" s="344"/>
      <c r="H50" s="344"/>
      <c r="I50" s="344"/>
      <c r="J50" s="344"/>
      <c r="K50" s="344"/>
      <c r="L50" s="344"/>
      <c r="M50" s="344"/>
      <c r="N50" s="344"/>
      <c r="O50" s="344"/>
      <c r="P50" s="344"/>
      <c r="Q50" s="344"/>
      <c r="R50" s="344"/>
      <c r="S50" s="344"/>
      <c r="T50" s="344"/>
      <c r="U50" s="344"/>
      <c r="V50" s="344"/>
      <c r="W50" s="344"/>
      <c r="X50" s="344"/>
      <c r="Y50" s="344"/>
      <c r="Z50" s="344"/>
      <c r="AA50" s="344"/>
      <c r="AB50" s="344"/>
      <c r="AC50" s="344"/>
      <c r="AD50" s="344"/>
      <c r="AE50" s="344"/>
      <c r="AF50" s="344"/>
      <c r="AG50" s="344" t="s">
        <v>521</v>
      </c>
      <c r="AH50" s="479">
        <v>45845.550208333334</v>
      </c>
      <c r="AI50" s="344"/>
      <c r="AJ50" s="344"/>
      <c r="AK50" s="3"/>
    </row>
    <row r="51" spans="1:37" x14ac:dyDescent="0.25">
      <c r="A51" s="344"/>
      <c r="B51" s="344" t="s">
        <v>371</v>
      </c>
      <c r="C51" s="344" t="s">
        <v>522</v>
      </c>
      <c r="D51" s="482"/>
      <c r="E51" s="344"/>
      <c r="F51" s="482"/>
      <c r="G51" s="344"/>
      <c r="H51" s="482"/>
      <c r="I51" s="482"/>
      <c r="J51" s="482"/>
      <c r="K51" s="482"/>
      <c r="L51" s="482"/>
      <c r="M51" s="482"/>
      <c r="N51" s="482"/>
      <c r="O51" s="482"/>
      <c r="P51" s="482"/>
      <c r="Q51" s="482"/>
      <c r="R51" s="482"/>
      <c r="S51" s="344"/>
      <c r="T51" s="482"/>
      <c r="U51" s="344"/>
      <c r="V51" s="482"/>
      <c r="W51" s="482"/>
      <c r="X51" s="482"/>
      <c r="Y51" s="482"/>
      <c r="Z51" s="482"/>
      <c r="AA51" s="482"/>
      <c r="AB51" s="482"/>
      <c r="AC51" s="482"/>
      <c r="AD51" s="482"/>
      <c r="AE51" s="482"/>
      <c r="AF51" s="482"/>
      <c r="AG51" s="344" t="s">
        <v>521</v>
      </c>
      <c r="AH51" s="479">
        <v>45845.554502314815</v>
      </c>
      <c r="AI51" s="344"/>
      <c r="AJ51" s="344"/>
      <c r="AK51" s="3"/>
    </row>
    <row r="52" spans="1:37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7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37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</row>
    <row r="61" spans="1:37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</row>
    <row r="62" spans="1:37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37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1:37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</row>
    <row r="66" spans="1:37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</row>
    <row r="67" spans="1:37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</row>
    <row r="68" spans="1:37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</row>
    <row r="69" spans="1:37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</row>
    <row r="70" spans="1:37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</row>
    <row r="71" spans="1:37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</row>
    <row r="72" spans="1:37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1:37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</row>
    <row r="74" spans="1:37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</row>
    <row r="75" spans="1:37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</row>
    <row r="76" spans="1:37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</row>
    <row r="77" spans="1:37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</row>
    <row r="78" spans="1:37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</row>
    <row r="79" spans="1:37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</row>
    <row r="80" spans="1:37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</row>
    <row r="81" spans="1:37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</row>
    <row r="82" spans="1:37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</row>
    <row r="83" spans="1:37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</row>
    <row r="84" spans="1:37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</row>
    <row r="85" spans="1:37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</row>
    <row r="86" spans="1:37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</row>
    <row r="87" spans="1:37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</row>
    <row r="88" spans="1:37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</row>
    <row r="89" spans="1:37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</row>
    <row r="90" spans="1:37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</row>
    <row r="91" spans="1:37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</row>
    <row r="92" spans="1:37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</row>
    <row r="93" spans="1:37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</row>
    <row r="94" spans="1:37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</row>
    <row r="95" spans="1:37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</row>
    <row r="96" spans="1:37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</row>
    <row r="99" spans="1:37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</row>
    <row r="100" spans="1:37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</row>
    <row r="101" spans="1:37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</row>
    <row r="102" spans="1:37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</row>
    <row r="103" spans="1:37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</row>
    <row r="104" spans="1:37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</row>
    <row r="105" spans="1:37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</row>
    <row r="106" spans="1:37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</row>
    <row r="107" spans="1:37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</row>
    <row r="108" spans="1:37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</row>
    <row r="109" spans="1:37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</row>
    <row r="110" spans="1:37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</row>
    <row r="111" spans="1:37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</row>
    <row r="112" spans="1:37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</row>
    <row r="113" spans="1:37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</row>
    <row r="114" spans="1:37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</row>
    <row r="115" spans="1:37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</row>
    <row r="116" spans="1:37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</row>
    <row r="117" spans="1:37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1:37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1:37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1:37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1:37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1:37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1:37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1:37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1:37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1:37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1:37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1:37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1:37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1:37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1:37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  <row r="132" spans="1:37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</row>
    <row r="133" spans="1:37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</row>
    <row r="134" spans="1:37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</row>
    <row r="135" spans="1:37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</row>
    <row r="136" spans="1:37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</row>
    <row r="137" spans="1:37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</row>
    <row r="138" spans="1:37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</row>
    <row r="139" spans="1:37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</row>
    <row r="140" spans="1:37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</row>
    <row r="141" spans="1:37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</row>
    <row r="142" spans="1:37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</row>
    <row r="143" spans="1:37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</row>
    <row r="144" spans="1:37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</row>
    <row r="145" spans="1:37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</row>
    <row r="146" spans="1:37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</row>
    <row r="147" spans="1:37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</row>
    <row r="148" spans="1:37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</row>
    <row r="149" spans="1:37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</row>
    <row r="150" spans="1:37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</row>
    <row r="151" spans="1:37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</row>
    <row r="152" spans="1:37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</row>
    <row r="153" spans="1:37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</row>
    <row r="154" spans="1:37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</row>
    <row r="155" spans="1:37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</row>
    <row r="156" spans="1:37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</row>
    <row r="157" spans="1:37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</row>
    <row r="158" spans="1:37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</row>
    <row r="159" spans="1:37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</row>
    <row r="160" spans="1:37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</row>
    <row r="161" spans="1:37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</row>
    <row r="162" spans="1:37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</row>
    <row r="163" spans="1:37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</row>
    <row r="164" spans="1:37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</row>
    <row r="165" spans="1:37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</row>
    <row r="166" spans="1:37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</row>
    <row r="167" spans="1:37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</row>
    <row r="168" spans="1:37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</row>
    <row r="169" spans="1:37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</row>
    <row r="170" spans="1:37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</row>
    <row r="171" spans="1:37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</row>
    <row r="172" spans="1:37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</row>
    <row r="173" spans="1:37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</row>
    <row r="174" spans="1:37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</row>
    <row r="175" spans="1:37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</row>
    <row r="176" spans="1:37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</row>
    <row r="177" spans="1:37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</row>
    <row r="178" spans="1:37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</row>
    <row r="179" spans="1:37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</row>
    <row r="180" spans="1:37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</row>
    <row r="181" spans="1:37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</row>
    <row r="182" spans="1:37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</row>
    <row r="183" spans="1:37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</row>
    <row r="184" spans="1:37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</row>
    <row r="185" spans="1:37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</row>
    <row r="186" spans="1:37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</row>
    <row r="187" spans="1:37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</row>
    <row r="188" spans="1:37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</row>
    <row r="189" spans="1:37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</row>
    <row r="190" spans="1:37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</row>
    <row r="191" spans="1:37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</row>
    <row r="192" spans="1:37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</row>
    <row r="193" spans="1:37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</row>
    <row r="194" spans="1:37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</row>
    <row r="195" spans="1:37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</row>
    <row r="196" spans="1:37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</row>
    <row r="197" spans="1:37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</row>
    <row r="198" spans="1:37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</row>
    <row r="199" spans="1:37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</row>
    <row r="200" spans="1:37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F9DC3-D2E8-4ACC-9B09-3F6BA53AEF14}">
  <sheetPr>
    <tabColor theme="9" tint="-0.249977111117893"/>
  </sheetPr>
  <dimension ref="A1:AL213"/>
  <sheetViews>
    <sheetView zoomScale="80" zoomScaleNormal="80" workbookViewId="0">
      <selection activeCell="T34" sqref="T34"/>
    </sheetView>
  </sheetViews>
  <sheetFormatPr defaultRowHeight="15" x14ac:dyDescent="0.25"/>
  <cols>
    <col min="1" max="1" width="36" style="75" customWidth="1"/>
    <col min="2" max="2" width="7.42578125" style="75" customWidth="1"/>
    <col min="3" max="3" width="24.5703125" style="75" customWidth="1"/>
    <col min="4" max="4" width="23.5703125" style="75" customWidth="1"/>
    <col min="5" max="5" width="0.85546875" style="75" hidden="1" customWidth="1"/>
    <col min="6" max="7" width="1.42578125" style="75" hidden="1" customWidth="1"/>
    <col min="8" max="15" width="15.42578125" style="75" hidden="1" customWidth="1"/>
    <col min="16" max="18" width="9.140625" style="75" hidden="1" customWidth="1"/>
    <col min="19" max="19" width="16.7109375" style="75" customWidth="1"/>
    <col min="20" max="21" width="0.7109375" style="75" customWidth="1"/>
    <col min="22" max="22" width="13.28515625" style="75" customWidth="1"/>
    <col min="23" max="23" width="0.85546875" style="75" customWidth="1"/>
    <col min="24" max="28" width="0.85546875" customWidth="1"/>
    <col min="29" max="31" width="15.5703125" customWidth="1"/>
    <col min="34" max="34" width="35.42578125" customWidth="1"/>
    <col min="36" max="36" width="34.85546875" customWidth="1"/>
  </cols>
  <sheetData>
    <row r="1" spans="1:38" s="3" customFormat="1" ht="15" customHeight="1" x14ac:dyDescent="0.25">
      <c r="A1" s="193" t="s">
        <v>413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75"/>
      <c r="Q1" s="75"/>
      <c r="R1" s="75"/>
      <c r="S1" s="75"/>
      <c r="T1" s="75"/>
      <c r="U1" s="75"/>
      <c r="V1" s="75"/>
      <c r="W1" s="75"/>
    </row>
    <row r="2" spans="1:38" s="3" customFormat="1" ht="15.75" thickBot="1" x14ac:dyDescent="0.3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75"/>
      <c r="Q2" s="75"/>
      <c r="R2" s="75"/>
      <c r="S2" s="75"/>
      <c r="T2" s="75"/>
      <c r="U2" s="75"/>
      <c r="V2" s="75"/>
      <c r="W2" s="75"/>
    </row>
    <row r="3" spans="1:38" s="4" customFormat="1" ht="12.75" customHeight="1" thickBot="1" x14ac:dyDescent="0.3">
      <c r="A3" s="347" t="s">
        <v>482</v>
      </c>
      <c r="B3" s="347" t="s">
        <v>1</v>
      </c>
      <c r="C3" s="349" t="s">
        <v>412</v>
      </c>
      <c r="D3" s="382"/>
      <c r="E3" s="349" t="s">
        <v>3</v>
      </c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2"/>
      <c r="S3" s="349" t="s">
        <v>4</v>
      </c>
      <c r="T3" s="381"/>
      <c r="U3" s="381"/>
      <c r="V3" s="381"/>
      <c r="W3" s="381"/>
      <c r="X3" s="381"/>
      <c r="Y3" s="381"/>
      <c r="Z3" s="381"/>
      <c r="AA3" s="381"/>
      <c r="AB3" s="381"/>
      <c r="AC3" s="381"/>
      <c r="AD3" s="381"/>
      <c r="AE3" s="381"/>
      <c r="AF3" s="382"/>
      <c r="AG3" s="349" t="s">
        <v>483</v>
      </c>
      <c r="AH3" s="381"/>
      <c r="AI3" s="381"/>
      <c r="AJ3" s="382"/>
    </row>
    <row r="4" spans="1:38" s="4" customFormat="1" ht="71.25" customHeight="1" thickBot="1" x14ac:dyDescent="0.3">
      <c r="A4" s="380"/>
      <c r="B4" s="380"/>
      <c r="C4" s="343" t="s">
        <v>883</v>
      </c>
      <c r="D4" s="343" t="s">
        <v>884</v>
      </c>
      <c r="E4" s="343" t="s">
        <v>486</v>
      </c>
      <c r="F4" s="343" t="s">
        <v>885</v>
      </c>
      <c r="G4" s="343" t="s">
        <v>886</v>
      </c>
      <c r="H4" s="343" t="s">
        <v>887</v>
      </c>
      <c r="I4" s="343" t="s">
        <v>888</v>
      </c>
      <c r="J4" s="343" t="s">
        <v>491</v>
      </c>
      <c r="K4" s="343" t="s">
        <v>492</v>
      </c>
      <c r="L4" s="343" t="s">
        <v>493</v>
      </c>
      <c r="M4" s="343" t="s">
        <v>494</v>
      </c>
      <c r="N4" s="343" t="s">
        <v>495</v>
      </c>
      <c r="O4" s="343" t="s">
        <v>496</v>
      </c>
      <c r="P4" s="343" t="s">
        <v>5</v>
      </c>
      <c r="Q4" s="343" t="s">
        <v>6</v>
      </c>
      <c r="R4" s="343" t="s">
        <v>497</v>
      </c>
      <c r="S4" s="343" t="s">
        <v>486</v>
      </c>
      <c r="T4" s="343" t="s">
        <v>885</v>
      </c>
      <c r="U4" s="343" t="s">
        <v>488</v>
      </c>
      <c r="V4" s="343" t="s">
        <v>887</v>
      </c>
      <c r="W4" s="343" t="s">
        <v>888</v>
      </c>
      <c r="X4" s="343" t="s">
        <v>491</v>
      </c>
      <c r="Y4" s="343" t="s">
        <v>492</v>
      </c>
      <c r="Z4" s="343" t="s">
        <v>493</v>
      </c>
      <c r="AA4" s="343" t="s">
        <v>494</v>
      </c>
      <c r="AB4" s="343" t="s">
        <v>495</v>
      </c>
      <c r="AC4" s="343" t="s">
        <v>496</v>
      </c>
      <c r="AD4" s="343" t="s">
        <v>5</v>
      </c>
      <c r="AE4" s="343" t="s">
        <v>6</v>
      </c>
      <c r="AF4" s="343" t="s">
        <v>497</v>
      </c>
      <c r="AG4" s="343" t="s">
        <v>499</v>
      </c>
      <c r="AH4" s="343" t="s">
        <v>500</v>
      </c>
      <c r="AI4" s="343" t="s">
        <v>501</v>
      </c>
      <c r="AJ4" s="343" t="s">
        <v>502</v>
      </c>
    </row>
    <row r="5" spans="1:38" s="4" customFormat="1" ht="12.75" customHeight="1" thickBot="1" x14ac:dyDescent="0.3">
      <c r="A5" s="343" t="s">
        <v>7</v>
      </c>
      <c r="B5" s="343" t="s">
        <v>8</v>
      </c>
      <c r="C5" s="343" t="s">
        <v>503</v>
      </c>
      <c r="D5" s="343" t="s">
        <v>504</v>
      </c>
      <c r="E5" s="343" t="s">
        <v>9</v>
      </c>
      <c r="F5" s="343" t="s">
        <v>505</v>
      </c>
      <c r="G5" s="343" t="s">
        <v>10</v>
      </c>
      <c r="H5" s="343" t="s">
        <v>11</v>
      </c>
      <c r="I5" s="343" t="s">
        <v>506</v>
      </c>
      <c r="J5" s="343" t="s">
        <v>507</v>
      </c>
      <c r="K5" s="343" t="s">
        <v>508</v>
      </c>
      <c r="L5" s="343" t="s">
        <v>509</v>
      </c>
      <c r="M5" s="343" t="s">
        <v>510</v>
      </c>
      <c r="N5" s="343" t="s">
        <v>511</v>
      </c>
      <c r="O5" s="343" t="s">
        <v>12</v>
      </c>
      <c r="P5" s="343" t="s">
        <v>13</v>
      </c>
      <c r="Q5" s="343" t="s">
        <v>14</v>
      </c>
      <c r="R5" s="343" t="s">
        <v>512</v>
      </c>
      <c r="S5" s="343" t="s">
        <v>15</v>
      </c>
      <c r="T5" s="343" t="s">
        <v>513</v>
      </c>
      <c r="U5" s="343" t="s">
        <v>16</v>
      </c>
      <c r="V5" s="343" t="s">
        <v>17</v>
      </c>
      <c r="W5" s="343" t="s">
        <v>514</v>
      </c>
      <c r="X5" s="343" t="s">
        <v>515</v>
      </c>
      <c r="Y5" s="343" t="s">
        <v>516</v>
      </c>
      <c r="Z5" s="343" t="s">
        <v>517</v>
      </c>
      <c r="AA5" s="343" t="s">
        <v>518</v>
      </c>
      <c r="AB5" s="343" t="s">
        <v>519</v>
      </c>
      <c r="AC5" s="343" t="s">
        <v>18</v>
      </c>
      <c r="AD5" s="343" t="s">
        <v>19</v>
      </c>
      <c r="AE5" s="343" t="s">
        <v>20</v>
      </c>
      <c r="AF5" s="343" t="s">
        <v>520</v>
      </c>
      <c r="AG5" s="343"/>
      <c r="AH5" s="343"/>
      <c r="AI5" s="343"/>
      <c r="AJ5" s="343"/>
      <c r="AK5" s="3"/>
      <c r="AL5" s="3"/>
    </row>
    <row r="6" spans="1:38" s="4" customFormat="1" ht="12.75" customHeight="1" x14ac:dyDescent="0.25">
      <c r="A6" s="344" t="s">
        <v>411</v>
      </c>
      <c r="B6" s="344" t="s">
        <v>410</v>
      </c>
      <c r="C6" s="344"/>
      <c r="D6" s="344"/>
      <c r="E6" s="478">
        <v>214329012.88999999</v>
      </c>
      <c r="F6" s="344"/>
      <c r="G6" s="478">
        <v>214329012.88999999</v>
      </c>
      <c r="H6" s="478">
        <v>0</v>
      </c>
      <c r="I6" s="344"/>
      <c r="J6" s="344"/>
      <c r="K6" s="344"/>
      <c r="L6" s="344"/>
      <c r="M6" s="344"/>
      <c r="N6" s="344"/>
      <c r="O6" s="478">
        <v>167196318.13999999</v>
      </c>
      <c r="P6" s="478">
        <v>17447599.969999999</v>
      </c>
      <c r="Q6" s="478">
        <v>29685094.780000001</v>
      </c>
      <c r="R6" s="344"/>
      <c r="S6" s="478">
        <v>-89569943.969999999</v>
      </c>
      <c r="T6" s="344"/>
      <c r="U6" s="478">
        <v>-89569943.969999999</v>
      </c>
      <c r="V6" s="478">
        <v>0</v>
      </c>
      <c r="W6" s="344"/>
      <c r="X6" s="344"/>
      <c r="Y6" s="344"/>
      <c r="Z6" s="344"/>
      <c r="AA6" s="344"/>
      <c r="AB6" s="344"/>
      <c r="AC6" s="478">
        <v>-77264641.620000005</v>
      </c>
      <c r="AD6" s="478">
        <v>5008167.1500000004</v>
      </c>
      <c r="AE6" s="478">
        <v>-17313469.5</v>
      </c>
      <c r="AF6" s="344"/>
      <c r="AG6" s="344" t="s">
        <v>1056</v>
      </c>
      <c r="AH6" s="479">
        <v>45478.542268518519</v>
      </c>
      <c r="AI6" s="344" t="s">
        <v>1056</v>
      </c>
      <c r="AJ6" s="479">
        <v>45478.546296296299</v>
      </c>
      <c r="AK6" s="3"/>
      <c r="AL6" s="3"/>
    </row>
    <row r="7" spans="1:38" s="4" customFormat="1" ht="12.75" customHeight="1" x14ac:dyDescent="0.25">
      <c r="A7" s="344" t="s">
        <v>409</v>
      </c>
      <c r="B7" s="344" t="s">
        <v>408</v>
      </c>
      <c r="C7" s="344" t="s">
        <v>522</v>
      </c>
      <c r="D7" s="344" t="s">
        <v>889</v>
      </c>
      <c r="E7" s="478">
        <v>-3700000</v>
      </c>
      <c r="F7" s="344"/>
      <c r="G7" s="478">
        <v>-3700000</v>
      </c>
      <c r="H7" s="478">
        <v>0</v>
      </c>
      <c r="I7" s="344"/>
      <c r="J7" s="344"/>
      <c r="K7" s="344"/>
      <c r="L7" s="344"/>
      <c r="M7" s="344"/>
      <c r="N7" s="344"/>
      <c r="O7" s="478">
        <v>-6090000</v>
      </c>
      <c r="P7" s="478">
        <v>-500000</v>
      </c>
      <c r="Q7" s="478">
        <v>2890000</v>
      </c>
      <c r="R7" s="344"/>
      <c r="S7" s="478">
        <v>0</v>
      </c>
      <c r="T7" s="344"/>
      <c r="U7" s="478">
        <v>0</v>
      </c>
      <c r="V7" s="478">
        <v>0</v>
      </c>
      <c r="W7" s="344"/>
      <c r="X7" s="344"/>
      <c r="Y7" s="344"/>
      <c r="Z7" s="344"/>
      <c r="AA7" s="344"/>
      <c r="AB7" s="344"/>
      <c r="AC7" s="478">
        <v>4000000</v>
      </c>
      <c r="AD7" s="478">
        <v>0</v>
      </c>
      <c r="AE7" s="478">
        <v>-4000000</v>
      </c>
      <c r="AF7" s="344"/>
      <c r="AG7" s="344" t="s">
        <v>1056</v>
      </c>
      <c r="AH7" s="479">
        <v>45478.542268518519</v>
      </c>
      <c r="AI7" s="344" t="s">
        <v>1056</v>
      </c>
      <c r="AJ7" s="479">
        <v>45478.546296296299</v>
      </c>
      <c r="AK7" s="3"/>
      <c r="AL7" s="3"/>
    </row>
    <row r="8" spans="1:38" s="4" customFormat="1" ht="12.75" customHeight="1" x14ac:dyDescent="0.25">
      <c r="A8" s="379" t="s">
        <v>406</v>
      </c>
      <c r="B8" s="379" t="s">
        <v>408</v>
      </c>
      <c r="C8" s="379" t="s">
        <v>522</v>
      </c>
      <c r="D8" s="379" t="s">
        <v>892</v>
      </c>
      <c r="E8" s="480">
        <v>1300000</v>
      </c>
      <c r="F8" s="379"/>
      <c r="G8" s="480">
        <v>1300000</v>
      </c>
      <c r="H8" s="480">
        <v>1090000</v>
      </c>
      <c r="I8" s="379"/>
      <c r="J8" s="379"/>
      <c r="K8" s="379"/>
      <c r="L8" s="379"/>
      <c r="M8" s="379"/>
      <c r="N8" s="379"/>
      <c r="O8" s="379"/>
      <c r="P8" s="480">
        <v>-500000</v>
      </c>
      <c r="Q8" s="480">
        <v>2890000</v>
      </c>
      <c r="R8" s="379"/>
      <c r="S8" s="480">
        <v>0</v>
      </c>
      <c r="T8" s="379"/>
      <c r="U8" s="480">
        <v>0</v>
      </c>
      <c r="V8" s="480">
        <v>-4000000</v>
      </c>
      <c r="W8" s="379"/>
      <c r="X8" s="379"/>
      <c r="Y8" s="379"/>
      <c r="Z8" s="379"/>
      <c r="AA8" s="379"/>
      <c r="AB8" s="379"/>
      <c r="AC8" s="379"/>
      <c r="AD8" s="480">
        <v>0</v>
      </c>
      <c r="AE8" s="480">
        <v>-4000000</v>
      </c>
      <c r="AF8" s="379"/>
      <c r="AG8" s="379" t="s">
        <v>1056</v>
      </c>
      <c r="AH8" s="481">
        <v>45478.546284722222</v>
      </c>
      <c r="AI8" s="379"/>
      <c r="AJ8" s="379"/>
      <c r="AK8" s="3"/>
      <c r="AL8" s="3"/>
    </row>
    <row r="9" spans="1:38" s="4" customFormat="1" ht="12.75" customHeight="1" x14ac:dyDescent="0.25">
      <c r="A9" s="379" t="s">
        <v>405</v>
      </c>
      <c r="B9" s="379" t="s">
        <v>408</v>
      </c>
      <c r="C9" s="379" t="s">
        <v>522</v>
      </c>
      <c r="D9" s="379" t="s">
        <v>893</v>
      </c>
      <c r="E9" s="480">
        <v>1300000</v>
      </c>
      <c r="F9" s="379"/>
      <c r="G9" s="480">
        <v>1300000</v>
      </c>
      <c r="H9" s="480">
        <v>1090000</v>
      </c>
      <c r="I9" s="379"/>
      <c r="J9" s="379"/>
      <c r="K9" s="379"/>
      <c r="L9" s="379"/>
      <c r="M9" s="379"/>
      <c r="N9" s="379"/>
      <c r="O9" s="379"/>
      <c r="P9" s="480">
        <v>-500000</v>
      </c>
      <c r="Q9" s="480">
        <v>2890000</v>
      </c>
      <c r="R9" s="379"/>
      <c r="S9" s="480">
        <v>0</v>
      </c>
      <c r="T9" s="379"/>
      <c r="U9" s="480">
        <v>0</v>
      </c>
      <c r="V9" s="480">
        <v>-4000000</v>
      </c>
      <c r="W9" s="379"/>
      <c r="X9" s="379"/>
      <c r="Y9" s="379"/>
      <c r="Z9" s="379"/>
      <c r="AA9" s="379"/>
      <c r="AB9" s="379"/>
      <c r="AC9" s="379"/>
      <c r="AD9" s="480">
        <v>0</v>
      </c>
      <c r="AE9" s="480">
        <v>-4000000</v>
      </c>
      <c r="AF9" s="379"/>
      <c r="AG9" s="379" t="s">
        <v>1056</v>
      </c>
      <c r="AH9" s="481">
        <v>45478.546284722222</v>
      </c>
      <c r="AI9" s="379"/>
      <c r="AJ9" s="379"/>
      <c r="AK9" s="3"/>
      <c r="AL9" s="3"/>
    </row>
    <row r="10" spans="1:38" s="4" customFormat="1" ht="12.75" customHeight="1" x14ac:dyDescent="0.25">
      <c r="A10" s="379" t="s">
        <v>404</v>
      </c>
      <c r="B10" s="379" t="s">
        <v>408</v>
      </c>
      <c r="C10" s="379" t="s">
        <v>522</v>
      </c>
      <c r="D10" s="379" t="s">
        <v>894</v>
      </c>
      <c r="E10" s="480">
        <v>4300000</v>
      </c>
      <c r="F10" s="379"/>
      <c r="G10" s="480">
        <v>4300000</v>
      </c>
      <c r="H10" s="480">
        <v>28100000</v>
      </c>
      <c r="I10" s="379"/>
      <c r="J10" s="379"/>
      <c r="K10" s="379"/>
      <c r="L10" s="379"/>
      <c r="M10" s="379"/>
      <c r="N10" s="379"/>
      <c r="O10" s="379"/>
      <c r="P10" s="480">
        <v>12500000</v>
      </c>
      <c r="Q10" s="480">
        <v>19900000</v>
      </c>
      <c r="R10" s="379"/>
      <c r="S10" s="480">
        <v>0</v>
      </c>
      <c r="T10" s="379"/>
      <c r="U10" s="480">
        <v>0</v>
      </c>
      <c r="V10" s="480">
        <v>2400000</v>
      </c>
      <c r="W10" s="379"/>
      <c r="X10" s="379"/>
      <c r="Y10" s="379"/>
      <c r="Z10" s="379"/>
      <c r="AA10" s="379"/>
      <c r="AB10" s="379"/>
      <c r="AC10" s="379"/>
      <c r="AD10" s="480">
        <v>0</v>
      </c>
      <c r="AE10" s="480">
        <v>2400000</v>
      </c>
      <c r="AF10" s="379"/>
      <c r="AG10" s="379" t="s">
        <v>1056</v>
      </c>
      <c r="AH10" s="481">
        <v>45478.546284722222</v>
      </c>
      <c r="AI10" s="379"/>
      <c r="AJ10" s="379"/>
      <c r="AK10" s="3"/>
      <c r="AL10" s="3"/>
    </row>
    <row r="11" spans="1:38" s="4" customFormat="1" ht="12.75" customHeight="1" x14ac:dyDescent="0.25">
      <c r="A11" s="344" t="s">
        <v>403</v>
      </c>
      <c r="B11" s="344" t="s">
        <v>408</v>
      </c>
      <c r="C11" s="344" t="s">
        <v>522</v>
      </c>
      <c r="D11" s="482" t="s">
        <v>895</v>
      </c>
      <c r="E11" s="478">
        <v>4300000</v>
      </c>
      <c r="F11" s="482"/>
      <c r="G11" s="478">
        <v>4300000</v>
      </c>
      <c r="H11" s="483">
        <v>15600000</v>
      </c>
      <c r="I11" s="482"/>
      <c r="J11" s="482"/>
      <c r="K11" s="482"/>
      <c r="L11" s="482"/>
      <c r="M11" s="482"/>
      <c r="N11" s="482"/>
      <c r="O11" s="482"/>
      <c r="P11" s="482"/>
      <c r="Q11" s="483">
        <v>19900000</v>
      </c>
      <c r="R11" s="482"/>
      <c r="S11" s="478">
        <v>0</v>
      </c>
      <c r="T11" s="482"/>
      <c r="U11" s="478">
        <v>0</v>
      </c>
      <c r="V11" s="483">
        <v>2400000</v>
      </c>
      <c r="W11" s="482"/>
      <c r="X11" s="482"/>
      <c r="Y11" s="482"/>
      <c r="Z11" s="482"/>
      <c r="AA11" s="482"/>
      <c r="AB11" s="482"/>
      <c r="AC11" s="482"/>
      <c r="AD11" s="482"/>
      <c r="AE11" s="483">
        <v>2400000</v>
      </c>
      <c r="AF11" s="482"/>
      <c r="AG11" s="344" t="s">
        <v>1056</v>
      </c>
      <c r="AH11" s="479">
        <v>45478.546284722222</v>
      </c>
      <c r="AI11" s="344"/>
      <c r="AJ11" s="344"/>
      <c r="AK11" s="3"/>
      <c r="AL11" s="3"/>
    </row>
    <row r="12" spans="1:38" s="4" customFormat="1" ht="12.75" customHeight="1" x14ac:dyDescent="0.25">
      <c r="A12" s="344" t="s">
        <v>402</v>
      </c>
      <c r="B12" s="344" t="s">
        <v>408</v>
      </c>
      <c r="C12" s="344" t="s">
        <v>522</v>
      </c>
      <c r="D12" s="482" t="s">
        <v>896</v>
      </c>
      <c r="E12" s="478">
        <v>0</v>
      </c>
      <c r="F12" s="482"/>
      <c r="G12" s="478">
        <v>0</v>
      </c>
      <c r="H12" s="483">
        <v>12500000</v>
      </c>
      <c r="I12" s="482"/>
      <c r="J12" s="482"/>
      <c r="K12" s="482"/>
      <c r="L12" s="482"/>
      <c r="M12" s="482"/>
      <c r="N12" s="482"/>
      <c r="O12" s="482"/>
      <c r="P12" s="483">
        <v>12500000</v>
      </c>
      <c r="Q12" s="482"/>
      <c r="R12" s="482"/>
      <c r="S12" s="478">
        <v>0</v>
      </c>
      <c r="T12" s="482"/>
      <c r="U12" s="478">
        <v>0</v>
      </c>
      <c r="V12" s="482"/>
      <c r="W12" s="482"/>
      <c r="X12" s="482"/>
      <c r="Y12" s="482"/>
      <c r="Z12" s="482"/>
      <c r="AA12" s="482"/>
      <c r="AB12" s="482"/>
      <c r="AC12" s="482"/>
      <c r="AD12" s="483">
        <v>0</v>
      </c>
      <c r="AE12" s="482"/>
      <c r="AF12" s="482"/>
      <c r="AG12" s="344" t="s">
        <v>1056</v>
      </c>
      <c r="AH12" s="479">
        <v>45478.546284722222</v>
      </c>
      <c r="AI12" s="344"/>
      <c r="AJ12" s="344"/>
      <c r="AK12" s="3"/>
      <c r="AL12" s="3"/>
    </row>
    <row r="13" spans="1:38" s="4" customFormat="1" ht="12.75" customHeight="1" x14ac:dyDescent="0.25">
      <c r="A13" s="379" t="s">
        <v>401</v>
      </c>
      <c r="B13" s="379" t="s">
        <v>408</v>
      </c>
      <c r="C13" s="379" t="s">
        <v>522</v>
      </c>
      <c r="D13" s="379" t="s">
        <v>897</v>
      </c>
      <c r="E13" s="480">
        <v>-3000000</v>
      </c>
      <c r="F13" s="379"/>
      <c r="G13" s="480">
        <v>-3000000</v>
      </c>
      <c r="H13" s="480">
        <v>-27010000</v>
      </c>
      <c r="I13" s="379"/>
      <c r="J13" s="379"/>
      <c r="K13" s="379"/>
      <c r="L13" s="379"/>
      <c r="M13" s="379"/>
      <c r="N13" s="379"/>
      <c r="O13" s="379"/>
      <c r="P13" s="480">
        <v>-13000000</v>
      </c>
      <c r="Q13" s="480">
        <v>-17010000</v>
      </c>
      <c r="R13" s="379"/>
      <c r="S13" s="480">
        <v>0</v>
      </c>
      <c r="T13" s="379"/>
      <c r="U13" s="480">
        <v>0</v>
      </c>
      <c r="V13" s="480">
        <v>-6400000</v>
      </c>
      <c r="W13" s="379"/>
      <c r="X13" s="379"/>
      <c r="Y13" s="379"/>
      <c r="Z13" s="379"/>
      <c r="AA13" s="379"/>
      <c r="AB13" s="379"/>
      <c r="AC13" s="379"/>
      <c r="AD13" s="480">
        <v>0</v>
      </c>
      <c r="AE13" s="480">
        <v>-6400000</v>
      </c>
      <c r="AF13" s="379"/>
      <c r="AG13" s="379" t="s">
        <v>1056</v>
      </c>
      <c r="AH13" s="481">
        <v>45478.546284722222</v>
      </c>
      <c r="AI13" s="379"/>
      <c r="AJ13" s="379"/>
      <c r="AK13" s="3"/>
      <c r="AL13" s="3"/>
    </row>
    <row r="14" spans="1:38" s="4" customFormat="1" ht="12.75" customHeight="1" x14ac:dyDescent="0.25">
      <c r="A14" s="344" t="s">
        <v>400</v>
      </c>
      <c r="B14" s="344" t="s">
        <v>408</v>
      </c>
      <c r="C14" s="344" t="s">
        <v>522</v>
      </c>
      <c r="D14" s="482" t="s">
        <v>898</v>
      </c>
      <c r="E14" s="478">
        <v>-3000000</v>
      </c>
      <c r="F14" s="482"/>
      <c r="G14" s="478">
        <v>-3000000</v>
      </c>
      <c r="H14" s="483">
        <v>-14010000</v>
      </c>
      <c r="I14" s="482"/>
      <c r="J14" s="482"/>
      <c r="K14" s="482"/>
      <c r="L14" s="482"/>
      <c r="M14" s="482"/>
      <c r="N14" s="482"/>
      <c r="O14" s="482"/>
      <c r="P14" s="482"/>
      <c r="Q14" s="483">
        <v>-17010000</v>
      </c>
      <c r="R14" s="482"/>
      <c r="S14" s="478">
        <v>0</v>
      </c>
      <c r="T14" s="482"/>
      <c r="U14" s="478">
        <v>0</v>
      </c>
      <c r="V14" s="483">
        <v>-6400000</v>
      </c>
      <c r="W14" s="482"/>
      <c r="X14" s="482"/>
      <c r="Y14" s="482"/>
      <c r="Z14" s="482"/>
      <c r="AA14" s="482"/>
      <c r="AB14" s="482"/>
      <c r="AC14" s="482"/>
      <c r="AD14" s="482"/>
      <c r="AE14" s="483">
        <v>-6400000</v>
      </c>
      <c r="AF14" s="482"/>
      <c r="AG14" s="344" t="s">
        <v>1056</v>
      </c>
      <c r="AH14" s="479">
        <v>45478.546284722222</v>
      </c>
      <c r="AI14" s="344"/>
      <c r="AJ14" s="344"/>
      <c r="AK14" s="3"/>
      <c r="AL14" s="3"/>
    </row>
    <row r="15" spans="1:38" s="4" customFormat="1" ht="12.75" customHeight="1" x14ac:dyDescent="0.25">
      <c r="A15" s="344" t="s">
        <v>399</v>
      </c>
      <c r="B15" s="344" t="s">
        <v>408</v>
      </c>
      <c r="C15" s="344" t="s">
        <v>522</v>
      </c>
      <c r="D15" s="482" t="s">
        <v>899</v>
      </c>
      <c r="E15" s="478">
        <v>0</v>
      </c>
      <c r="F15" s="482"/>
      <c r="G15" s="478">
        <v>0</v>
      </c>
      <c r="H15" s="483">
        <v>-13000000</v>
      </c>
      <c r="I15" s="482"/>
      <c r="J15" s="482"/>
      <c r="K15" s="482"/>
      <c r="L15" s="482"/>
      <c r="M15" s="482"/>
      <c r="N15" s="482"/>
      <c r="O15" s="482"/>
      <c r="P15" s="483">
        <v>-13000000</v>
      </c>
      <c r="Q15" s="482"/>
      <c r="R15" s="482"/>
      <c r="S15" s="478">
        <v>0</v>
      </c>
      <c r="T15" s="482"/>
      <c r="U15" s="478">
        <v>0</v>
      </c>
      <c r="V15" s="482"/>
      <c r="W15" s="482"/>
      <c r="X15" s="482"/>
      <c r="Y15" s="482"/>
      <c r="Z15" s="482"/>
      <c r="AA15" s="482"/>
      <c r="AB15" s="482"/>
      <c r="AC15" s="482"/>
      <c r="AD15" s="483">
        <v>0</v>
      </c>
      <c r="AE15" s="482"/>
      <c r="AF15" s="482"/>
      <c r="AG15" s="344" t="s">
        <v>1056</v>
      </c>
      <c r="AH15" s="479">
        <v>45478.546284722222</v>
      </c>
      <c r="AI15" s="344"/>
      <c r="AJ15" s="344"/>
      <c r="AK15" s="3"/>
      <c r="AL15" s="3"/>
    </row>
    <row r="16" spans="1:38" s="4" customFormat="1" ht="12.75" customHeight="1" x14ac:dyDescent="0.25">
      <c r="A16" s="379" t="s">
        <v>398</v>
      </c>
      <c r="B16" s="379" t="s">
        <v>408</v>
      </c>
      <c r="C16" s="379" t="s">
        <v>522</v>
      </c>
      <c r="D16" s="379" t="s">
        <v>900</v>
      </c>
      <c r="E16" s="480">
        <v>-5000000</v>
      </c>
      <c r="F16" s="379"/>
      <c r="G16" s="480">
        <v>-5000000</v>
      </c>
      <c r="H16" s="480">
        <v>-1090000</v>
      </c>
      <c r="I16" s="379"/>
      <c r="J16" s="379"/>
      <c r="K16" s="379"/>
      <c r="L16" s="379"/>
      <c r="M16" s="379"/>
      <c r="N16" s="379"/>
      <c r="O16" s="480">
        <v>-6090000</v>
      </c>
      <c r="P16" s="379"/>
      <c r="Q16" s="379"/>
      <c r="R16" s="379"/>
      <c r="S16" s="480">
        <v>0</v>
      </c>
      <c r="T16" s="379"/>
      <c r="U16" s="480">
        <v>0</v>
      </c>
      <c r="V16" s="480">
        <v>4000000</v>
      </c>
      <c r="W16" s="379"/>
      <c r="X16" s="379"/>
      <c r="Y16" s="379"/>
      <c r="Z16" s="379"/>
      <c r="AA16" s="379"/>
      <c r="AB16" s="379"/>
      <c r="AC16" s="480">
        <v>4000000</v>
      </c>
      <c r="AD16" s="379"/>
      <c r="AE16" s="379"/>
      <c r="AF16" s="379"/>
      <c r="AG16" s="379" t="s">
        <v>1056</v>
      </c>
      <c r="AH16" s="481">
        <v>45478.546284722222</v>
      </c>
      <c r="AI16" s="379"/>
      <c r="AJ16" s="379"/>
      <c r="AK16" s="3"/>
      <c r="AL16" s="3"/>
    </row>
    <row r="17" spans="1:38" s="4" customFormat="1" ht="12.75" customHeight="1" x14ac:dyDescent="0.25">
      <c r="A17" s="379" t="s">
        <v>397</v>
      </c>
      <c r="B17" s="379" t="s">
        <v>408</v>
      </c>
      <c r="C17" s="379" t="s">
        <v>522</v>
      </c>
      <c r="D17" s="379" t="s">
        <v>901</v>
      </c>
      <c r="E17" s="480">
        <v>-5000000</v>
      </c>
      <c r="F17" s="379"/>
      <c r="G17" s="480">
        <v>-5000000</v>
      </c>
      <c r="H17" s="480">
        <v>-1090000</v>
      </c>
      <c r="I17" s="379"/>
      <c r="J17" s="379"/>
      <c r="K17" s="379"/>
      <c r="L17" s="379"/>
      <c r="M17" s="379"/>
      <c r="N17" s="379"/>
      <c r="O17" s="480">
        <v>-6090000</v>
      </c>
      <c r="P17" s="379"/>
      <c r="Q17" s="379"/>
      <c r="R17" s="379"/>
      <c r="S17" s="480">
        <v>0</v>
      </c>
      <c r="T17" s="379"/>
      <c r="U17" s="480">
        <v>0</v>
      </c>
      <c r="V17" s="480">
        <v>4000000</v>
      </c>
      <c r="W17" s="379"/>
      <c r="X17" s="379"/>
      <c r="Y17" s="379"/>
      <c r="Z17" s="379"/>
      <c r="AA17" s="379"/>
      <c r="AB17" s="379"/>
      <c r="AC17" s="480">
        <v>4000000</v>
      </c>
      <c r="AD17" s="379"/>
      <c r="AE17" s="379"/>
      <c r="AF17" s="379"/>
      <c r="AG17" s="379" t="s">
        <v>1056</v>
      </c>
      <c r="AH17" s="481">
        <v>45478.546284722222</v>
      </c>
      <c r="AI17" s="379"/>
      <c r="AJ17" s="379"/>
      <c r="AK17" s="3"/>
      <c r="AL17" s="3"/>
    </row>
    <row r="18" spans="1:38" s="4" customFormat="1" ht="12.75" customHeight="1" x14ac:dyDescent="0.25">
      <c r="A18" s="379" t="s">
        <v>396</v>
      </c>
      <c r="B18" s="379" t="s">
        <v>408</v>
      </c>
      <c r="C18" s="379" t="s">
        <v>522</v>
      </c>
      <c r="D18" s="379" t="s">
        <v>902</v>
      </c>
      <c r="E18" s="480">
        <v>-15000000</v>
      </c>
      <c r="F18" s="379"/>
      <c r="G18" s="480">
        <v>-15000000</v>
      </c>
      <c r="H18" s="480">
        <v>-28100000</v>
      </c>
      <c r="I18" s="379"/>
      <c r="J18" s="379"/>
      <c r="K18" s="379"/>
      <c r="L18" s="379"/>
      <c r="M18" s="379"/>
      <c r="N18" s="379"/>
      <c r="O18" s="480">
        <v>-43100000</v>
      </c>
      <c r="P18" s="379"/>
      <c r="Q18" s="379"/>
      <c r="R18" s="379"/>
      <c r="S18" s="480">
        <v>0</v>
      </c>
      <c r="T18" s="379"/>
      <c r="U18" s="480">
        <v>0</v>
      </c>
      <c r="V18" s="480">
        <v>-2400000</v>
      </c>
      <c r="W18" s="379"/>
      <c r="X18" s="379"/>
      <c r="Y18" s="379"/>
      <c r="Z18" s="379"/>
      <c r="AA18" s="379"/>
      <c r="AB18" s="379"/>
      <c r="AC18" s="480">
        <v>-2400000</v>
      </c>
      <c r="AD18" s="379"/>
      <c r="AE18" s="379"/>
      <c r="AF18" s="379"/>
      <c r="AG18" s="379" t="s">
        <v>1056</v>
      </c>
      <c r="AH18" s="481">
        <v>45478.546284722222</v>
      </c>
      <c r="AI18" s="379"/>
      <c r="AJ18" s="379"/>
      <c r="AK18" s="3"/>
      <c r="AL18" s="3"/>
    </row>
    <row r="19" spans="1:38" s="4" customFormat="1" ht="12.75" customHeight="1" x14ac:dyDescent="0.25">
      <c r="A19" s="379" t="s">
        <v>394</v>
      </c>
      <c r="B19" s="379" t="s">
        <v>408</v>
      </c>
      <c r="C19" s="379" t="s">
        <v>522</v>
      </c>
      <c r="D19" s="379" t="s">
        <v>903</v>
      </c>
      <c r="E19" s="480">
        <v>-15000000</v>
      </c>
      <c r="F19" s="379"/>
      <c r="G19" s="480">
        <v>-15000000</v>
      </c>
      <c r="H19" s="480">
        <v>-28100000</v>
      </c>
      <c r="I19" s="379"/>
      <c r="J19" s="379"/>
      <c r="K19" s="379"/>
      <c r="L19" s="379"/>
      <c r="M19" s="379"/>
      <c r="N19" s="379"/>
      <c r="O19" s="480">
        <v>-43100000</v>
      </c>
      <c r="P19" s="379"/>
      <c r="Q19" s="379"/>
      <c r="R19" s="379"/>
      <c r="S19" s="480">
        <v>0</v>
      </c>
      <c r="T19" s="379"/>
      <c r="U19" s="480">
        <v>0</v>
      </c>
      <c r="V19" s="480">
        <v>-2400000</v>
      </c>
      <c r="W19" s="379"/>
      <c r="X19" s="379"/>
      <c r="Y19" s="379"/>
      <c r="Z19" s="379"/>
      <c r="AA19" s="379"/>
      <c r="AB19" s="379"/>
      <c r="AC19" s="480">
        <v>-2400000</v>
      </c>
      <c r="AD19" s="379"/>
      <c r="AE19" s="379"/>
      <c r="AF19" s="379"/>
      <c r="AG19" s="379" t="s">
        <v>1056</v>
      </c>
      <c r="AH19" s="481">
        <v>45478.546284722222</v>
      </c>
      <c r="AI19" s="379"/>
      <c r="AJ19" s="379"/>
      <c r="AK19" s="3"/>
      <c r="AL19" s="3"/>
    </row>
    <row r="20" spans="1:38" s="4" customFormat="1" ht="12.75" customHeight="1" x14ac:dyDescent="0.25">
      <c r="A20" s="344" t="s">
        <v>393</v>
      </c>
      <c r="B20" s="344" t="s">
        <v>408</v>
      </c>
      <c r="C20" s="344" t="s">
        <v>522</v>
      </c>
      <c r="D20" s="482" t="s">
        <v>904</v>
      </c>
      <c r="E20" s="478">
        <v>-15000000</v>
      </c>
      <c r="F20" s="482"/>
      <c r="G20" s="478">
        <v>-15000000</v>
      </c>
      <c r="H20" s="483">
        <v>-28100000</v>
      </c>
      <c r="I20" s="482"/>
      <c r="J20" s="482"/>
      <c r="K20" s="482"/>
      <c r="L20" s="482"/>
      <c r="M20" s="482"/>
      <c r="N20" s="482"/>
      <c r="O20" s="483">
        <v>-43100000</v>
      </c>
      <c r="P20" s="482"/>
      <c r="Q20" s="482"/>
      <c r="R20" s="482"/>
      <c r="S20" s="478">
        <v>0</v>
      </c>
      <c r="T20" s="482"/>
      <c r="U20" s="478">
        <v>0</v>
      </c>
      <c r="V20" s="483">
        <v>-2400000</v>
      </c>
      <c r="W20" s="482"/>
      <c r="X20" s="482"/>
      <c r="Y20" s="482"/>
      <c r="Z20" s="482"/>
      <c r="AA20" s="482"/>
      <c r="AB20" s="482"/>
      <c r="AC20" s="483">
        <v>-2400000</v>
      </c>
      <c r="AD20" s="482"/>
      <c r="AE20" s="482"/>
      <c r="AF20" s="482"/>
      <c r="AG20" s="344" t="s">
        <v>1056</v>
      </c>
      <c r="AH20" s="479">
        <v>45478.546284722222</v>
      </c>
      <c r="AI20" s="344"/>
      <c r="AJ20" s="344"/>
      <c r="AK20" s="3"/>
      <c r="AL20" s="3"/>
    </row>
    <row r="21" spans="1:38" s="4" customFormat="1" ht="12.75" customHeight="1" x14ac:dyDescent="0.25">
      <c r="A21" s="379" t="s">
        <v>392</v>
      </c>
      <c r="B21" s="379" t="s">
        <v>408</v>
      </c>
      <c r="C21" s="379" t="s">
        <v>522</v>
      </c>
      <c r="D21" s="379" t="s">
        <v>905</v>
      </c>
      <c r="E21" s="480">
        <v>10000000</v>
      </c>
      <c r="F21" s="379"/>
      <c r="G21" s="480">
        <v>10000000</v>
      </c>
      <c r="H21" s="480">
        <v>27010000</v>
      </c>
      <c r="I21" s="379"/>
      <c r="J21" s="379"/>
      <c r="K21" s="379"/>
      <c r="L21" s="379"/>
      <c r="M21" s="379"/>
      <c r="N21" s="379"/>
      <c r="O21" s="480">
        <v>37010000</v>
      </c>
      <c r="P21" s="379"/>
      <c r="Q21" s="379"/>
      <c r="R21" s="379"/>
      <c r="S21" s="480">
        <v>0</v>
      </c>
      <c r="T21" s="379"/>
      <c r="U21" s="480">
        <v>0</v>
      </c>
      <c r="V21" s="480">
        <v>6400000</v>
      </c>
      <c r="W21" s="379"/>
      <c r="X21" s="379"/>
      <c r="Y21" s="379"/>
      <c r="Z21" s="379"/>
      <c r="AA21" s="379"/>
      <c r="AB21" s="379"/>
      <c r="AC21" s="480">
        <v>6400000</v>
      </c>
      <c r="AD21" s="379"/>
      <c r="AE21" s="379"/>
      <c r="AF21" s="379"/>
      <c r="AG21" s="379" t="s">
        <v>1056</v>
      </c>
      <c r="AH21" s="481">
        <v>45478.546284722222</v>
      </c>
      <c r="AI21" s="379"/>
      <c r="AJ21" s="379"/>
      <c r="AK21" s="3"/>
      <c r="AL21" s="3"/>
    </row>
    <row r="22" spans="1:38" s="4" customFormat="1" ht="12.75" customHeight="1" x14ac:dyDescent="0.25">
      <c r="A22" s="379" t="s">
        <v>391</v>
      </c>
      <c r="B22" s="379" t="s">
        <v>408</v>
      </c>
      <c r="C22" s="379" t="s">
        <v>522</v>
      </c>
      <c r="D22" s="379" t="s">
        <v>906</v>
      </c>
      <c r="E22" s="480">
        <v>10000000</v>
      </c>
      <c r="F22" s="379"/>
      <c r="G22" s="480">
        <v>10000000</v>
      </c>
      <c r="H22" s="480">
        <v>27010000</v>
      </c>
      <c r="I22" s="379"/>
      <c r="J22" s="379"/>
      <c r="K22" s="379"/>
      <c r="L22" s="379"/>
      <c r="M22" s="379"/>
      <c r="N22" s="379"/>
      <c r="O22" s="480">
        <v>37010000</v>
      </c>
      <c r="P22" s="379"/>
      <c r="Q22" s="379"/>
      <c r="R22" s="379"/>
      <c r="S22" s="480">
        <v>0</v>
      </c>
      <c r="T22" s="379"/>
      <c r="U22" s="480">
        <v>0</v>
      </c>
      <c r="V22" s="480">
        <v>6400000</v>
      </c>
      <c r="W22" s="379"/>
      <c r="X22" s="379"/>
      <c r="Y22" s="379"/>
      <c r="Z22" s="379"/>
      <c r="AA22" s="379"/>
      <c r="AB22" s="379"/>
      <c r="AC22" s="480">
        <v>6400000</v>
      </c>
      <c r="AD22" s="379"/>
      <c r="AE22" s="379"/>
      <c r="AF22" s="379"/>
      <c r="AG22" s="379" t="s">
        <v>1056</v>
      </c>
      <c r="AH22" s="481">
        <v>45478.546284722222</v>
      </c>
      <c r="AI22" s="379"/>
      <c r="AJ22" s="379"/>
      <c r="AK22" s="3"/>
      <c r="AL22" s="3"/>
    </row>
    <row r="23" spans="1:38" s="4" customFormat="1" ht="12.75" customHeight="1" x14ac:dyDescent="0.25">
      <c r="A23" s="344" t="s">
        <v>390</v>
      </c>
      <c r="B23" s="344" t="s">
        <v>408</v>
      </c>
      <c r="C23" s="344" t="s">
        <v>522</v>
      </c>
      <c r="D23" s="482" t="s">
        <v>907</v>
      </c>
      <c r="E23" s="478">
        <v>10000000</v>
      </c>
      <c r="F23" s="482"/>
      <c r="G23" s="478">
        <v>10000000</v>
      </c>
      <c r="H23" s="483">
        <v>27010000</v>
      </c>
      <c r="I23" s="482"/>
      <c r="J23" s="482"/>
      <c r="K23" s="482"/>
      <c r="L23" s="482"/>
      <c r="M23" s="482"/>
      <c r="N23" s="482"/>
      <c r="O23" s="483">
        <v>37010000</v>
      </c>
      <c r="P23" s="482"/>
      <c r="Q23" s="482"/>
      <c r="R23" s="482"/>
      <c r="S23" s="478">
        <v>0</v>
      </c>
      <c r="T23" s="482"/>
      <c r="U23" s="478">
        <v>0</v>
      </c>
      <c r="V23" s="483">
        <v>6400000</v>
      </c>
      <c r="W23" s="482"/>
      <c r="X23" s="482"/>
      <c r="Y23" s="482"/>
      <c r="Z23" s="482"/>
      <c r="AA23" s="482"/>
      <c r="AB23" s="482"/>
      <c r="AC23" s="483">
        <v>6400000</v>
      </c>
      <c r="AD23" s="482"/>
      <c r="AE23" s="482"/>
      <c r="AF23" s="482"/>
      <c r="AG23" s="344" t="s">
        <v>1056</v>
      </c>
      <c r="AH23" s="479">
        <v>45478.546284722222</v>
      </c>
      <c r="AI23" s="344"/>
      <c r="AJ23" s="344"/>
      <c r="AK23" s="3"/>
      <c r="AL23" s="3"/>
    </row>
    <row r="24" spans="1:38" s="4" customFormat="1" ht="12.75" customHeight="1" x14ac:dyDescent="0.25">
      <c r="A24" s="344" t="s">
        <v>389</v>
      </c>
      <c r="B24" s="344" t="s">
        <v>388</v>
      </c>
      <c r="C24" s="344" t="s">
        <v>522</v>
      </c>
      <c r="D24" s="344" t="s">
        <v>908</v>
      </c>
      <c r="E24" s="344"/>
      <c r="F24" s="344"/>
      <c r="G24" s="344"/>
      <c r="H24" s="344"/>
      <c r="I24" s="344"/>
      <c r="J24" s="344"/>
      <c r="K24" s="344"/>
      <c r="L24" s="344"/>
      <c r="M24" s="344"/>
      <c r="N24" s="344"/>
      <c r="O24" s="344"/>
      <c r="P24" s="344"/>
      <c r="Q24" s="344"/>
      <c r="R24" s="344"/>
      <c r="S24" s="344"/>
      <c r="T24" s="344"/>
      <c r="U24" s="344"/>
      <c r="V24" s="344"/>
      <c r="W24" s="344"/>
      <c r="X24" s="344"/>
      <c r="Y24" s="344"/>
      <c r="Z24" s="344"/>
      <c r="AA24" s="344"/>
      <c r="AB24" s="344"/>
      <c r="AC24" s="344"/>
      <c r="AD24" s="344"/>
      <c r="AE24" s="344"/>
      <c r="AF24" s="344"/>
      <c r="AG24" s="344" t="s">
        <v>1056</v>
      </c>
      <c r="AH24" s="479">
        <v>45478.542268518519</v>
      </c>
      <c r="AI24" s="344"/>
      <c r="AJ24" s="344"/>
      <c r="AK24" s="3"/>
      <c r="AL24" s="3"/>
    </row>
    <row r="25" spans="1:38" s="4" customFormat="1" ht="12.75" customHeight="1" x14ac:dyDescent="0.25">
      <c r="A25" s="344"/>
      <c r="B25" s="344" t="s">
        <v>388</v>
      </c>
      <c r="C25" s="344" t="s">
        <v>522</v>
      </c>
      <c r="D25" s="482"/>
      <c r="E25" s="344"/>
      <c r="F25" s="482"/>
      <c r="G25" s="344"/>
      <c r="H25" s="482"/>
      <c r="I25" s="482"/>
      <c r="J25" s="482"/>
      <c r="K25" s="482"/>
      <c r="L25" s="482"/>
      <c r="M25" s="482"/>
      <c r="N25" s="482"/>
      <c r="O25" s="482"/>
      <c r="P25" s="482"/>
      <c r="Q25" s="482"/>
      <c r="R25" s="482"/>
      <c r="S25" s="344"/>
      <c r="T25" s="482"/>
      <c r="U25" s="344"/>
      <c r="V25" s="482"/>
      <c r="W25" s="482"/>
      <c r="X25" s="482"/>
      <c r="Y25" s="482"/>
      <c r="Z25" s="482"/>
      <c r="AA25" s="482"/>
      <c r="AB25" s="482"/>
      <c r="AC25" s="482"/>
      <c r="AD25" s="482"/>
      <c r="AE25" s="482"/>
      <c r="AF25" s="482"/>
      <c r="AG25" s="344" t="s">
        <v>1056</v>
      </c>
      <c r="AH25" s="479">
        <v>45478.546296296299</v>
      </c>
      <c r="AI25" s="344"/>
      <c r="AJ25" s="344"/>
      <c r="AK25" s="3"/>
      <c r="AL25" s="3"/>
    </row>
    <row r="26" spans="1:38" s="4" customFormat="1" ht="12.75" customHeight="1" x14ac:dyDescent="0.25">
      <c r="A26" s="344" t="s">
        <v>387</v>
      </c>
      <c r="B26" s="344" t="s">
        <v>373</v>
      </c>
      <c r="C26" s="344" t="s">
        <v>522</v>
      </c>
      <c r="D26" s="344" t="s">
        <v>889</v>
      </c>
      <c r="E26" s="478">
        <v>218029012.88999999</v>
      </c>
      <c r="F26" s="344"/>
      <c r="G26" s="478">
        <v>218029012.88999999</v>
      </c>
      <c r="H26" s="478">
        <v>0</v>
      </c>
      <c r="I26" s="344"/>
      <c r="J26" s="344"/>
      <c r="K26" s="344"/>
      <c r="L26" s="344"/>
      <c r="M26" s="344"/>
      <c r="N26" s="344"/>
      <c r="O26" s="478">
        <v>173286318.13999999</v>
      </c>
      <c r="P26" s="478">
        <v>17947599.969999999</v>
      </c>
      <c r="Q26" s="478">
        <v>26795094.780000001</v>
      </c>
      <c r="R26" s="344"/>
      <c r="S26" s="478">
        <v>-89569943.969999999</v>
      </c>
      <c r="T26" s="344"/>
      <c r="U26" s="478">
        <v>-89569943.969999999</v>
      </c>
      <c r="V26" s="478">
        <v>0</v>
      </c>
      <c r="W26" s="344"/>
      <c r="X26" s="344"/>
      <c r="Y26" s="344"/>
      <c r="Z26" s="344"/>
      <c r="AA26" s="344"/>
      <c r="AB26" s="344"/>
      <c r="AC26" s="478">
        <v>-81264641.620000005</v>
      </c>
      <c r="AD26" s="478">
        <v>5008167.1500000004</v>
      </c>
      <c r="AE26" s="478">
        <v>-13313469.5</v>
      </c>
      <c r="AF26" s="344"/>
      <c r="AG26" s="344" t="s">
        <v>1056</v>
      </c>
      <c r="AH26" s="479">
        <v>45478.542268518519</v>
      </c>
      <c r="AI26" s="344" t="s">
        <v>1056</v>
      </c>
      <c r="AJ26" s="479">
        <v>45478.546296296299</v>
      </c>
      <c r="AK26" s="3"/>
      <c r="AL26" s="3"/>
    </row>
    <row r="27" spans="1:38" s="4" customFormat="1" ht="12.75" customHeight="1" x14ac:dyDescent="0.25">
      <c r="A27" s="344" t="s">
        <v>386</v>
      </c>
      <c r="B27" s="344" t="s">
        <v>373</v>
      </c>
      <c r="C27" s="344" t="s">
        <v>522</v>
      </c>
      <c r="D27" s="344" t="s">
        <v>909</v>
      </c>
      <c r="E27" s="478">
        <v>218029012.88999999</v>
      </c>
      <c r="F27" s="482"/>
      <c r="G27" s="478">
        <v>218029012.88999999</v>
      </c>
      <c r="H27" s="483">
        <v>0</v>
      </c>
      <c r="I27" s="482"/>
      <c r="J27" s="482"/>
      <c r="K27" s="482"/>
      <c r="L27" s="482"/>
      <c r="M27" s="482"/>
      <c r="N27" s="482"/>
      <c r="O27" s="483">
        <v>173286318.13999999</v>
      </c>
      <c r="P27" s="483">
        <v>17947599.969999999</v>
      </c>
      <c r="Q27" s="483">
        <v>26795094.780000001</v>
      </c>
      <c r="R27" s="482"/>
      <c r="S27" s="478">
        <v>-89569943.969999999</v>
      </c>
      <c r="T27" s="344"/>
      <c r="U27" s="478">
        <v>-89569943.969999999</v>
      </c>
      <c r="V27" s="478">
        <v>0</v>
      </c>
      <c r="W27" s="344"/>
      <c r="X27" s="344"/>
      <c r="Y27" s="344"/>
      <c r="Z27" s="344"/>
      <c r="AA27" s="344"/>
      <c r="AB27" s="344"/>
      <c r="AC27" s="478">
        <v>-81264641.620000005</v>
      </c>
      <c r="AD27" s="478">
        <v>5008167.1500000004</v>
      </c>
      <c r="AE27" s="478">
        <v>-13313469.5</v>
      </c>
      <c r="AF27" s="344"/>
      <c r="AG27" s="344" t="s">
        <v>1056</v>
      </c>
      <c r="AH27" s="479">
        <v>45478.542268518519</v>
      </c>
      <c r="AI27" s="344" t="s">
        <v>1056</v>
      </c>
      <c r="AJ27" s="479">
        <v>45478.546296296299</v>
      </c>
      <c r="AK27" s="3"/>
      <c r="AL27" s="3"/>
    </row>
    <row r="28" spans="1:38" s="4" customFormat="1" ht="12.75" customHeight="1" x14ac:dyDescent="0.25">
      <c r="A28" s="344" t="s">
        <v>385</v>
      </c>
      <c r="B28" s="344" t="s">
        <v>372</v>
      </c>
      <c r="C28" s="344" t="s">
        <v>522</v>
      </c>
      <c r="D28" s="344" t="s">
        <v>910</v>
      </c>
      <c r="E28" s="478">
        <v>-3753644253.9200001</v>
      </c>
      <c r="F28" s="344"/>
      <c r="G28" s="478">
        <v>-3753644253.9200001</v>
      </c>
      <c r="H28" s="478">
        <v>-91647654.640000001</v>
      </c>
      <c r="I28" s="344"/>
      <c r="J28" s="344"/>
      <c r="K28" s="344"/>
      <c r="L28" s="344"/>
      <c r="M28" s="344"/>
      <c r="N28" s="344"/>
      <c r="O28" s="478">
        <v>-3062193954.6399999</v>
      </c>
      <c r="P28" s="478">
        <v>-374482652.92000002</v>
      </c>
      <c r="Q28" s="478">
        <v>-408615301</v>
      </c>
      <c r="R28" s="344"/>
      <c r="S28" s="478">
        <v>-2006296024.8900001</v>
      </c>
      <c r="T28" s="344"/>
      <c r="U28" s="478">
        <v>-2006296024.8900001</v>
      </c>
      <c r="V28" s="478">
        <v>-31677941.34</v>
      </c>
      <c r="W28" s="344"/>
      <c r="X28" s="344"/>
      <c r="Y28" s="344"/>
      <c r="Z28" s="344"/>
      <c r="AA28" s="344"/>
      <c r="AB28" s="344"/>
      <c r="AC28" s="478">
        <v>-1677260484.7</v>
      </c>
      <c r="AD28" s="478">
        <v>-186892068.88</v>
      </c>
      <c r="AE28" s="478">
        <v>-173821412.65000001</v>
      </c>
      <c r="AF28" s="344"/>
      <c r="AG28" s="344" t="s">
        <v>1056</v>
      </c>
      <c r="AH28" s="479">
        <v>45478.542268518519</v>
      </c>
      <c r="AI28" s="344" t="s">
        <v>1056</v>
      </c>
      <c r="AJ28" s="479">
        <v>45478.546296296299</v>
      </c>
      <c r="AK28" s="3"/>
      <c r="AL28" s="3"/>
    </row>
    <row r="29" spans="1:38" s="4" customFormat="1" ht="12.75" customHeight="1" x14ac:dyDescent="0.25">
      <c r="A29" s="379" t="s">
        <v>384</v>
      </c>
      <c r="B29" s="379" t="s">
        <v>372</v>
      </c>
      <c r="C29" s="379" t="s">
        <v>522</v>
      </c>
      <c r="D29" s="379" t="s">
        <v>911</v>
      </c>
      <c r="E29" s="480">
        <v>-3753644253.9200001</v>
      </c>
      <c r="F29" s="379"/>
      <c r="G29" s="480">
        <v>-3753644253.9200001</v>
      </c>
      <c r="H29" s="480">
        <v>-91647654.640000001</v>
      </c>
      <c r="I29" s="379"/>
      <c r="J29" s="379"/>
      <c r="K29" s="379"/>
      <c r="L29" s="379"/>
      <c r="M29" s="379"/>
      <c r="N29" s="379"/>
      <c r="O29" s="480">
        <v>-3062193954.6399999</v>
      </c>
      <c r="P29" s="480">
        <v>-374482652.92000002</v>
      </c>
      <c r="Q29" s="480">
        <v>-408615301</v>
      </c>
      <c r="R29" s="379"/>
      <c r="S29" s="480">
        <v>-2006296024.8900001</v>
      </c>
      <c r="T29" s="379"/>
      <c r="U29" s="480">
        <v>-2006296024.8900001</v>
      </c>
      <c r="V29" s="480">
        <v>-31677941.34</v>
      </c>
      <c r="W29" s="379"/>
      <c r="X29" s="379"/>
      <c r="Y29" s="379"/>
      <c r="Z29" s="379"/>
      <c r="AA29" s="379"/>
      <c r="AB29" s="379"/>
      <c r="AC29" s="480">
        <v>-1677260484.7</v>
      </c>
      <c r="AD29" s="480">
        <v>-186892068.88</v>
      </c>
      <c r="AE29" s="480">
        <v>-173821412.65000001</v>
      </c>
      <c r="AF29" s="379"/>
      <c r="AG29" s="379" t="s">
        <v>1056</v>
      </c>
      <c r="AH29" s="481">
        <v>45478.546296296299</v>
      </c>
      <c r="AI29" s="379"/>
      <c r="AJ29" s="379"/>
      <c r="AK29" s="3"/>
      <c r="AL29" s="3"/>
    </row>
    <row r="30" spans="1:38" s="4" customFormat="1" ht="12.75" customHeight="1" x14ac:dyDescent="0.25">
      <c r="A30" s="379" t="s">
        <v>383</v>
      </c>
      <c r="B30" s="379" t="s">
        <v>372</v>
      </c>
      <c r="C30" s="379" t="s">
        <v>522</v>
      </c>
      <c r="D30" s="379" t="s">
        <v>912</v>
      </c>
      <c r="E30" s="480">
        <v>-3753644253.9200001</v>
      </c>
      <c r="F30" s="379"/>
      <c r="G30" s="480">
        <v>-3753644253.9200001</v>
      </c>
      <c r="H30" s="480">
        <v>-91647654.640000001</v>
      </c>
      <c r="I30" s="379"/>
      <c r="J30" s="379"/>
      <c r="K30" s="379"/>
      <c r="L30" s="379"/>
      <c r="M30" s="379"/>
      <c r="N30" s="379"/>
      <c r="O30" s="480">
        <v>-3062193954.6399999</v>
      </c>
      <c r="P30" s="480">
        <v>-374482652.92000002</v>
      </c>
      <c r="Q30" s="480">
        <v>-408615301</v>
      </c>
      <c r="R30" s="379"/>
      <c r="S30" s="480">
        <v>-2006296024.8900001</v>
      </c>
      <c r="T30" s="379"/>
      <c r="U30" s="480">
        <v>-2006296024.8900001</v>
      </c>
      <c r="V30" s="480">
        <v>-31677941.34</v>
      </c>
      <c r="W30" s="379"/>
      <c r="X30" s="379"/>
      <c r="Y30" s="379"/>
      <c r="Z30" s="379"/>
      <c r="AA30" s="379"/>
      <c r="AB30" s="379"/>
      <c r="AC30" s="480">
        <v>-1677260484.7</v>
      </c>
      <c r="AD30" s="480">
        <v>-186892068.88</v>
      </c>
      <c r="AE30" s="480">
        <v>-173821412.65000001</v>
      </c>
      <c r="AF30" s="379"/>
      <c r="AG30" s="379" t="s">
        <v>1056</v>
      </c>
      <c r="AH30" s="481">
        <v>45478.546296296299</v>
      </c>
      <c r="AI30" s="379"/>
      <c r="AJ30" s="379"/>
      <c r="AK30" s="3"/>
      <c r="AL30" s="3"/>
    </row>
    <row r="31" spans="1:38" s="4" customFormat="1" ht="12.75" customHeight="1" x14ac:dyDescent="0.25">
      <c r="A31" s="344" t="s">
        <v>380</v>
      </c>
      <c r="B31" s="344" t="s">
        <v>372</v>
      </c>
      <c r="C31" s="344" t="s">
        <v>522</v>
      </c>
      <c r="D31" s="482" t="s">
        <v>913</v>
      </c>
      <c r="E31" s="478">
        <v>-3017725800</v>
      </c>
      <c r="F31" s="482"/>
      <c r="G31" s="478">
        <v>-3017725800</v>
      </c>
      <c r="H31" s="483">
        <v>-44468154.640000001</v>
      </c>
      <c r="I31" s="482"/>
      <c r="J31" s="482"/>
      <c r="K31" s="482"/>
      <c r="L31" s="482"/>
      <c r="M31" s="482"/>
      <c r="N31" s="482"/>
      <c r="O31" s="483">
        <v>-3062193954.6399999</v>
      </c>
      <c r="P31" s="482"/>
      <c r="Q31" s="482"/>
      <c r="R31" s="482"/>
      <c r="S31" s="478">
        <v>-1665060542.04</v>
      </c>
      <c r="T31" s="482"/>
      <c r="U31" s="478">
        <v>-1665060542.04</v>
      </c>
      <c r="V31" s="483">
        <v>-12199942.66</v>
      </c>
      <c r="W31" s="482"/>
      <c r="X31" s="482"/>
      <c r="Y31" s="482"/>
      <c r="Z31" s="482"/>
      <c r="AA31" s="482"/>
      <c r="AB31" s="482"/>
      <c r="AC31" s="483">
        <v>-1677260484.7</v>
      </c>
      <c r="AD31" s="482"/>
      <c r="AE31" s="482"/>
      <c r="AF31" s="482"/>
      <c r="AG31" s="344" t="s">
        <v>1056</v>
      </c>
      <c r="AH31" s="479">
        <v>45478.546284722222</v>
      </c>
      <c r="AI31" s="344"/>
      <c r="AJ31" s="344"/>
      <c r="AK31" s="3"/>
      <c r="AL31" s="3"/>
    </row>
    <row r="32" spans="1:38" s="4" customFormat="1" ht="12.75" customHeight="1" x14ac:dyDescent="0.25">
      <c r="A32" s="344" t="s">
        <v>382</v>
      </c>
      <c r="B32" s="344" t="s">
        <v>372</v>
      </c>
      <c r="C32" s="344" t="s">
        <v>522</v>
      </c>
      <c r="D32" s="482" t="s">
        <v>914</v>
      </c>
      <c r="E32" s="478">
        <v>-373935801</v>
      </c>
      <c r="F32" s="482"/>
      <c r="G32" s="478">
        <v>-373935801</v>
      </c>
      <c r="H32" s="483">
        <v>-34679500</v>
      </c>
      <c r="I32" s="482"/>
      <c r="J32" s="482"/>
      <c r="K32" s="482"/>
      <c r="L32" s="482"/>
      <c r="M32" s="482"/>
      <c r="N32" s="482"/>
      <c r="O32" s="482"/>
      <c r="P32" s="482"/>
      <c r="Q32" s="483">
        <v>-408615301</v>
      </c>
      <c r="R32" s="482"/>
      <c r="S32" s="478">
        <v>-154343413.97</v>
      </c>
      <c r="T32" s="482"/>
      <c r="U32" s="478">
        <v>-154343413.97</v>
      </c>
      <c r="V32" s="483">
        <v>-19477998.68</v>
      </c>
      <c r="W32" s="482"/>
      <c r="X32" s="482"/>
      <c r="Y32" s="482"/>
      <c r="Z32" s="482"/>
      <c r="AA32" s="482"/>
      <c r="AB32" s="482"/>
      <c r="AC32" s="482"/>
      <c r="AD32" s="482"/>
      <c r="AE32" s="483">
        <v>-173821412.65000001</v>
      </c>
      <c r="AF32" s="482"/>
      <c r="AG32" s="344" t="s">
        <v>1056</v>
      </c>
      <c r="AH32" s="479">
        <v>45478.546284722222</v>
      </c>
      <c r="AI32" s="344"/>
      <c r="AJ32" s="344"/>
      <c r="AK32" s="3"/>
      <c r="AL32" s="3"/>
    </row>
    <row r="33" spans="1:38" s="4" customFormat="1" ht="12.75" customHeight="1" x14ac:dyDescent="0.25">
      <c r="A33" s="344" t="s">
        <v>381</v>
      </c>
      <c r="B33" s="344" t="s">
        <v>372</v>
      </c>
      <c r="C33" s="344" t="s">
        <v>522</v>
      </c>
      <c r="D33" s="482" t="s">
        <v>915</v>
      </c>
      <c r="E33" s="478">
        <v>-361982652.92000002</v>
      </c>
      <c r="F33" s="482"/>
      <c r="G33" s="478">
        <v>-361982652.92000002</v>
      </c>
      <c r="H33" s="483">
        <v>-12500000</v>
      </c>
      <c r="I33" s="482"/>
      <c r="J33" s="482"/>
      <c r="K33" s="482"/>
      <c r="L33" s="482"/>
      <c r="M33" s="482"/>
      <c r="N33" s="482"/>
      <c r="O33" s="482"/>
      <c r="P33" s="483">
        <v>-374482652.92000002</v>
      </c>
      <c r="Q33" s="482"/>
      <c r="R33" s="482"/>
      <c r="S33" s="478">
        <v>-186892068.88</v>
      </c>
      <c r="T33" s="482"/>
      <c r="U33" s="478">
        <v>-186892068.88</v>
      </c>
      <c r="V33" s="482"/>
      <c r="W33" s="482"/>
      <c r="X33" s="482"/>
      <c r="Y33" s="482"/>
      <c r="Z33" s="482"/>
      <c r="AA33" s="482"/>
      <c r="AB33" s="482"/>
      <c r="AC33" s="482"/>
      <c r="AD33" s="483">
        <v>-186892068.88</v>
      </c>
      <c r="AE33" s="482"/>
      <c r="AF33" s="482"/>
      <c r="AG33" s="344" t="s">
        <v>1056</v>
      </c>
      <c r="AH33" s="479">
        <v>45478.546284722222</v>
      </c>
      <c r="AI33" s="344"/>
      <c r="AJ33" s="344"/>
      <c r="AK33" s="3"/>
      <c r="AL33" s="3"/>
    </row>
    <row r="34" spans="1:38" s="4" customFormat="1" ht="12.75" customHeight="1" x14ac:dyDescent="0.25">
      <c r="A34" s="344" t="s">
        <v>379</v>
      </c>
      <c r="B34" s="344" t="s">
        <v>371</v>
      </c>
      <c r="C34" s="344" t="s">
        <v>522</v>
      </c>
      <c r="D34" s="344" t="s">
        <v>916</v>
      </c>
      <c r="E34" s="478">
        <v>3927091531.0300002</v>
      </c>
      <c r="F34" s="344"/>
      <c r="G34" s="478">
        <v>3927091531.0300002</v>
      </c>
      <c r="H34" s="478">
        <v>91647654.640000001</v>
      </c>
      <c r="I34" s="344"/>
      <c r="J34" s="344"/>
      <c r="K34" s="344"/>
      <c r="L34" s="344"/>
      <c r="M34" s="344"/>
      <c r="N34" s="344"/>
      <c r="O34" s="478">
        <v>3190898537</v>
      </c>
      <c r="P34" s="478">
        <v>392430252.88999999</v>
      </c>
      <c r="Q34" s="478">
        <v>435410395.77999997</v>
      </c>
      <c r="R34" s="344"/>
      <c r="S34" s="478">
        <v>1916726080.9200001</v>
      </c>
      <c r="T34" s="344"/>
      <c r="U34" s="478">
        <v>1916726080.9200001</v>
      </c>
      <c r="V34" s="478">
        <v>31677941.34</v>
      </c>
      <c r="W34" s="344"/>
      <c r="X34" s="344"/>
      <c r="Y34" s="344"/>
      <c r="Z34" s="344"/>
      <c r="AA34" s="344"/>
      <c r="AB34" s="344"/>
      <c r="AC34" s="478">
        <v>1595995843.0799999</v>
      </c>
      <c r="AD34" s="478">
        <v>191900236.03</v>
      </c>
      <c r="AE34" s="478">
        <v>160507943.15000001</v>
      </c>
      <c r="AF34" s="344"/>
      <c r="AG34" s="344" t="s">
        <v>1056</v>
      </c>
      <c r="AH34" s="479">
        <v>45478.542268518519</v>
      </c>
      <c r="AI34" s="344" t="s">
        <v>1056</v>
      </c>
      <c r="AJ34" s="479">
        <v>45478.546296296299</v>
      </c>
      <c r="AK34" s="3"/>
      <c r="AL34" s="3"/>
    </row>
    <row r="35" spans="1:38" s="4" customFormat="1" ht="12.75" customHeight="1" x14ac:dyDescent="0.25">
      <c r="A35" s="379" t="s">
        <v>378</v>
      </c>
      <c r="B35" s="379" t="s">
        <v>371</v>
      </c>
      <c r="C35" s="379" t="s">
        <v>522</v>
      </c>
      <c r="D35" s="379" t="s">
        <v>917</v>
      </c>
      <c r="E35" s="480">
        <v>3927091531.0300002</v>
      </c>
      <c r="F35" s="379"/>
      <c r="G35" s="480">
        <v>3927091531.0300002</v>
      </c>
      <c r="H35" s="480">
        <v>91647654.640000001</v>
      </c>
      <c r="I35" s="379"/>
      <c r="J35" s="379"/>
      <c r="K35" s="379"/>
      <c r="L35" s="379"/>
      <c r="M35" s="379"/>
      <c r="N35" s="379"/>
      <c r="O35" s="480">
        <v>3190898537</v>
      </c>
      <c r="P35" s="480">
        <v>392430252.88999999</v>
      </c>
      <c r="Q35" s="480">
        <v>435410395.77999997</v>
      </c>
      <c r="R35" s="379"/>
      <c r="S35" s="480">
        <v>1916726080.9200001</v>
      </c>
      <c r="T35" s="379"/>
      <c r="U35" s="480">
        <v>1916726080.9200001</v>
      </c>
      <c r="V35" s="480">
        <v>31677941.34</v>
      </c>
      <c r="W35" s="379"/>
      <c r="X35" s="379"/>
      <c r="Y35" s="379"/>
      <c r="Z35" s="379"/>
      <c r="AA35" s="379"/>
      <c r="AB35" s="379"/>
      <c r="AC35" s="480">
        <v>1595995843.0799999</v>
      </c>
      <c r="AD35" s="480">
        <v>191900236.03</v>
      </c>
      <c r="AE35" s="480">
        <v>160507943.15000001</v>
      </c>
      <c r="AF35" s="379"/>
      <c r="AG35" s="379" t="s">
        <v>1056</v>
      </c>
      <c r="AH35" s="481">
        <v>45478.546296296299</v>
      </c>
      <c r="AI35" s="379"/>
      <c r="AJ35" s="379"/>
      <c r="AK35" s="3"/>
      <c r="AL35" s="3"/>
    </row>
    <row r="36" spans="1:38" s="4" customFormat="1" ht="12.75" customHeight="1" x14ac:dyDescent="0.25">
      <c r="A36" s="379" t="s">
        <v>377</v>
      </c>
      <c r="B36" s="379" t="s">
        <v>371</v>
      </c>
      <c r="C36" s="379" t="s">
        <v>522</v>
      </c>
      <c r="D36" s="379" t="s">
        <v>918</v>
      </c>
      <c r="E36" s="480">
        <v>3927091531.0300002</v>
      </c>
      <c r="F36" s="379"/>
      <c r="G36" s="480">
        <v>3927091531.0300002</v>
      </c>
      <c r="H36" s="480">
        <v>91647654.640000001</v>
      </c>
      <c r="I36" s="379"/>
      <c r="J36" s="379"/>
      <c r="K36" s="379"/>
      <c r="L36" s="379"/>
      <c r="M36" s="379"/>
      <c r="N36" s="379"/>
      <c r="O36" s="480">
        <v>3190898537</v>
      </c>
      <c r="P36" s="480">
        <v>392430252.88999999</v>
      </c>
      <c r="Q36" s="480">
        <v>435410395.77999997</v>
      </c>
      <c r="R36" s="379"/>
      <c r="S36" s="480">
        <v>1916726080.9200001</v>
      </c>
      <c r="T36" s="379"/>
      <c r="U36" s="480">
        <v>1916726080.9200001</v>
      </c>
      <c r="V36" s="480">
        <v>31677941.34</v>
      </c>
      <c r="W36" s="379"/>
      <c r="X36" s="379"/>
      <c r="Y36" s="379"/>
      <c r="Z36" s="379"/>
      <c r="AA36" s="379"/>
      <c r="AB36" s="379"/>
      <c r="AC36" s="480">
        <v>1595995843.0799999</v>
      </c>
      <c r="AD36" s="480">
        <v>191900236.03</v>
      </c>
      <c r="AE36" s="480">
        <v>160507943.15000001</v>
      </c>
      <c r="AF36" s="379"/>
      <c r="AG36" s="379" t="s">
        <v>1056</v>
      </c>
      <c r="AH36" s="481">
        <v>45478.546296296299</v>
      </c>
      <c r="AI36" s="379"/>
      <c r="AJ36" s="379"/>
      <c r="AK36" s="3"/>
      <c r="AL36" s="3"/>
    </row>
    <row r="37" spans="1:38" s="4" customFormat="1" ht="12.75" customHeight="1" x14ac:dyDescent="0.25">
      <c r="A37" s="344" t="s">
        <v>374</v>
      </c>
      <c r="B37" s="344" t="s">
        <v>371</v>
      </c>
      <c r="C37" s="344" t="s">
        <v>522</v>
      </c>
      <c r="D37" s="482" t="s">
        <v>919</v>
      </c>
      <c r="E37" s="478">
        <v>3143719037</v>
      </c>
      <c r="F37" s="482"/>
      <c r="G37" s="478">
        <v>3143719037</v>
      </c>
      <c r="H37" s="483">
        <v>47179500</v>
      </c>
      <c r="I37" s="482"/>
      <c r="J37" s="482"/>
      <c r="K37" s="482"/>
      <c r="L37" s="482"/>
      <c r="M37" s="482"/>
      <c r="N37" s="482"/>
      <c r="O37" s="483">
        <v>3190898537</v>
      </c>
      <c r="P37" s="482"/>
      <c r="Q37" s="482"/>
      <c r="R37" s="482"/>
      <c r="S37" s="478">
        <v>1576517844.4000001</v>
      </c>
      <c r="T37" s="482"/>
      <c r="U37" s="478">
        <v>1576517844.4000001</v>
      </c>
      <c r="V37" s="483">
        <v>19477998.68</v>
      </c>
      <c r="W37" s="482"/>
      <c r="X37" s="482"/>
      <c r="Y37" s="482"/>
      <c r="Z37" s="482"/>
      <c r="AA37" s="482"/>
      <c r="AB37" s="482"/>
      <c r="AC37" s="483">
        <v>1595995843.0799999</v>
      </c>
      <c r="AD37" s="482"/>
      <c r="AE37" s="482"/>
      <c r="AF37" s="482"/>
      <c r="AG37" s="344" t="s">
        <v>1056</v>
      </c>
      <c r="AH37" s="479">
        <v>45478.546284722222</v>
      </c>
      <c r="AI37" s="344"/>
      <c r="AJ37" s="344"/>
      <c r="AK37" s="3"/>
      <c r="AL37" s="3"/>
    </row>
    <row r="38" spans="1:38" s="4" customFormat="1" ht="12.75" customHeight="1" x14ac:dyDescent="0.25">
      <c r="A38" s="344" t="s">
        <v>376</v>
      </c>
      <c r="B38" s="344" t="s">
        <v>371</v>
      </c>
      <c r="C38" s="344" t="s">
        <v>522</v>
      </c>
      <c r="D38" s="482" t="s">
        <v>920</v>
      </c>
      <c r="E38" s="478">
        <v>415777841.13999999</v>
      </c>
      <c r="F38" s="482"/>
      <c r="G38" s="478">
        <v>415777841.13999999</v>
      </c>
      <c r="H38" s="483">
        <v>19632554.640000001</v>
      </c>
      <c r="I38" s="482"/>
      <c r="J38" s="482"/>
      <c r="K38" s="482"/>
      <c r="L38" s="482"/>
      <c r="M38" s="482"/>
      <c r="N38" s="482"/>
      <c r="O38" s="482"/>
      <c r="P38" s="482"/>
      <c r="Q38" s="483">
        <v>435410395.77999997</v>
      </c>
      <c r="R38" s="482"/>
      <c r="S38" s="478">
        <v>153390820.49000001</v>
      </c>
      <c r="T38" s="482"/>
      <c r="U38" s="478">
        <v>153390820.49000001</v>
      </c>
      <c r="V38" s="483">
        <v>7117122.6600000001</v>
      </c>
      <c r="W38" s="482"/>
      <c r="X38" s="482"/>
      <c r="Y38" s="482"/>
      <c r="Z38" s="482"/>
      <c r="AA38" s="482"/>
      <c r="AB38" s="482"/>
      <c r="AC38" s="482"/>
      <c r="AD38" s="482"/>
      <c r="AE38" s="483">
        <v>160507943.15000001</v>
      </c>
      <c r="AF38" s="482"/>
      <c r="AG38" s="344" t="s">
        <v>1056</v>
      </c>
      <c r="AH38" s="479">
        <v>45478.546284722222</v>
      </c>
      <c r="AI38" s="344"/>
      <c r="AJ38" s="344"/>
      <c r="AK38" s="3"/>
      <c r="AL38" s="3"/>
    </row>
    <row r="39" spans="1:38" s="4" customFormat="1" ht="12.75" customHeight="1" x14ac:dyDescent="0.25">
      <c r="A39" s="344" t="s">
        <v>375</v>
      </c>
      <c r="B39" s="344" t="s">
        <v>371</v>
      </c>
      <c r="C39" s="344" t="s">
        <v>522</v>
      </c>
      <c r="D39" s="482" t="s">
        <v>921</v>
      </c>
      <c r="E39" s="478">
        <v>367594652.88999999</v>
      </c>
      <c r="F39" s="482"/>
      <c r="G39" s="478">
        <v>367594652.88999999</v>
      </c>
      <c r="H39" s="483">
        <v>24835600</v>
      </c>
      <c r="I39" s="482"/>
      <c r="J39" s="482"/>
      <c r="K39" s="482"/>
      <c r="L39" s="482"/>
      <c r="M39" s="482"/>
      <c r="N39" s="482"/>
      <c r="O39" s="482"/>
      <c r="P39" s="483">
        <v>392430252.88999999</v>
      </c>
      <c r="Q39" s="482"/>
      <c r="R39" s="482"/>
      <c r="S39" s="478">
        <v>186817416.03</v>
      </c>
      <c r="T39" s="482"/>
      <c r="U39" s="478">
        <v>186817416.03</v>
      </c>
      <c r="V39" s="483">
        <v>5082820</v>
      </c>
      <c r="W39" s="482"/>
      <c r="X39" s="482"/>
      <c r="Y39" s="482"/>
      <c r="Z39" s="482"/>
      <c r="AA39" s="482"/>
      <c r="AB39" s="482"/>
      <c r="AC39" s="482"/>
      <c r="AD39" s="483">
        <v>191900236.03</v>
      </c>
      <c r="AE39" s="482"/>
      <c r="AF39" s="482"/>
      <c r="AG39" s="344" t="s">
        <v>1056</v>
      </c>
      <c r="AH39" s="479">
        <v>45478.546284722222</v>
      </c>
      <c r="AI39" s="344"/>
      <c r="AJ39" s="344"/>
      <c r="AK39" s="3"/>
      <c r="AL39" s="3"/>
    </row>
    <row r="40" spans="1:38" s="4" customFormat="1" ht="12.75" customHeight="1" x14ac:dyDescent="0.25">
      <c r="A40" s="344"/>
      <c r="B40" s="344" t="s">
        <v>373</v>
      </c>
      <c r="C40" s="344" t="s">
        <v>522</v>
      </c>
      <c r="D40" s="344" t="s">
        <v>900</v>
      </c>
      <c r="E40" s="344"/>
      <c r="F40" s="482"/>
      <c r="G40" s="344"/>
      <c r="H40" s="482"/>
      <c r="I40" s="482"/>
      <c r="J40" s="482"/>
      <c r="K40" s="482"/>
      <c r="L40" s="482"/>
      <c r="M40" s="482"/>
      <c r="N40" s="482"/>
      <c r="O40" s="482"/>
      <c r="P40" s="482"/>
      <c r="Q40" s="482"/>
      <c r="R40" s="482"/>
      <c r="S40" s="344"/>
      <c r="T40" s="344"/>
      <c r="U40" s="344"/>
      <c r="V40" s="344"/>
      <c r="W40" s="344"/>
      <c r="X40" s="344"/>
      <c r="Y40" s="344"/>
      <c r="Z40" s="344"/>
      <c r="AA40" s="344"/>
      <c r="AB40" s="344"/>
      <c r="AC40" s="344"/>
      <c r="AD40" s="344"/>
      <c r="AE40" s="344"/>
      <c r="AF40" s="344"/>
      <c r="AG40" s="344" t="s">
        <v>1056</v>
      </c>
      <c r="AH40" s="479">
        <v>45478.542268518519</v>
      </c>
      <c r="AI40" s="344"/>
      <c r="AJ40" s="344"/>
      <c r="AK40" s="3"/>
      <c r="AL40" s="3"/>
    </row>
    <row r="41" spans="1:38" s="4" customFormat="1" ht="12.75" customHeight="1" x14ac:dyDescent="0.25">
      <c r="A41" s="344"/>
      <c r="B41" s="344" t="s">
        <v>372</v>
      </c>
      <c r="C41" s="344" t="s">
        <v>522</v>
      </c>
      <c r="D41" s="344" t="s">
        <v>922</v>
      </c>
      <c r="E41" s="344"/>
      <c r="F41" s="344"/>
      <c r="G41" s="344"/>
      <c r="H41" s="344"/>
      <c r="I41" s="344"/>
      <c r="J41" s="344"/>
      <c r="K41" s="344"/>
      <c r="L41" s="344"/>
      <c r="M41" s="344"/>
      <c r="N41" s="344"/>
      <c r="O41" s="344"/>
      <c r="P41" s="344"/>
      <c r="Q41" s="344"/>
      <c r="R41" s="344"/>
      <c r="S41" s="344"/>
      <c r="T41" s="344"/>
      <c r="U41" s="344"/>
      <c r="V41" s="344"/>
      <c r="W41" s="344"/>
      <c r="X41" s="344"/>
      <c r="Y41" s="344"/>
      <c r="Z41" s="344"/>
      <c r="AA41" s="344"/>
      <c r="AB41" s="344"/>
      <c r="AC41" s="344"/>
      <c r="AD41" s="344"/>
      <c r="AE41" s="344"/>
      <c r="AF41" s="344"/>
      <c r="AG41" s="344" t="s">
        <v>1056</v>
      </c>
      <c r="AH41" s="479">
        <v>45478.542268518519</v>
      </c>
      <c r="AI41" s="344"/>
      <c r="AJ41" s="344"/>
      <c r="AK41" s="3"/>
      <c r="AL41" s="3"/>
    </row>
    <row r="42" spans="1:38" s="4" customFormat="1" ht="12.75" customHeight="1" x14ac:dyDescent="0.25">
      <c r="A42" s="344"/>
      <c r="B42" s="344" t="s">
        <v>372</v>
      </c>
      <c r="C42" s="344" t="s">
        <v>522</v>
      </c>
      <c r="D42" s="482"/>
      <c r="E42" s="344"/>
      <c r="F42" s="482"/>
      <c r="G42" s="344"/>
      <c r="H42" s="482"/>
      <c r="I42" s="482"/>
      <c r="J42" s="482"/>
      <c r="K42" s="482"/>
      <c r="L42" s="482"/>
      <c r="M42" s="482"/>
      <c r="N42" s="482"/>
      <c r="O42" s="482"/>
      <c r="P42" s="482"/>
      <c r="Q42" s="482"/>
      <c r="R42" s="482"/>
      <c r="S42" s="344"/>
      <c r="T42" s="482"/>
      <c r="U42" s="344"/>
      <c r="V42" s="482"/>
      <c r="W42" s="482"/>
      <c r="X42" s="482"/>
      <c r="Y42" s="482"/>
      <c r="Z42" s="482"/>
      <c r="AA42" s="482"/>
      <c r="AB42" s="482"/>
      <c r="AC42" s="482"/>
      <c r="AD42" s="482"/>
      <c r="AE42" s="482"/>
      <c r="AF42" s="482"/>
      <c r="AG42" s="344" t="s">
        <v>1056</v>
      </c>
      <c r="AH42" s="479">
        <v>45478.546296296299</v>
      </c>
      <c r="AI42" s="344"/>
      <c r="AJ42" s="344"/>
      <c r="AK42" s="3"/>
      <c r="AL42" s="3"/>
    </row>
    <row r="43" spans="1:38" s="4" customFormat="1" ht="12.75" customHeight="1" x14ac:dyDescent="0.25">
      <c r="A43" s="344"/>
      <c r="B43" s="344" t="s">
        <v>371</v>
      </c>
      <c r="C43" s="344" t="s">
        <v>522</v>
      </c>
      <c r="D43" s="344" t="s">
        <v>923</v>
      </c>
      <c r="E43" s="344"/>
      <c r="F43" s="344"/>
      <c r="G43" s="344"/>
      <c r="H43" s="344"/>
      <c r="I43" s="344"/>
      <c r="J43" s="344"/>
      <c r="K43" s="344"/>
      <c r="L43" s="344"/>
      <c r="M43" s="344"/>
      <c r="N43" s="344"/>
      <c r="O43" s="344"/>
      <c r="P43" s="344"/>
      <c r="Q43" s="344"/>
      <c r="R43" s="344"/>
      <c r="S43" s="344"/>
      <c r="T43" s="344"/>
      <c r="U43" s="344"/>
      <c r="V43" s="344"/>
      <c r="W43" s="344"/>
      <c r="X43" s="344"/>
      <c r="Y43" s="344"/>
      <c r="Z43" s="344"/>
      <c r="AA43" s="344"/>
      <c r="AB43" s="344"/>
      <c r="AC43" s="344"/>
      <c r="AD43" s="344"/>
      <c r="AE43" s="344"/>
      <c r="AF43" s="344"/>
      <c r="AG43" s="344" t="s">
        <v>1056</v>
      </c>
      <c r="AH43" s="479">
        <v>45478.542268518519</v>
      </c>
      <c r="AI43" s="344"/>
      <c r="AJ43" s="344"/>
      <c r="AK43" s="3"/>
      <c r="AL43" s="3"/>
    </row>
    <row r="44" spans="1:38" s="4" customFormat="1" ht="12.75" customHeight="1" x14ac:dyDescent="0.25">
      <c r="A44" s="344"/>
      <c r="B44" s="344" t="s">
        <v>371</v>
      </c>
      <c r="C44" s="344" t="s">
        <v>522</v>
      </c>
      <c r="D44" s="482"/>
      <c r="E44" s="344"/>
      <c r="F44" s="482"/>
      <c r="G44" s="344"/>
      <c r="H44" s="482"/>
      <c r="I44" s="482"/>
      <c r="J44" s="482"/>
      <c r="K44" s="482"/>
      <c r="L44" s="482"/>
      <c r="M44" s="482"/>
      <c r="N44" s="482"/>
      <c r="O44" s="482"/>
      <c r="P44" s="482"/>
      <c r="Q44" s="482"/>
      <c r="R44" s="482"/>
      <c r="S44" s="344"/>
      <c r="T44" s="482"/>
      <c r="U44" s="344"/>
      <c r="V44" s="482"/>
      <c r="W44" s="482"/>
      <c r="X44" s="482"/>
      <c r="Y44" s="482"/>
      <c r="Z44" s="482"/>
      <c r="AA44" s="482"/>
      <c r="AB44" s="482"/>
      <c r="AC44" s="482"/>
      <c r="AD44" s="482"/>
      <c r="AE44" s="482"/>
      <c r="AF44" s="482"/>
      <c r="AG44" s="344" t="s">
        <v>1056</v>
      </c>
      <c r="AH44" s="479">
        <v>45478.546296296299</v>
      </c>
      <c r="AI44" s="344"/>
      <c r="AJ44" s="344"/>
      <c r="AK44" s="3"/>
      <c r="AL44" s="3"/>
    </row>
    <row r="45" spans="1:38" s="4" customFormat="1" ht="12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s="4" customFormat="1" ht="12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s="4" customFormat="1" ht="12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</row>
    <row r="49" spans="1:38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1:38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</row>
    <row r="56" spans="1:3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</row>
    <row r="57" spans="1:38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</row>
    <row r="63" spans="1:3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</row>
    <row r="64" spans="1:3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</row>
    <row r="84" spans="1:38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</row>
    <row r="85" spans="1:38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</row>
    <row r="91" spans="1:38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</row>
    <row r="92" spans="1:38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38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</row>
    <row r="98" spans="1:38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</row>
    <row r="99" spans="1:38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38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</row>
    <row r="105" spans="1:38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</row>
    <row r="106" spans="1:38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</row>
    <row r="107" spans="1:38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</row>
    <row r="108" spans="1:38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</row>
    <row r="109" spans="1:38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</row>
    <row r="110" spans="1:38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</row>
    <row r="111" spans="1:38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</row>
    <row r="112" spans="1:38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</row>
    <row r="113" spans="1:38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</row>
    <row r="114" spans="1:38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</row>
    <row r="115" spans="1:38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</row>
    <row r="116" spans="1:38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</row>
    <row r="117" spans="1:38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</row>
    <row r="118" spans="1:38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</row>
    <row r="119" spans="1:38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</row>
    <row r="120" spans="1:38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</row>
    <row r="121" spans="1:38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</row>
    <row r="122" spans="1:38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</row>
    <row r="123" spans="1:38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</row>
    <row r="124" spans="1:38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</row>
    <row r="125" spans="1:38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</row>
    <row r="126" spans="1:38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</row>
    <row r="127" spans="1:38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</row>
    <row r="128" spans="1:38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</row>
    <row r="129" spans="1:38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</row>
    <row r="130" spans="1:38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</row>
    <row r="131" spans="1:38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</row>
    <row r="132" spans="1:38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</row>
    <row r="133" spans="1:38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</row>
    <row r="134" spans="1:38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</row>
    <row r="135" spans="1:38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</row>
    <row r="136" spans="1:38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</row>
    <row r="137" spans="1:38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</row>
    <row r="138" spans="1:38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</row>
    <row r="139" spans="1:38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</row>
    <row r="140" spans="1:38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</row>
    <row r="141" spans="1:38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</row>
    <row r="142" spans="1:38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</row>
    <row r="143" spans="1:38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</row>
    <row r="144" spans="1:38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</row>
    <row r="145" spans="1:38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</row>
    <row r="146" spans="1:38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</row>
    <row r="147" spans="1:38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</row>
    <row r="148" spans="1:38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</row>
    <row r="149" spans="1:38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</row>
    <row r="150" spans="1:38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</row>
    <row r="151" spans="1:38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</row>
    <row r="152" spans="1:38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</row>
    <row r="153" spans="1:38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</row>
    <row r="154" spans="1:38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</row>
    <row r="155" spans="1:38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</row>
    <row r="156" spans="1:38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</row>
    <row r="157" spans="1:38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</row>
    <row r="158" spans="1:38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</row>
    <row r="159" spans="1:38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</row>
    <row r="160" spans="1:38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</row>
    <row r="161" spans="1:38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</row>
    <row r="162" spans="1:38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</row>
    <row r="163" spans="1:38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</row>
    <row r="164" spans="1:38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</row>
    <row r="165" spans="1:38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</row>
    <row r="166" spans="1:38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</row>
    <row r="167" spans="1:38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</row>
    <row r="168" spans="1:38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</row>
    <row r="169" spans="1:38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</row>
    <row r="170" spans="1:38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</row>
    <row r="171" spans="1:38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</row>
    <row r="172" spans="1:38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</row>
    <row r="173" spans="1:38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</row>
    <row r="174" spans="1:38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</row>
    <row r="175" spans="1:38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</row>
    <row r="176" spans="1:38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</row>
    <row r="177" spans="1:38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</row>
    <row r="178" spans="1:38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</row>
    <row r="179" spans="1:38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</row>
    <row r="180" spans="1:38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</row>
    <row r="181" spans="1:38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</row>
    <row r="182" spans="1:38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</row>
    <row r="183" spans="1:38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</row>
    <row r="184" spans="1:38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</row>
    <row r="185" spans="1:38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</row>
    <row r="186" spans="1:38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</row>
    <row r="187" spans="1:38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</row>
    <row r="188" spans="1:38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</row>
    <row r="189" spans="1:38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</row>
    <row r="190" spans="1:38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</row>
    <row r="191" spans="1:38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</row>
    <row r="192" spans="1:38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</row>
    <row r="193" spans="1:38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</row>
    <row r="194" spans="1:38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</row>
    <row r="195" spans="1:38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</row>
    <row r="196" spans="1:38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</row>
    <row r="197" spans="1:38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</row>
    <row r="198" spans="1:38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</row>
    <row r="199" spans="1:38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</row>
    <row r="200" spans="1:38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</row>
    <row r="201" spans="1:38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</row>
    <row r="202" spans="1:38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</row>
    <row r="203" spans="1:38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</row>
    <row r="204" spans="1:38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</row>
    <row r="205" spans="1:38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</row>
    <row r="206" spans="1:38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</row>
    <row r="207" spans="1:38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</row>
    <row r="208" spans="1:38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</row>
    <row r="209" spans="1:38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</row>
    <row r="210" spans="1:38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</row>
    <row r="211" spans="1:38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</row>
    <row r="212" spans="1:38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</row>
    <row r="213" spans="1:38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483B-A090-423B-9FAE-43D7F3FB9A6D}">
  <dimension ref="A1:F114"/>
  <sheetViews>
    <sheetView view="pageBreakPreview" topLeftCell="A37" zoomScale="80" zoomScaleNormal="100" zoomScaleSheetLayoutView="80" workbookViewId="0">
      <selection activeCell="A29" sqref="A29:F35"/>
    </sheetView>
  </sheetViews>
  <sheetFormatPr defaultRowHeight="15" x14ac:dyDescent="0.25"/>
  <cols>
    <col min="1" max="1" width="38.42578125" style="446" customWidth="1"/>
    <col min="2" max="2" width="16.85546875" style="446" customWidth="1"/>
    <col min="3" max="3" width="13.42578125" style="446" customWidth="1"/>
    <col min="4" max="4" width="13.85546875" style="446" customWidth="1"/>
    <col min="5" max="6" width="13.42578125" style="446" customWidth="1"/>
    <col min="7" max="16384" width="9.140625" style="3"/>
  </cols>
  <sheetData>
    <row r="1" spans="1:6" ht="18.75" x14ac:dyDescent="0.25">
      <c r="A1" s="500" t="s">
        <v>430</v>
      </c>
      <c r="B1" s="500"/>
      <c r="C1" s="500"/>
      <c r="D1" s="500"/>
      <c r="E1" s="500"/>
      <c r="F1" s="500"/>
    </row>
    <row r="2" spans="1:6" x14ac:dyDescent="0.25">
      <c r="A2" s="445"/>
      <c r="B2" s="445"/>
      <c r="C2" s="445"/>
      <c r="D2" s="445"/>
      <c r="E2" s="445"/>
      <c r="F2" s="445" t="s">
        <v>431</v>
      </c>
    </row>
    <row r="3" spans="1:6" ht="51" x14ac:dyDescent="0.25">
      <c r="A3" s="431" t="s">
        <v>425</v>
      </c>
      <c r="B3" s="272" t="s">
        <v>926</v>
      </c>
      <c r="C3" s="272" t="s">
        <v>927</v>
      </c>
      <c r="D3" s="272" t="s">
        <v>928</v>
      </c>
      <c r="E3" s="431" t="s">
        <v>426</v>
      </c>
      <c r="F3" s="431" t="s">
        <v>427</v>
      </c>
    </row>
    <row r="4" spans="1:6" x14ac:dyDescent="0.25">
      <c r="A4" s="441" t="s">
        <v>21</v>
      </c>
      <c r="B4" s="441">
        <f ca="1">B5+B6</f>
        <v>1968.3</v>
      </c>
      <c r="C4" s="441">
        <f ca="1">C5+C6</f>
        <v>4378.8999999999996</v>
      </c>
      <c r="D4" s="441">
        <f ca="1">D5+D6</f>
        <v>2062.6999999999998</v>
      </c>
      <c r="E4" s="441">
        <f ca="1">D4*100/C4</f>
        <v>47.105437438626133</v>
      </c>
      <c r="F4" s="441">
        <f ca="1">D4*100/B4</f>
        <v>104.79601686734745</v>
      </c>
    </row>
    <row r="5" spans="1:6" x14ac:dyDescent="0.25">
      <c r="A5" s="443" t="s">
        <v>239</v>
      </c>
      <c r="B5" s="443">
        <f ca="1">ROUND(ДОХОДЫ!M11/1000,1)</f>
        <v>605</v>
      </c>
      <c r="C5" s="443">
        <f ca="1">ROUND(ДОХОДЫ!C11/1000,1)</f>
        <v>1389.4</v>
      </c>
      <c r="D5" s="443">
        <f ca="1">ROUND(ДОХОДЫ!H11/1000,1)</f>
        <v>594.6</v>
      </c>
      <c r="E5" s="443">
        <f ca="1">D5*100/C5</f>
        <v>42.795451273931192</v>
      </c>
      <c r="F5" s="443">
        <f ca="1">D5*100/B5</f>
        <v>98.280991735537185</v>
      </c>
    </row>
    <row r="6" spans="1:6" x14ac:dyDescent="0.25">
      <c r="A6" s="443" t="s">
        <v>247</v>
      </c>
      <c r="B6" s="443">
        <f ca="1">ROUND(ДОХОДЫ!M30/1000,1)</f>
        <v>1363.3</v>
      </c>
      <c r="C6" s="443">
        <f ca="1">ROUND(ДОХОДЫ!C30/1000,1)</f>
        <v>2989.5</v>
      </c>
      <c r="D6" s="443">
        <f ca="1">ROUND(ДОХОДЫ!H30/1000,1)</f>
        <v>1468.1</v>
      </c>
      <c r="E6" s="443">
        <f ca="1">D6*100/C6</f>
        <v>49.108546579695599</v>
      </c>
      <c r="F6" s="443">
        <f ca="1">D6*100/B6</f>
        <v>107.6872295166141</v>
      </c>
    </row>
    <row r="7" spans="1:6" x14ac:dyDescent="0.25">
      <c r="A7" s="441" t="s">
        <v>428</v>
      </c>
      <c r="B7" s="441">
        <f>B41</f>
        <v>1878.6999999999998</v>
      </c>
      <c r="C7" s="441">
        <f>C41</f>
        <v>4701.0999999999995</v>
      </c>
      <c r="D7" s="441">
        <f>D41</f>
        <v>2111.9</v>
      </c>
      <c r="E7" s="441">
        <f>D7*100/C7</f>
        <v>44.923528535874588</v>
      </c>
      <c r="F7" s="441">
        <f>D7*100/B7</f>
        <v>112.41283866503434</v>
      </c>
    </row>
    <row r="8" spans="1:6" x14ac:dyDescent="0.25">
      <c r="A8" s="441" t="s">
        <v>429</v>
      </c>
      <c r="B8" s="441">
        <f ca="1">B4-B7</f>
        <v>89.600000000000136</v>
      </c>
      <c r="C8" s="441">
        <f ca="1">C4-C7</f>
        <v>-322.19999999999982</v>
      </c>
      <c r="D8" s="441">
        <f ca="1">D4-D7</f>
        <v>-49.200000000000273</v>
      </c>
      <c r="E8" s="444" t="s">
        <v>433</v>
      </c>
      <c r="F8" s="444" t="s">
        <v>433</v>
      </c>
    </row>
    <row r="10" spans="1:6" x14ac:dyDescent="0.25">
      <c r="A10" s="447"/>
      <c r="B10" s="447"/>
      <c r="C10" s="447"/>
      <c r="D10" s="447"/>
      <c r="E10" s="447"/>
      <c r="F10" s="447" t="s">
        <v>431</v>
      </c>
    </row>
    <row r="11" spans="1:6" ht="51" x14ac:dyDescent="0.25">
      <c r="A11" s="431" t="s">
        <v>425</v>
      </c>
      <c r="B11" s="431" t="str">
        <f>B3</f>
        <v>факт за соответствующий период 2024 года</v>
      </c>
      <c r="C11" s="431" t="str">
        <f>C3</f>
        <v>План на 2025 год</v>
      </c>
      <c r="D11" s="431" t="str">
        <f>D3</f>
        <v>факт за отчетный период 2025 года</v>
      </c>
      <c r="E11" s="431" t="s">
        <v>426</v>
      </c>
      <c r="F11" s="431" t="s">
        <v>427</v>
      </c>
    </row>
    <row r="12" spans="1:6" ht="38.25" x14ac:dyDescent="0.25">
      <c r="A12" s="441" t="s">
        <v>432</v>
      </c>
      <c r="B12" s="441">
        <f ca="1">SUM(B13:B16)</f>
        <v>1362.9</v>
      </c>
      <c r="C12" s="441">
        <f ca="1">SUM(C13:C16)</f>
        <v>2989.7</v>
      </c>
      <c r="D12" s="441">
        <f ca="1">SUM(D13:D16)</f>
        <v>1462.4999999999998</v>
      </c>
      <c r="E12" s="444">
        <f ca="1">IFERROR(D12*100/C12,"-")</f>
        <v>48.917951633943197</v>
      </c>
      <c r="F12" s="444">
        <f ca="1">IFERROR(D12*100/B12,"-")</f>
        <v>107.30794629099711</v>
      </c>
    </row>
    <row r="13" spans="1:6" x14ac:dyDescent="0.25">
      <c r="A13" s="443" t="s">
        <v>434</v>
      </c>
      <c r="B13" s="443">
        <f ca="1">ROUND(ДОХОДЫ!M32/1000,1)</f>
        <v>183.1</v>
      </c>
      <c r="C13" s="443">
        <f ca="1">ROUND(ДОХОДЫ!C32/1000,1)</f>
        <v>373.3</v>
      </c>
      <c r="D13" s="443">
        <f ca="1">ROUND(ДОХОДЫ!H32/1000,1)</f>
        <v>220.5</v>
      </c>
      <c r="E13" s="442">
        <f ca="1">IFERROR(D13*100/C13,"-")</f>
        <v>59.067773908384673</v>
      </c>
      <c r="F13" s="442">
        <f ca="1">IFERROR(D13*100/B13,"-")</f>
        <v>120.42599672310213</v>
      </c>
    </row>
    <row r="14" spans="1:6" x14ac:dyDescent="0.25">
      <c r="A14" s="443" t="s">
        <v>435</v>
      </c>
      <c r="B14" s="443">
        <f ca="1">ROUND(ДОХОДЫ!M33/1000,1)</f>
        <v>315</v>
      </c>
      <c r="C14" s="443">
        <f ca="1">ROUND(ДОХОДЫ!C33/1000,1)</f>
        <v>595.29999999999995</v>
      </c>
      <c r="D14" s="443">
        <f ca="1">ROUND(ДОХОДЫ!H33/1000,1)</f>
        <v>123.8</v>
      </c>
      <c r="E14" s="442">
        <f ca="1">IFERROR(D14*100/C14,"-")</f>
        <v>20.796237191332104</v>
      </c>
      <c r="F14" s="442">
        <f ca="1">IFERROR(D14*100/B14,"-")</f>
        <v>39.301587301587304</v>
      </c>
    </row>
    <row r="15" spans="1:6" x14ac:dyDescent="0.25">
      <c r="A15" s="443" t="s">
        <v>436</v>
      </c>
      <c r="B15" s="443">
        <f ca="1">ROUND(ДОХОДЫ!M34/1000,1)</f>
        <v>842.6</v>
      </c>
      <c r="C15" s="443">
        <f ca="1">ROUND(ДОХОДЫ!C34/1000,1)</f>
        <v>1958.5</v>
      </c>
      <c r="D15" s="443">
        <f ca="1">ROUND(ДОХОДЫ!H34/1000,1)</f>
        <v>1100.0999999999999</v>
      </c>
      <c r="E15" s="442">
        <f ca="1">IFERROR(D15*100/C15,"-")</f>
        <v>56.17053867755935</v>
      </c>
      <c r="F15" s="442">
        <f ca="1">IFERROR(D15*100/B15,"-")</f>
        <v>130.56017089959647</v>
      </c>
    </row>
    <row r="16" spans="1:6" x14ac:dyDescent="0.25">
      <c r="A16" s="443" t="s">
        <v>210</v>
      </c>
      <c r="B16" s="443">
        <f ca="1">ROUND(ДОХОДЫ!M35/1000,1)</f>
        <v>22.2</v>
      </c>
      <c r="C16" s="443">
        <f ca="1">ROUND(ДОХОДЫ!C35/1000,1)</f>
        <v>62.6</v>
      </c>
      <c r="D16" s="443">
        <f ca="1">ROUND(ДОХОДЫ!H35/1000,1)</f>
        <v>18.100000000000001</v>
      </c>
      <c r="E16" s="442">
        <f ca="1">IFERROR(D16*100/C16,"-")</f>
        <v>28.913738019169333</v>
      </c>
      <c r="F16" s="442">
        <f ca="1">IFERROR(D16*100/B16,"-")</f>
        <v>81.531531531531542</v>
      </c>
    </row>
    <row r="18" spans="1:6" x14ac:dyDescent="0.25">
      <c r="F18" s="447" t="s">
        <v>431</v>
      </c>
    </row>
    <row r="19" spans="1:6" ht="51" x14ac:dyDescent="0.25">
      <c r="A19" s="431" t="s">
        <v>425</v>
      </c>
      <c r="B19" s="431" t="str">
        <f>B11</f>
        <v>факт за соответствующий период 2024 года</v>
      </c>
      <c r="C19" s="431" t="str">
        <f>C11</f>
        <v>План на 2025 год</v>
      </c>
      <c r="D19" s="431" t="str">
        <f>D11</f>
        <v>факт за отчетный период 2025 года</v>
      </c>
      <c r="E19" s="431" t="str">
        <f>E11</f>
        <v>% исполнения плана</v>
      </c>
      <c r="F19" s="431" t="str">
        <f>F11</f>
        <v>Динамика, %</v>
      </c>
    </row>
    <row r="20" spans="1:6" x14ac:dyDescent="0.25">
      <c r="A20" s="448" t="s">
        <v>438</v>
      </c>
      <c r="B20" s="441">
        <f ca="1">SUM(B21:B37)</f>
        <v>605</v>
      </c>
      <c r="C20" s="441">
        <f ca="1">SUM(C21:C37)</f>
        <v>1389.4</v>
      </c>
      <c r="D20" s="441">
        <f ca="1">SUM(D21:D37)</f>
        <v>594.6</v>
      </c>
      <c r="E20" s="444">
        <f t="shared" ref="E20:E37" ca="1" si="0">IFERROR(D20*100/C20,"-")</f>
        <v>42.795451273931192</v>
      </c>
      <c r="F20" s="444">
        <f t="shared" ref="F20:F37" ca="1" si="1">IFERROR(D20*100/B20,"-")</f>
        <v>98.280991735537185</v>
      </c>
    </row>
    <row r="21" spans="1:6" x14ac:dyDescent="0.25">
      <c r="A21" s="449" t="s">
        <v>26</v>
      </c>
      <c r="B21" s="443">
        <f ca="1">'по доходам'!B5</f>
        <v>10.4</v>
      </c>
      <c r="C21" s="443">
        <f ca="1">'по доходам'!C5</f>
        <v>25</v>
      </c>
      <c r="D21" s="443">
        <f ca="1">'по доходам'!D5</f>
        <v>3.5</v>
      </c>
      <c r="E21" s="442">
        <f t="shared" ca="1" si="0"/>
        <v>14</v>
      </c>
      <c r="F21" s="442">
        <f t="shared" ca="1" si="1"/>
        <v>33.653846153846153</v>
      </c>
    </row>
    <row r="22" spans="1:6" x14ac:dyDescent="0.25">
      <c r="A22" s="449" t="s">
        <v>29</v>
      </c>
      <c r="B22" s="443">
        <f ca="1">'по доходам'!B6</f>
        <v>309.8</v>
      </c>
      <c r="C22" s="443">
        <f ca="1">'по доходам'!C6</f>
        <v>854</v>
      </c>
      <c r="D22" s="443">
        <f ca="1">'по доходам'!D6</f>
        <v>320.5</v>
      </c>
      <c r="E22" s="442">
        <f t="shared" ca="1" si="0"/>
        <v>37.529274004683842</v>
      </c>
      <c r="F22" s="442">
        <f t="shared" ca="1" si="1"/>
        <v>103.45384118786313</v>
      </c>
    </row>
    <row r="23" spans="1:6" ht="38.25" x14ac:dyDescent="0.25">
      <c r="A23" s="449" t="s">
        <v>240</v>
      </c>
      <c r="B23" s="443">
        <f ca="1">'по доходам'!B7</f>
        <v>33.200000000000003</v>
      </c>
      <c r="C23" s="443">
        <f ca="1">'по доходам'!C7</f>
        <v>78.099999999999994</v>
      </c>
      <c r="D23" s="443">
        <f ca="1">'по доходам'!D7</f>
        <v>31.7</v>
      </c>
      <c r="E23" s="442">
        <f t="shared" ca="1" si="0"/>
        <v>40.588988476312423</v>
      </c>
      <c r="F23" s="442">
        <f t="shared" ca="1" si="1"/>
        <v>95.481927710843365</v>
      </c>
    </row>
    <row r="24" spans="1:6" ht="25.5" x14ac:dyDescent="0.25">
      <c r="A24" s="449" t="s">
        <v>48</v>
      </c>
      <c r="B24" s="443">
        <f ca="1">'по доходам'!B8</f>
        <v>71.400000000000006</v>
      </c>
      <c r="C24" s="443">
        <f ca="1">'по доходам'!C8</f>
        <v>95.9</v>
      </c>
      <c r="D24" s="443">
        <f ca="1">'по доходам'!D8</f>
        <v>66.900000000000006</v>
      </c>
      <c r="E24" s="442">
        <f t="shared" ca="1" si="0"/>
        <v>69.760166840458822</v>
      </c>
      <c r="F24" s="442">
        <f t="shared" ca="1" si="1"/>
        <v>93.69747899159664</v>
      </c>
    </row>
    <row r="25" spans="1:6" ht="25.5" x14ac:dyDescent="0.25">
      <c r="A25" s="449" t="s">
        <v>52</v>
      </c>
      <c r="B25" s="443">
        <f ca="1">'по доходам'!B9</f>
        <v>0.1</v>
      </c>
      <c r="C25" s="443">
        <f ca="1">'по доходам'!C9</f>
        <v>0.1</v>
      </c>
      <c r="D25" s="443">
        <f ca="1">'по доходам'!D9</f>
        <v>0</v>
      </c>
      <c r="E25" s="442">
        <f t="shared" ca="1" si="0"/>
        <v>0</v>
      </c>
      <c r="F25" s="442">
        <f t="shared" ca="1" si="1"/>
        <v>0</v>
      </c>
    </row>
    <row r="26" spans="1:6" x14ac:dyDescent="0.25">
      <c r="A26" s="449" t="s">
        <v>53</v>
      </c>
      <c r="B26" s="443">
        <f ca="1">'по доходам'!B10</f>
        <v>37.9</v>
      </c>
      <c r="C26" s="443">
        <f ca="1">'по доходам'!C10</f>
        <v>46</v>
      </c>
      <c r="D26" s="443">
        <f ca="1">'по доходам'!D10</f>
        <v>44</v>
      </c>
      <c r="E26" s="442">
        <f t="shared" ca="1" si="0"/>
        <v>95.652173913043484</v>
      </c>
      <c r="F26" s="442">
        <f t="shared" ca="1" si="1"/>
        <v>116.09498680738787</v>
      </c>
    </row>
    <row r="27" spans="1:6" ht="25.5" x14ac:dyDescent="0.25">
      <c r="A27" s="449" t="s">
        <v>54</v>
      </c>
      <c r="B27" s="443">
        <f ca="1">'по доходам'!B11</f>
        <v>20.2</v>
      </c>
      <c r="C27" s="443">
        <f ca="1">'по доходам'!C11</f>
        <v>24.3</v>
      </c>
      <c r="D27" s="443">
        <f ca="1">'по доходам'!D11</f>
        <v>26</v>
      </c>
      <c r="E27" s="442">
        <f t="shared" ca="1" si="0"/>
        <v>106.99588477366255</v>
      </c>
      <c r="F27" s="442">
        <f t="shared" ca="1" si="1"/>
        <v>128.71287128712871</v>
      </c>
    </row>
    <row r="28" spans="1:6" x14ac:dyDescent="0.25">
      <c r="A28" s="449" t="s">
        <v>57</v>
      </c>
      <c r="B28" s="443">
        <f ca="1">'по доходам'!B12</f>
        <v>4.0999999999999996</v>
      </c>
      <c r="C28" s="443">
        <f ca="1">'по доходам'!C12</f>
        <v>52.4</v>
      </c>
      <c r="D28" s="443">
        <f ca="1">'по доходам'!D12</f>
        <v>4.4000000000000004</v>
      </c>
      <c r="E28" s="442">
        <f t="shared" ca="1" si="0"/>
        <v>8.3969465648854982</v>
      </c>
      <c r="F28" s="442">
        <f t="shared" ca="1" si="1"/>
        <v>107.31707317073173</v>
      </c>
    </row>
    <row r="29" spans="1:6" x14ac:dyDescent="0.25">
      <c r="A29" s="449" t="s">
        <v>60</v>
      </c>
      <c r="B29" s="443">
        <f ca="1">'по доходам'!B13</f>
        <v>1.4</v>
      </c>
      <c r="C29" s="443">
        <f ca="1">'по доходам'!C13</f>
        <v>2.7</v>
      </c>
      <c r="D29" s="443">
        <f ca="1">'по доходам'!D13</f>
        <v>1.8</v>
      </c>
      <c r="E29" s="442">
        <f t="shared" ca="1" si="0"/>
        <v>66.666666666666657</v>
      </c>
      <c r="F29" s="442">
        <f t="shared" ca="1" si="1"/>
        <v>128.57142857142858</v>
      </c>
    </row>
    <row r="30" spans="1:6" x14ac:dyDescent="0.25">
      <c r="A30" s="449" t="s">
        <v>62</v>
      </c>
      <c r="B30" s="443">
        <f ca="1">'по доходам'!B14</f>
        <v>28.1</v>
      </c>
      <c r="C30" s="443">
        <f ca="1">'по доходам'!C14</f>
        <v>91.2</v>
      </c>
      <c r="D30" s="443">
        <f ca="1">'по доходам'!D14</f>
        <v>32.299999999999997</v>
      </c>
      <c r="E30" s="442">
        <f t="shared" ca="1" si="0"/>
        <v>35.416666666666657</v>
      </c>
      <c r="F30" s="442">
        <f t="shared" ca="1" si="1"/>
        <v>114.94661921708183</v>
      </c>
    </row>
    <row r="31" spans="1:6" x14ac:dyDescent="0.25">
      <c r="A31" s="449" t="s">
        <v>241</v>
      </c>
      <c r="B31" s="443">
        <f ca="1">'по доходам'!B15</f>
        <v>4.8</v>
      </c>
      <c r="C31" s="443">
        <f ca="1">'по доходам'!C15</f>
        <v>25.6</v>
      </c>
      <c r="D31" s="443">
        <f ca="1">'по доходам'!D15</f>
        <v>17.5</v>
      </c>
      <c r="E31" s="442">
        <f t="shared" ca="1" si="0"/>
        <v>68.359375</v>
      </c>
      <c r="F31" s="442">
        <f t="shared" ca="1" si="1"/>
        <v>364.58333333333337</v>
      </c>
    </row>
    <row r="32" spans="1:6" ht="38.25" x14ac:dyDescent="0.25">
      <c r="A32" s="449" t="s">
        <v>242</v>
      </c>
      <c r="B32" s="443">
        <f ca="1">'по доходам'!B16</f>
        <v>41.6</v>
      </c>
      <c r="C32" s="443">
        <f ca="1">'по доходам'!C16</f>
        <v>75</v>
      </c>
      <c r="D32" s="443">
        <f ca="1">'по доходам'!D16</f>
        <v>21.7</v>
      </c>
      <c r="E32" s="442">
        <f t="shared" ca="1" si="0"/>
        <v>28.933333333333334</v>
      </c>
      <c r="F32" s="442">
        <f t="shared" ca="1" si="1"/>
        <v>52.16346153846154</v>
      </c>
    </row>
    <row r="33" spans="1:6" ht="25.5" x14ac:dyDescent="0.25">
      <c r="A33" s="449" t="s">
        <v>94</v>
      </c>
      <c r="B33" s="443">
        <f ca="1">'по доходам'!B17</f>
        <v>0.4</v>
      </c>
      <c r="C33" s="443">
        <f ca="1">'по доходам'!C17</f>
        <v>0.7</v>
      </c>
      <c r="D33" s="443">
        <f ca="1">'по доходам'!D17</f>
        <v>0.3</v>
      </c>
      <c r="E33" s="442">
        <f t="shared" ca="1" si="0"/>
        <v>42.857142857142861</v>
      </c>
      <c r="F33" s="442">
        <f t="shared" ca="1" si="1"/>
        <v>75</v>
      </c>
    </row>
    <row r="34" spans="1:6" ht="25.5" x14ac:dyDescent="0.25">
      <c r="A34" s="449" t="s">
        <v>243</v>
      </c>
      <c r="B34" s="443">
        <f ca="1">'по доходам'!B18</f>
        <v>2.5</v>
      </c>
      <c r="C34" s="443">
        <f ca="1">'по доходам'!C18</f>
        <v>6.1</v>
      </c>
      <c r="D34" s="443">
        <f ca="1">'по доходам'!D18</f>
        <v>4.4000000000000004</v>
      </c>
      <c r="E34" s="442">
        <f t="shared" ca="1" si="0"/>
        <v>72.131147540983619</v>
      </c>
      <c r="F34" s="442">
        <f t="shared" ca="1" si="1"/>
        <v>176.00000000000003</v>
      </c>
    </row>
    <row r="35" spans="1:6" ht="25.5" x14ac:dyDescent="0.25">
      <c r="A35" s="449" t="s">
        <v>244</v>
      </c>
      <c r="B35" s="443">
        <f ca="1">'по доходам'!B19</f>
        <v>20.2</v>
      </c>
      <c r="C35" s="443">
        <f ca="1">'по доходам'!C19</f>
        <v>11</v>
      </c>
      <c r="D35" s="443">
        <f ca="1">'по доходам'!D19</f>
        <v>17.3</v>
      </c>
      <c r="E35" s="442">
        <f t="shared" ca="1" si="0"/>
        <v>157.27272727272728</v>
      </c>
      <c r="F35" s="442">
        <f t="shared" ca="1" si="1"/>
        <v>85.643564356435647</v>
      </c>
    </row>
    <row r="36" spans="1:6" x14ac:dyDescent="0.25">
      <c r="A36" s="449" t="s">
        <v>245</v>
      </c>
      <c r="B36" s="443">
        <f ca="1">'по доходам'!B20</f>
        <v>15</v>
      </c>
      <c r="C36" s="443">
        <f ca="1">'по доходам'!C20</f>
        <v>1.6</v>
      </c>
      <c r="D36" s="443">
        <f ca="1">'по доходам'!D20</f>
        <v>2.5</v>
      </c>
      <c r="E36" s="442">
        <f t="shared" ca="1" si="0"/>
        <v>156.25</v>
      </c>
      <c r="F36" s="442">
        <f t="shared" ca="1" si="1"/>
        <v>16.666666666666668</v>
      </c>
    </row>
    <row r="37" spans="1:6" x14ac:dyDescent="0.25">
      <c r="A37" s="449" t="s">
        <v>246</v>
      </c>
      <c r="B37" s="443">
        <f ca="1">'по доходам'!B21+B5-'по доходам'!B4</f>
        <v>3.9000000000000909</v>
      </c>
      <c r="C37" s="443">
        <f ca="1">'по доходам'!C21+C5-'по доходам'!C4</f>
        <v>-0.29999999999972715</v>
      </c>
      <c r="D37" s="443">
        <f ca="1">'по доходам'!D21+D5-'по доходам'!D4</f>
        <v>-0.19999999999993179</v>
      </c>
      <c r="E37" s="442">
        <f t="shared" ca="1" si="0"/>
        <v>66.666666666704558</v>
      </c>
      <c r="F37" s="442">
        <f t="shared" ca="1" si="1"/>
        <v>-5.1282051282032599</v>
      </c>
    </row>
    <row r="39" spans="1:6" x14ac:dyDescent="0.25">
      <c r="A39" s="445"/>
      <c r="B39" s="445"/>
      <c r="C39" s="445"/>
      <c r="D39" s="445"/>
      <c r="E39" s="445"/>
      <c r="F39" s="445" t="s">
        <v>431</v>
      </c>
    </row>
    <row r="40" spans="1:6" ht="60" x14ac:dyDescent="0.25">
      <c r="A40" s="440" t="str">
        <f t="shared" ref="A40:F40" si="2">A72</f>
        <v xml:space="preserve">Наименование показателя </v>
      </c>
      <c r="B40" s="440" t="str">
        <f t="shared" si="2"/>
        <v>факт за соответствующий период 2024 года</v>
      </c>
      <c r="C40" s="440" t="str">
        <f t="shared" si="2"/>
        <v>План на 2025 год</v>
      </c>
      <c r="D40" s="440" t="str">
        <f t="shared" si="2"/>
        <v>факт за отчетный период 2025 года</v>
      </c>
      <c r="E40" s="440" t="str">
        <f t="shared" si="2"/>
        <v>% исполнения плана</v>
      </c>
      <c r="F40" s="440" t="str">
        <f t="shared" si="2"/>
        <v>Динамика, %</v>
      </c>
    </row>
    <row r="41" spans="1:6" x14ac:dyDescent="0.25">
      <c r="A41" s="450" t="s">
        <v>257</v>
      </c>
      <c r="B41" s="451">
        <f>SUM(B42:B54)</f>
        <v>1878.6999999999998</v>
      </c>
      <c r="C41" s="451">
        <f>SUM(C42:C54)</f>
        <v>4701.0999999999995</v>
      </c>
      <c r="D41" s="451">
        <f>SUM(D42:D54)</f>
        <v>2111.9</v>
      </c>
      <c r="E41" s="452">
        <f>IFERROR(D41*100/C41,"-")</f>
        <v>44.923528535874588</v>
      </c>
      <c r="F41" s="452">
        <f>D41/B41*100</f>
        <v>112.41283866503436</v>
      </c>
    </row>
    <row r="42" spans="1:6" x14ac:dyDescent="0.25">
      <c r="A42" s="453" t="s">
        <v>23</v>
      </c>
      <c r="B42" s="454"/>
      <c r="C42" s="454"/>
      <c r="D42" s="454"/>
      <c r="E42" s="454"/>
      <c r="F42" s="455"/>
    </row>
    <row r="43" spans="1:6" x14ac:dyDescent="0.25">
      <c r="A43" s="456" t="s">
        <v>259</v>
      </c>
      <c r="B43" s="457">
        <f>'по расходам'!B6</f>
        <v>154.80000000000001</v>
      </c>
      <c r="C43" s="457">
        <f>'по расходам'!C6</f>
        <v>461.8</v>
      </c>
      <c r="D43" s="457">
        <f>'по расходам'!D6</f>
        <v>192.5</v>
      </c>
      <c r="E43" s="442">
        <f t="shared" ref="E43:E54" si="3">IFERROR(D43*100/C43,"-")</f>
        <v>41.684711996535299</v>
      </c>
      <c r="F43" s="442">
        <f t="shared" ref="F43:F54" si="4">IFERROR(D43*100/B43,"-")</f>
        <v>124.35400516795865</v>
      </c>
    </row>
    <row r="44" spans="1:6" x14ac:dyDescent="0.25">
      <c r="A44" s="456" t="s">
        <v>294</v>
      </c>
      <c r="B44" s="457">
        <f>'по расходам'!B7</f>
        <v>2.5</v>
      </c>
      <c r="C44" s="457">
        <f>'по расходам'!C7</f>
        <v>9.1</v>
      </c>
      <c r="D44" s="457">
        <f>'по расходам'!D7</f>
        <v>3.4</v>
      </c>
      <c r="E44" s="442">
        <f t="shared" si="3"/>
        <v>37.362637362637365</v>
      </c>
      <c r="F44" s="442">
        <f t="shared" si="4"/>
        <v>136</v>
      </c>
    </row>
    <row r="45" spans="1:6" ht="24" x14ac:dyDescent="0.25">
      <c r="A45" s="456" t="s">
        <v>297</v>
      </c>
      <c r="B45" s="457">
        <f>'по расходам'!B8</f>
        <v>19.100000000000001</v>
      </c>
      <c r="C45" s="457">
        <f>'по расходам'!C8</f>
        <v>50.6</v>
      </c>
      <c r="D45" s="457">
        <f>'по расходам'!D8</f>
        <v>19.5</v>
      </c>
      <c r="E45" s="442">
        <f t="shared" si="3"/>
        <v>38.537549407114625</v>
      </c>
      <c r="F45" s="442">
        <f t="shared" si="4"/>
        <v>102.09424083769633</v>
      </c>
    </row>
    <row r="46" spans="1:6" x14ac:dyDescent="0.25">
      <c r="A46" s="456" t="s">
        <v>303</v>
      </c>
      <c r="B46" s="457">
        <f>'по расходам'!B9</f>
        <v>47.8</v>
      </c>
      <c r="C46" s="457">
        <f>'по расходам'!C9</f>
        <v>230.3</v>
      </c>
      <c r="D46" s="457">
        <f>'по расходам'!D9</f>
        <v>47.3</v>
      </c>
      <c r="E46" s="442">
        <f t="shared" si="3"/>
        <v>20.538428137212332</v>
      </c>
      <c r="F46" s="442">
        <f t="shared" si="4"/>
        <v>98.953974895397494</v>
      </c>
    </row>
    <row r="47" spans="1:6" x14ac:dyDescent="0.25">
      <c r="A47" s="456" t="s">
        <v>312</v>
      </c>
      <c r="B47" s="457">
        <f>'по расходам'!B10</f>
        <v>205.7</v>
      </c>
      <c r="C47" s="457">
        <f>'по расходам'!C10</f>
        <v>425.5</v>
      </c>
      <c r="D47" s="457">
        <f>'по расходам'!D10</f>
        <v>144.69999999999999</v>
      </c>
      <c r="E47" s="442">
        <f t="shared" si="3"/>
        <v>34.007050528789655</v>
      </c>
      <c r="F47" s="442">
        <f t="shared" si="4"/>
        <v>70.345162858531836</v>
      </c>
    </row>
    <row r="48" spans="1:6" x14ac:dyDescent="0.25">
      <c r="A48" s="456" t="s">
        <v>320</v>
      </c>
      <c r="B48" s="457">
        <f>'по расходам'!B11</f>
        <v>1142.5</v>
      </c>
      <c r="C48" s="457">
        <f>'по расходам'!C11</f>
        <v>2497.4</v>
      </c>
      <c r="D48" s="457">
        <f>'по расходам'!D11</f>
        <v>1347.9</v>
      </c>
      <c r="E48" s="442">
        <f t="shared" si="3"/>
        <v>53.972131016256903</v>
      </c>
      <c r="F48" s="442">
        <f t="shared" si="4"/>
        <v>117.97811816192561</v>
      </c>
    </row>
    <row r="49" spans="1:6" x14ac:dyDescent="0.25">
      <c r="A49" s="456" t="s">
        <v>332</v>
      </c>
      <c r="B49" s="457">
        <f>'по расходам'!B12</f>
        <v>101.5</v>
      </c>
      <c r="C49" s="457">
        <f>'по расходам'!C12</f>
        <v>280.7</v>
      </c>
      <c r="D49" s="457">
        <f>'по расходам'!D12</f>
        <v>110.7</v>
      </c>
      <c r="E49" s="442">
        <f t="shared" si="3"/>
        <v>39.437121482009267</v>
      </c>
      <c r="F49" s="442">
        <f t="shared" si="4"/>
        <v>109.06403940886699</v>
      </c>
    </row>
    <row r="50" spans="1:6" x14ac:dyDescent="0.25">
      <c r="A50" s="456" t="s">
        <v>335</v>
      </c>
      <c r="B50" s="457">
        <f>'по расходам'!B13</f>
        <v>13.1</v>
      </c>
      <c r="C50" s="457">
        <f>'по расходам'!C13</f>
        <v>84.5</v>
      </c>
      <c r="D50" s="457">
        <f>'по расходам'!D13</f>
        <v>23.2</v>
      </c>
      <c r="E50" s="442">
        <f t="shared" si="3"/>
        <v>27.45562130177515</v>
      </c>
      <c r="F50" s="442">
        <f t="shared" si="4"/>
        <v>177.09923664122138</v>
      </c>
    </row>
    <row r="51" spans="1:6" x14ac:dyDescent="0.25">
      <c r="A51" s="456" t="s">
        <v>337</v>
      </c>
      <c r="B51" s="457">
        <f>'по расходам'!B14</f>
        <v>111.9</v>
      </c>
      <c r="C51" s="457">
        <f>'по расходам'!C14</f>
        <v>286.7</v>
      </c>
      <c r="D51" s="457">
        <f>'по расходам'!D14</f>
        <v>138.30000000000001</v>
      </c>
      <c r="E51" s="442">
        <f t="shared" si="3"/>
        <v>48.238576909661674</v>
      </c>
      <c r="F51" s="442">
        <f t="shared" si="4"/>
        <v>123.59249329758714</v>
      </c>
    </row>
    <row r="52" spans="1:6" x14ac:dyDescent="0.25">
      <c r="A52" s="456" t="s">
        <v>349</v>
      </c>
      <c r="B52" s="457">
        <f>'по расходам'!B15</f>
        <v>62.1</v>
      </c>
      <c r="C52" s="457">
        <f>'по расходам'!C15</f>
        <v>354.5</v>
      </c>
      <c r="D52" s="457">
        <f>'по расходам'!D15</f>
        <v>66.3</v>
      </c>
      <c r="E52" s="442">
        <f t="shared" si="3"/>
        <v>18.702397743300423</v>
      </c>
      <c r="F52" s="442">
        <f t="shared" si="4"/>
        <v>106.76328502415458</v>
      </c>
    </row>
    <row r="53" spans="1:6" ht="24" x14ac:dyDescent="0.25">
      <c r="A53" s="456" t="s">
        <v>355</v>
      </c>
      <c r="B53" s="457">
        <f>'по расходам'!B16</f>
        <v>0.6</v>
      </c>
      <c r="C53" s="457">
        <f>'по расходам'!C16</f>
        <v>0.4</v>
      </c>
      <c r="D53" s="457">
        <f>'по расходам'!D16</f>
        <v>0.2</v>
      </c>
      <c r="E53" s="442">
        <f t="shared" si="3"/>
        <v>50</v>
      </c>
      <c r="F53" s="442">
        <f t="shared" si="4"/>
        <v>33.333333333333336</v>
      </c>
    </row>
    <row r="54" spans="1:6" x14ac:dyDescent="0.25">
      <c r="A54" s="456" t="s">
        <v>275</v>
      </c>
      <c r="B54" s="457">
        <f>'по расходам'!B17</f>
        <v>17.100000000000001</v>
      </c>
      <c r="C54" s="457">
        <f>'по расходам'!C17</f>
        <v>19.600000000000001</v>
      </c>
      <c r="D54" s="457">
        <f>'по расходам'!D17</f>
        <v>17.899999999999999</v>
      </c>
      <c r="E54" s="442">
        <f t="shared" si="3"/>
        <v>91.326530612244881</v>
      </c>
      <c r="F54" s="442">
        <f t="shared" si="4"/>
        <v>104.67836257309939</v>
      </c>
    </row>
    <row r="56" spans="1:6" x14ac:dyDescent="0.25">
      <c r="A56" s="445"/>
      <c r="B56" s="445"/>
      <c r="C56" s="445"/>
      <c r="D56" s="445"/>
      <c r="E56" s="445"/>
      <c r="F56" s="445" t="s">
        <v>431</v>
      </c>
    </row>
    <row r="57" spans="1:6" ht="60" x14ac:dyDescent="0.25">
      <c r="A57" s="433" t="str">
        <f t="shared" ref="A57:F57" si="5">A40</f>
        <v xml:space="preserve">Наименование показателя </v>
      </c>
      <c r="B57" s="433" t="str">
        <f t="shared" si="5"/>
        <v>факт за соответствующий период 2024 года</v>
      </c>
      <c r="C57" s="433" t="str">
        <f t="shared" si="5"/>
        <v>План на 2025 год</v>
      </c>
      <c r="D57" s="433" t="str">
        <f t="shared" si="5"/>
        <v>факт за отчетный период 2025 года</v>
      </c>
      <c r="E57" s="433" t="str">
        <f t="shared" si="5"/>
        <v>% исполнения плана</v>
      </c>
      <c r="F57" s="433" t="str">
        <f t="shared" si="5"/>
        <v>Динамика, %</v>
      </c>
    </row>
    <row r="58" spans="1:6" x14ac:dyDescent="0.25">
      <c r="A58" s="439" t="s">
        <v>428</v>
      </c>
      <c r="B58" s="435">
        <f>B60+B61</f>
        <v>42.1</v>
      </c>
      <c r="C58" s="435">
        <f>C60+C61</f>
        <v>188.60000000000002</v>
      </c>
      <c r="D58" s="435">
        <f>D60+D61</f>
        <v>41.6</v>
      </c>
      <c r="E58" s="434">
        <f>IFERROR(D58*100/C58,"-")</f>
        <v>22.057264050901377</v>
      </c>
      <c r="F58" s="434">
        <f>IFERROR(D58*100/B58,"-")</f>
        <v>98.812351543942995</v>
      </c>
    </row>
    <row r="59" spans="1:6" x14ac:dyDescent="0.25">
      <c r="A59" s="438" t="s">
        <v>23</v>
      </c>
      <c r="B59" s="437"/>
      <c r="C59" s="437"/>
      <c r="D59" s="437"/>
      <c r="E59" s="434"/>
      <c r="F59" s="434"/>
    </row>
    <row r="60" spans="1:6" x14ac:dyDescent="0.25">
      <c r="A60" s="436" t="s">
        <v>465</v>
      </c>
      <c r="B60" s="435">
        <f>'по расходам'!C63</f>
        <v>9.1</v>
      </c>
      <c r="C60" s="435">
        <f>'по расходам'!D63</f>
        <v>11.8</v>
      </c>
      <c r="D60" s="435">
        <f>'по расходам'!E63</f>
        <v>2</v>
      </c>
      <c r="E60" s="434">
        <f>IFERROR(D60*100/C60,"-")</f>
        <v>16.949152542372879</v>
      </c>
      <c r="F60" s="434">
        <f>IFERROR(D60*100/B60,"-")</f>
        <v>21.978021978021978</v>
      </c>
    </row>
    <row r="61" spans="1:6" x14ac:dyDescent="0.25">
      <c r="A61" s="436" t="s">
        <v>466</v>
      </c>
      <c r="B61" s="435">
        <f>'по расходам'!C64+'по расходам'!C65</f>
        <v>33</v>
      </c>
      <c r="C61" s="435">
        <f>'по расходам'!D64+'по расходам'!D65</f>
        <v>176.8</v>
      </c>
      <c r="D61" s="435">
        <f>'по расходам'!E64+'по расходам'!E65</f>
        <v>39.6</v>
      </c>
      <c r="E61" s="434">
        <f>IFERROR(D61*100/C61,"-")</f>
        <v>22.398190045248867</v>
      </c>
      <c r="F61" s="434">
        <f>IFERROR(D61*100/B61,"-")</f>
        <v>120</v>
      </c>
    </row>
    <row r="63" spans="1:6" x14ac:dyDescent="0.25">
      <c r="A63" s="445"/>
      <c r="B63" s="445"/>
      <c r="C63" s="445"/>
      <c r="D63" s="445"/>
      <c r="E63" s="445"/>
      <c r="F63" s="445" t="s">
        <v>431</v>
      </c>
    </row>
    <row r="64" spans="1:6" ht="60" x14ac:dyDescent="0.25">
      <c r="A64" s="433" t="s">
        <v>425</v>
      </c>
      <c r="B64" s="433" t="s">
        <v>451</v>
      </c>
      <c r="C64" s="433" t="s">
        <v>449</v>
      </c>
      <c r="D64" s="433" t="s">
        <v>450</v>
      </c>
      <c r="E64" s="433" t="s">
        <v>426</v>
      </c>
      <c r="F64" s="433" t="s">
        <v>427</v>
      </c>
    </row>
    <row r="65" spans="1:6" x14ac:dyDescent="0.25">
      <c r="A65" s="430" t="s">
        <v>21</v>
      </c>
      <c r="B65" s="430">
        <f ca="1">B66+B67</f>
        <v>1632.4</v>
      </c>
      <c r="C65" s="430">
        <f ca="1">C66+C67</f>
        <v>3420.8</v>
      </c>
      <c r="D65" s="430">
        <f ca="1">D66+D67</f>
        <v>1712</v>
      </c>
      <c r="E65" s="430">
        <f ca="1">D65*100/C65</f>
        <v>50.046772684752099</v>
      </c>
      <c r="F65" s="430">
        <f ca="1">D65*100/B65</f>
        <v>104.87625581965204</v>
      </c>
    </row>
    <row r="66" spans="1:6" x14ac:dyDescent="0.25">
      <c r="A66" s="432" t="s">
        <v>239</v>
      </c>
      <c r="B66" s="432">
        <f ca="1">ROUND(ДОХОДЫ!N11/1000,1)</f>
        <v>405.9</v>
      </c>
      <c r="C66" s="432">
        <f ca="1">ROUND(ДОХОДЫ!D11/1000,1)</f>
        <v>891.5</v>
      </c>
      <c r="D66" s="432">
        <f ca="1">ROUND(ДОХОДЫ!I11/1000,1)</f>
        <v>408</v>
      </c>
      <c r="E66" s="432">
        <f ca="1">D66*100/C66</f>
        <v>45.765563656758275</v>
      </c>
      <c r="F66" s="432">
        <f ca="1">D66*100/B66</f>
        <v>100.51736881005175</v>
      </c>
    </row>
    <row r="67" spans="1:6" x14ac:dyDescent="0.25">
      <c r="A67" s="432" t="s">
        <v>247</v>
      </c>
      <c r="B67" s="432">
        <f ca="1">ROUND(ДОХОДЫ!N30/1000,1)</f>
        <v>1226.5</v>
      </c>
      <c r="C67" s="432">
        <f ca="1">ROUND(ДОХОДЫ!D30/1000,1)</f>
        <v>2529.3000000000002</v>
      </c>
      <c r="D67" s="432">
        <f ca="1">ROUND(ДОХОДЫ!I30/1000,1)</f>
        <v>1304</v>
      </c>
      <c r="E67" s="432">
        <f ca="1">D67*100/C67</f>
        <v>51.555766417585886</v>
      </c>
      <c r="F67" s="432">
        <f ca="1">D67*100/B67</f>
        <v>106.318793314309</v>
      </c>
    </row>
    <row r="68" spans="1:6" x14ac:dyDescent="0.25">
      <c r="A68" s="430" t="s">
        <v>428</v>
      </c>
      <c r="B68" s="430">
        <f>B92</f>
        <v>1555.1</v>
      </c>
      <c r="C68" s="430">
        <f>C92</f>
        <v>3662.4</v>
      </c>
      <c r="D68" s="430">
        <f>D92</f>
        <v>1746.0000000000002</v>
      </c>
      <c r="E68" s="430">
        <f>D68*100/C68</f>
        <v>47.673656618610757</v>
      </c>
      <c r="F68" s="430">
        <f>D68*100/B68</f>
        <v>112.27573789466918</v>
      </c>
    </row>
    <row r="69" spans="1:6" x14ac:dyDescent="0.25">
      <c r="A69" s="430" t="s">
        <v>429</v>
      </c>
      <c r="B69" s="430">
        <f ca="1">B65-B68</f>
        <v>77.300000000000182</v>
      </c>
      <c r="C69" s="430">
        <f ca="1">C65-C68</f>
        <v>-241.59999999999991</v>
      </c>
      <c r="D69" s="430">
        <f ca="1">D65-D68</f>
        <v>-34.000000000000227</v>
      </c>
      <c r="E69" s="458" t="s">
        <v>433</v>
      </c>
      <c r="F69" s="458" t="s">
        <v>433</v>
      </c>
    </row>
    <row r="71" spans="1:6" x14ac:dyDescent="0.25">
      <c r="A71" s="447"/>
      <c r="B71" s="447"/>
      <c r="C71" s="447"/>
      <c r="D71" s="447"/>
      <c r="E71" s="447"/>
      <c r="F71" s="447" t="s">
        <v>431</v>
      </c>
    </row>
    <row r="72" spans="1:6" ht="51" x14ac:dyDescent="0.25">
      <c r="A72" s="431" t="s">
        <v>425</v>
      </c>
      <c r="B72" s="431" t="str">
        <f>B19</f>
        <v>факт за соответствующий период 2024 года</v>
      </c>
      <c r="C72" s="431" t="str">
        <f>C19</f>
        <v>План на 2025 год</v>
      </c>
      <c r="D72" s="431" t="str">
        <f>D19</f>
        <v>факт за отчетный период 2025 года</v>
      </c>
      <c r="E72" s="431" t="str">
        <f>E19</f>
        <v>% исполнения плана</v>
      </c>
      <c r="F72" s="431" t="str">
        <f>F19</f>
        <v>Динамика, %</v>
      </c>
    </row>
    <row r="73" spans="1:6" x14ac:dyDescent="0.25">
      <c r="A73" s="448" t="s">
        <v>438</v>
      </c>
      <c r="B73" s="430">
        <f ca="1">SUM(B74:B88)</f>
        <v>405.9</v>
      </c>
      <c r="C73" s="430">
        <f ca="1">SUM(C74:C88)</f>
        <v>891.50000000000011</v>
      </c>
      <c r="D73" s="430">
        <f ca="1">SUM(D74:D88)</f>
        <v>408</v>
      </c>
      <c r="E73" s="458">
        <f t="shared" ref="E73:E88" ca="1" si="6">IFERROR(D73*100/C73,"-")</f>
        <v>45.765563656758268</v>
      </c>
      <c r="F73" s="458">
        <f t="shared" ref="F73:F88" ca="1" si="7">IFERROR(D73*100/B73,"-")</f>
        <v>100.51736881005175</v>
      </c>
    </row>
    <row r="74" spans="1:6" x14ac:dyDescent="0.25">
      <c r="A74" s="449" t="s">
        <v>26</v>
      </c>
      <c r="B74" s="432">
        <f ca="1">'по доходам'!B43</f>
        <v>10.4</v>
      </c>
      <c r="C74" s="432">
        <f ca="1">'по доходам'!C43</f>
        <v>25</v>
      </c>
      <c r="D74" s="432">
        <f ca="1">'по доходам'!D43</f>
        <v>3.5</v>
      </c>
      <c r="E74" s="434">
        <f t="shared" ca="1" si="6"/>
        <v>14</v>
      </c>
      <c r="F74" s="434">
        <f t="shared" ca="1" si="7"/>
        <v>33.653846153846153</v>
      </c>
    </row>
    <row r="75" spans="1:6" x14ac:dyDescent="0.25">
      <c r="A75" s="449" t="s">
        <v>29</v>
      </c>
      <c r="B75" s="432">
        <f ca="1">'по доходам'!B44</f>
        <v>227.9</v>
      </c>
      <c r="C75" s="432">
        <f ca="1">'по доходам'!C44</f>
        <v>630.6</v>
      </c>
      <c r="D75" s="432">
        <f ca="1">'по доходам'!D44</f>
        <v>235.5</v>
      </c>
      <c r="E75" s="434">
        <f t="shared" ca="1" si="6"/>
        <v>37.345385347288293</v>
      </c>
      <c r="F75" s="434">
        <f t="shared" ca="1" si="7"/>
        <v>103.33479596314173</v>
      </c>
    </row>
    <row r="76" spans="1:6" ht="38.25" x14ac:dyDescent="0.25">
      <c r="A76" s="449" t="s">
        <v>240</v>
      </c>
      <c r="B76" s="432">
        <f ca="1">'по доходам'!B45</f>
        <v>4.2</v>
      </c>
      <c r="C76" s="432">
        <f ca="1">'по доходам'!C45</f>
        <v>9.8000000000000007</v>
      </c>
      <c r="D76" s="432">
        <f ca="1">'по доходам'!D45</f>
        <v>4</v>
      </c>
      <c r="E76" s="434">
        <f t="shared" ca="1" si="6"/>
        <v>40.816326530612244</v>
      </c>
      <c r="F76" s="434">
        <f t="shared" ca="1" si="7"/>
        <v>95.238095238095241</v>
      </c>
    </row>
    <row r="77" spans="1:6" ht="25.5" x14ac:dyDescent="0.25">
      <c r="A77" s="449" t="s">
        <v>48</v>
      </c>
      <c r="B77" s="432">
        <f ca="1">'по доходам'!B46</f>
        <v>71.400000000000006</v>
      </c>
      <c r="C77" s="432">
        <f ca="1">'по доходам'!C46</f>
        <v>95.9</v>
      </c>
      <c r="D77" s="432">
        <f ca="1">'по доходам'!D46</f>
        <v>66.900000000000006</v>
      </c>
      <c r="E77" s="434">
        <f t="shared" ca="1" si="6"/>
        <v>69.760166840458822</v>
      </c>
      <c r="F77" s="434">
        <f t="shared" ca="1" si="7"/>
        <v>93.69747899159664</v>
      </c>
    </row>
    <row r="78" spans="1:6" ht="25.5" x14ac:dyDescent="0.25">
      <c r="A78" s="449" t="s">
        <v>52</v>
      </c>
      <c r="B78" s="432">
        <f ca="1">'по доходам'!B47</f>
        <v>0.1</v>
      </c>
      <c r="C78" s="432">
        <f ca="1">'по доходам'!C47</f>
        <v>0.1</v>
      </c>
      <c r="D78" s="432">
        <f ca="1">'по доходам'!D47</f>
        <v>0</v>
      </c>
      <c r="E78" s="434">
        <f t="shared" ca="1" si="6"/>
        <v>0</v>
      </c>
      <c r="F78" s="434">
        <f t="shared" ca="1" si="7"/>
        <v>0</v>
      </c>
    </row>
    <row r="79" spans="1:6" x14ac:dyDescent="0.25">
      <c r="A79" s="449" t="s">
        <v>53</v>
      </c>
      <c r="B79" s="432">
        <f ca="1">'по доходам'!B48</f>
        <v>19</v>
      </c>
      <c r="C79" s="432">
        <f ca="1">'по доходам'!C48</f>
        <v>23.2</v>
      </c>
      <c r="D79" s="432">
        <f ca="1">'по доходам'!D48</f>
        <v>22</v>
      </c>
      <c r="E79" s="434">
        <f t="shared" ca="1" si="6"/>
        <v>94.827586206896555</v>
      </c>
      <c r="F79" s="434">
        <f t="shared" ca="1" si="7"/>
        <v>115.78947368421052</v>
      </c>
    </row>
    <row r="80" spans="1:6" ht="25.5" x14ac:dyDescent="0.25">
      <c r="A80" s="449" t="s">
        <v>54</v>
      </c>
      <c r="B80" s="432">
        <f ca="1">'по доходам'!B49</f>
        <v>20.2</v>
      </c>
      <c r="C80" s="432">
        <f ca="1">'по доходам'!C49</f>
        <v>24.3</v>
      </c>
      <c r="D80" s="432">
        <f ca="1">'по доходам'!D49</f>
        <v>26</v>
      </c>
      <c r="E80" s="434">
        <f t="shared" ca="1" si="6"/>
        <v>106.99588477366255</v>
      </c>
      <c r="F80" s="434">
        <f t="shared" ca="1" si="7"/>
        <v>128.71287128712871</v>
      </c>
    </row>
    <row r="81" spans="1:6" x14ac:dyDescent="0.25">
      <c r="A81" s="449" t="s">
        <v>60</v>
      </c>
      <c r="B81" s="432">
        <f ca="1">'по доходам'!B50</f>
        <v>1.4</v>
      </c>
      <c r="C81" s="432">
        <f ca="1">'по доходам'!C50</f>
        <v>2.7</v>
      </c>
      <c r="D81" s="432">
        <f ca="1">'по доходам'!D50</f>
        <v>1.8</v>
      </c>
      <c r="E81" s="434">
        <f t="shared" ca="1" si="6"/>
        <v>66.666666666666657</v>
      </c>
      <c r="F81" s="434">
        <f t="shared" ca="1" si="7"/>
        <v>128.57142857142858</v>
      </c>
    </row>
    <row r="82" spans="1:6" x14ac:dyDescent="0.25">
      <c r="A82" s="449" t="s">
        <v>241</v>
      </c>
      <c r="B82" s="432">
        <f ca="1">'по доходам'!B51</f>
        <v>4.8</v>
      </c>
      <c r="C82" s="432">
        <f ca="1">'по доходам'!C51</f>
        <v>25.6</v>
      </c>
      <c r="D82" s="432">
        <f ca="1">'по доходам'!D51</f>
        <v>17.5</v>
      </c>
      <c r="E82" s="434">
        <f t="shared" ca="1" si="6"/>
        <v>68.359375</v>
      </c>
      <c r="F82" s="434">
        <f t="shared" ca="1" si="7"/>
        <v>364.58333333333337</v>
      </c>
    </row>
    <row r="83" spans="1:6" ht="38.25" x14ac:dyDescent="0.25">
      <c r="A83" s="449" t="s">
        <v>242</v>
      </c>
      <c r="B83" s="432">
        <f ca="1">'по доходам'!B52</f>
        <v>21.8</v>
      </c>
      <c r="C83" s="432">
        <f ca="1">'по доходам'!C52</f>
        <v>43.9</v>
      </c>
      <c r="D83" s="432">
        <f ca="1">'по доходам'!D52</f>
        <v>12.2</v>
      </c>
      <c r="E83" s="434">
        <f t="shared" ca="1" si="6"/>
        <v>27.790432801822323</v>
      </c>
      <c r="F83" s="434">
        <f t="shared" ca="1" si="7"/>
        <v>55.963302752293579</v>
      </c>
    </row>
    <row r="84" spans="1:6" ht="25.5" x14ac:dyDescent="0.25">
      <c r="A84" s="449" t="s">
        <v>94</v>
      </c>
      <c r="B84" s="432">
        <f ca="1">'по доходам'!B53</f>
        <v>0.4</v>
      </c>
      <c r="C84" s="432">
        <f ca="1">'по доходам'!C53</f>
        <v>0.7</v>
      </c>
      <c r="D84" s="432">
        <f ca="1">'по доходам'!D53</f>
        <v>0.3</v>
      </c>
      <c r="E84" s="434">
        <f t="shared" ca="1" si="6"/>
        <v>42.857142857142861</v>
      </c>
      <c r="F84" s="434">
        <f t="shared" ca="1" si="7"/>
        <v>75</v>
      </c>
    </row>
    <row r="85" spans="1:6" ht="25.5" x14ac:dyDescent="0.25">
      <c r="A85" s="449" t="s">
        <v>243</v>
      </c>
      <c r="B85" s="432">
        <f ca="1">'по доходам'!B54</f>
        <v>1.2</v>
      </c>
      <c r="C85" s="432">
        <f ca="1">'по доходам'!C54</f>
        <v>0.2</v>
      </c>
      <c r="D85" s="432">
        <f ca="1">'по доходам'!D54</f>
        <v>0.5</v>
      </c>
      <c r="E85" s="434">
        <f t="shared" ca="1" si="6"/>
        <v>250</v>
      </c>
      <c r="F85" s="434">
        <f t="shared" ca="1" si="7"/>
        <v>41.666666666666671</v>
      </c>
    </row>
    <row r="86" spans="1:6" ht="25.5" x14ac:dyDescent="0.25">
      <c r="A86" s="449" t="s">
        <v>244</v>
      </c>
      <c r="B86" s="432">
        <f ca="1">'по доходам'!B55</f>
        <v>15.3</v>
      </c>
      <c r="C86" s="432">
        <f ca="1">'по доходам'!C55</f>
        <v>8</v>
      </c>
      <c r="D86" s="432">
        <f ca="1">'по доходам'!D55</f>
        <v>15.4</v>
      </c>
      <c r="E86" s="434">
        <f t="shared" ca="1" si="6"/>
        <v>192.5</v>
      </c>
      <c r="F86" s="434">
        <f t="shared" ca="1" si="7"/>
        <v>100.65359477124183</v>
      </c>
    </row>
    <row r="87" spans="1:6" x14ac:dyDescent="0.25">
      <c r="A87" s="449" t="s">
        <v>245</v>
      </c>
      <c r="B87" s="432">
        <f ca="1">'по доходам'!B56</f>
        <v>4</v>
      </c>
      <c r="C87" s="432">
        <f ca="1">'по доходам'!C56</f>
        <v>1.5</v>
      </c>
      <c r="D87" s="432">
        <f ca="1">'по доходам'!D56</f>
        <v>2.5</v>
      </c>
      <c r="E87" s="434">
        <f t="shared" ca="1" si="6"/>
        <v>166.66666666666666</v>
      </c>
      <c r="F87" s="434">
        <f t="shared" ca="1" si="7"/>
        <v>62.5</v>
      </c>
    </row>
    <row r="88" spans="1:6" x14ac:dyDescent="0.25">
      <c r="A88" s="449" t="s">
        <v>246</v>
      </c>
      <c r="B88" s="432">
        <f ca="1">'по доходам'!B57+B66-'по доходам'!B42</f>
        <v>3.8000000000000114</v>
      </c>
      <c r="C88" s="432">
        <f ca="1">'по доходам'!C57+C66-'по доходам'!C42</f>
        <v>0</v>
      </c>
      <c r="D88" s="432">
        <f ca="1">'по доходам'!D57+D66-'по доходам'!D42</f>
        <v>-9.9999999999965894E-2</v>
      </c>
      <c r="E88" s="434" t="str">
        <f t="shared" ca="1" si="6"/>
        <v>-</v>
      </c>
      <c r="F88" s="434">
        <f t="shared" ca="1" si="7"/>
        <v>-2.6315789473675157</v>
      </c>
    </row>
    <row r="90" spans="1:6" x14ac:dyDescent="0.25">
      <c r="F90" s="446" t="s">
        <v>431</v>
      </c>
    </row>
    <row r="91" spans="1:6" ht="60" x14ac:dyDescent="0.25">
      <c r="A91" s="440" t="str">
        <f t="shared" ref="A91:F91" si="8">A57</f>
        <v xml:space="preserve">Наименование показателя </v>
      </c>
      <c r="B91" s="440" t="str">
        <f t="shared" si="8"/>
        <v>факт за соответствующий период 2024 года</v>
      </c>
      <c r="C91" s="440" t="str">
        <f t="shared" si="8"/>
        <v>План на 2025 год</v>
      </c>
      <c r="D91" s="440" t="str">
        <f t="shared" si="8"/>
        <v>факт за отчетный период 2025 года</v>
      </c>
      <c r="E91" s="440" t="str">
        <f t="shared" si="8"/>
        <v>% исполнения плана</v>
      </c>
      <c r="F91" s="440" t="str">
        <f t="shared" si="8"/>
        <v>Динамика, %</v>
      </c>
    </row>
    <row r="92" spans="1:6" x14ac:dyDescent="0.25">
      <c r="A92" s="459" t="s">
        <v>257</v>
      </c>
      <c r="B92" s="451">
        <f>SUM(B93:B104)</f>
        <v>1555.1</v>
      </c>
      <c r="C92" s="451">
        <f>SUM(C93:C104)</f>
        <v>3662.4</v>
      </c>
      <c r="D92" s="451">
        <f>SUM(D93:D104)</f>
        <v>1746.0000000000002</v>
      </c>
      <c r="E92" s="460">
        <f t="shared" ref="E92:E104" si="9">IFERROR(D92*100/C92,"-")</f>
        <v>47.673656618610757</v>
      </c>
      <c r="F92" s="460">
        <f t="shared" ref="F92:F104" si="10">IFERROR(D92*100/B92,"-")</f>
        <v>112.27573789466918</v>
      </c>
    </row>
    <row r="93" spans="1:6" x14ac:dyDescent="0.25">
      <c r="A93" s="461" t="s">
        <v>23</v>
      </c>
      <c r="B93" s="462"/>
      <c r="C93" s="462"/>
      <c r="D93" s="462"/>
      <c r="E93" s="463" t="str">
        <f t="shared" si="9"/>
        <v>-</v>
      </c>
      <c r="F93" s="463" t="str">
        <f t="shared" si="10"/>
        <v>-</v>
      </c>
    </row>
    <row r="94" spans="1:6" x14ac:dyDescent="0.25">
      <c r="A94" s="464" t="s">
        <v>259</v>
      </c>
      <c r="B94" s="457">
        <f>'по расходам'!B43</f>
        <v>93.6</v>
      </c>
      <c r="C94" s="457">
        <f>'по расходам'!C43</f>
        <v>286.3</v>
      </c>
      <c r="D94" s="457">
        <f>'по расходам'!D43</f>
        <v>116</v>
      </c>
      <c r="E94" s="463">
        <f t="shared" si="9"/>
        <v>40.516940272441495</v>
      </c>
      <c r="F94" s="463">
        <f t="shared" si="10"/>
        <v>123.93162393162395</v>
      </c>
    </row>
    <row r="95" spans="1:6" x14ac:dyDescent="0.25">
      <c r="A95" s="464" t="s">
        <v>294</v>
      </c>
      <c r="B95" s="457">
        <f>'по расходам'!B44</f>
        <v>0</v>
      </c>
      <c r="C95" s="457">
        <f>'по расходам'!C44</f>
        <v>0.4</v>
      </c>
      <c r="D95" s="457">
        <f>'по расходам'!D44</f>
        <v>0</v>
      </c>
      <c r="E95" s="463">
        <f t="shared" si="9"/>
        <v>0</v>
      </c>
      <c r="F95" s="463" t="str">
        <f t="shared" si="10"/>
        <v>-</v>
      </c>
    </row>
    <row r="96" spans="1:6" ht="30" x14ac:dyDescent="0.25">
      <c r="A96" s="464" t="s">
        <v>297</v>
      </c>
      <c r="B96" s="457">
        <f>'по расходам'!B45</f>
        <v>12.8</v>
      </c>
      <c r="C96" s="457">
        <f>'по расходам'!C45</f>
        <v>38.4</v>
      </c>
      <c r="D96" s="457">
        <f>'по расходам'!D45</f>
        <v>14.7</v>
      </c>
      <c r="E96" s="463">
        <f t="shared" si="9"/>
        <v>38.28125</v>
      </c>
      <c r="F96" s="463">
        <f t="shared" si="10"/>
        <v>114.84375</v>
      </c>
    </row>
    <row r="97" spans="1:6" x14ac:dyDescent="0.25">
      <c r="A97" s="464" t="s">
        <v>303</v>
      </c>
      <c r="B97" s="457">
        <f>'по расходам'!B46</f>
        <v>13.7</v>
      </c>
      <c r="C97" s="457">
        <f>'по расходам'!C46</f>
        <v>49.1</v>
      </c>
      <c r="D97" s="457">
        <f>'по расходам'!D46</f>
        <v>6.7</v>
      </c>
      <c r="E97" s="463">
        <f t="shared" si="9"/>
        <v>13.645621181262729</v>
      </c>
      <c r="F97" s="463">
        <f t="shared" si="10"/>
        <v>48.9051094890511</v>
      </c>
    </row>
    <row r="98" spans="1:6" x14ac:dyDescent="0.25">
      <c r="A98" s="464" t="s">
        <v>312</v>
      </c>
      <c r="B98" s="457">
        <f>'по расходам'!B47</f>
        <v>90</v>
      </c>
      <c r="C98" s="457">
        <f>'по расходам'!C47</f>
        <v>51.3</v>
      </c>
      <c r="D98" s="457">
        <f>'по расходам'!D47</f>
        <v>16.2</v>
      </c>
      <c r="E98" s="463">
        <f t="shared" si="9"/>
        <v>31.578947368421055</v>
      </c>
      <c r="F98" s="463">
        <f t="shared" si="10"/>
        <v>18</v>
      </c>
    </row>
    <row r="99" spans="1:6" x14ac:dyDescent="0.25">
      <c r="A99" s="464" t="s">
        <v>320</v>
      </c>
      <c r="B99" s="457">
        <f>'по расходам'!B48</f>
        <v>1142.2</v>
      </c>
      <c r="C99" s="457">
        <f>'по расходам'!C48</f>
        <v>2495.9</v>
      </c>
      <c r="D99" s="457">
        <f>'по расходам'!D48</f>
        <v>1347.5</v>
      </c>
      <c r="E99" s="463">
        <f t="shared" si="9"/>
        <v>53.988541207580433</v>
      </c>
      <c r="F99" s="463">
        <f t="shared" si="10"/>
        <v>117.97408509893188</v>
      </c>
    </row>
    <row r="100" spans="1:6" x14ac:dyDescent="0.25">
      <c r="A100" s="464" t="s">
        <v>332</v>
      </c>
      <c r="B100" s="457">
        <f>'по расходам'!B49</f>
        <v>14.7</v>
      </c>
      <c r="C100" s="457">
        <f>'по расходам'!C49</f>
        <v>32</v>
      </c>
      <c r="D100" s="457">
        <f>'по расходам'!D49</f>
        <v>15.4</v>
      </c>
      <c r="E100" s="463">
        <f t="shared" si="9"/>
        <v>48.125</v>
      </c>
      <c r="F100" s="463">
        <f t="shared" si="10"/>
        <v>104.76190476190477</v>
      </c>
    </row>
    <row r="101" spans="1:6" x14ac:dyDescent="0.25">
      <c r="A101" s="464" t="s">
        <v>335</v>
      </c>
      <c r="B101" s="457">
        <f>'по расходам'!B50</f>
        <v>13.1</v>
      </c>
      <c r="C101" s="457">
        <f>'по расходам'!C50</f>
        <v>84.5</v>
      </c>
      <c r="D101" s="457">
        <f>'по расходам'!D50</f>
        <v>23.2</v>
      </c>
      <c r="E101" s="463">
        <f t="shared" si="9"/>
        <v>27.45562130177515</v>
      </c>
      <c r="F101" s="463">
        <f t="shared" si="10"/>
        <v>177.09923664122138</v>
      </c>
    </row>
    <row r="102" spans="1:6" x14ac:dyDescent="0.25">
      <c r="A102" s="464" t="s">
        <v>337</v>
      </c>
      <c r="B102" s="457">
        <f>'по расходам'!B51</f>
        <v>96</v>
      </c>
      <c r="C102" s="457">
        <f>'по расходам'!C51</f>
        <v>270.10000000000002</v>
      </c>
      <c r="D102" s="457">
        <f>'по расходам'!D51</f>
        <v>126.2</v>
      </c>
      <c r="E102" s="463">
        <f t="shared" si="9"/>
        <v>46.723435764531651</v>
      </c>
      <c r="F102" s="463">
        <f t="shared" si="10"/>
        <v>131.45833333333334</v>
      </c>
    </row>
    <row r="103" spans="1:6" x14ac:dyDescent="0.25">
      <c r="A103" s="464" t="s">
        <v>349</v>
      </c>
      <c r="B103" s="457">
        <f>'по расходам'!B52</f>
        <v>61.9</v>
      </c>
      <c r="C103" s="457">
        <f>'по расходам'!C52</f>
        <v>334.8</v>
      </c>
      <c r="D103" s="457">
        <f>'по расходам'!D52</f>
        <v>62.2</v>
      </c>
      <c r="E103" s="463">
        <f t="shared" si="9"/>
        <v>18.578255675029869</v>
      </c>
      <c r="F103" s="463">
        <f t="shared" si="10"/>
        <v>100.48465266558966</v>
      </c>
    </row>
    <row r="104" spans="1:6" x14ac:dyDescent="0.25">
      <c r="A104" s="464" t="s">
        <v>275</v>
      </c>
      <c r="B104" s="457">
        <f>'по расходам'!B54</f>
        <v>17.100000000000001</v>
      </c>
      <c r="C104" s="457">
        <f>'по расходам'!C54</f>
        <v>19.600000000000001</v>
      </c>
      <c r="D104" s="457">
        <f>'по расходам'!D54</f>
        <v>17.899999999999999</v>
      </c>
      <c r="E104" s="463">
        <f t="shared" si="9"/>
        <v>91.326530612244881</v>
      </c>
      <c r="F104" s="463">
        <f t="shared" si="10"/>
        <v>104.67836257309939</v>
      </c>
    </row>
    <row r="106" spans="1:6" x14ac:dyDescent="0.25">
      <c r="A106" s="465"/>
      <c r="B106" s="466"/>
      <c r="C106" s="466"/>
      <c r="D106" s="466"/>
      <c r="E106" s="466"/>
      <c r="F106" s="466" t="s">
        <v>431</v>
      </c>
    </row>
    <row r="107" spans="1:6" ht="24" x14ac:dyDescent="0.25">
      <c r="A107" s="467" t="str">
        <f>'поддержка поселений'!B2</f>
        <v xml:space="preserve">Наименование показателя </v>
      </c>
      <c r="B107" s="467" t="str">
        <f>'поддержка поселений'!C2</f>
        <v>факт за январь-июнь 2024 года</v>
      </c>
      <c r="C107" s="467" t="str">
        <f>'поддержка поселений'!D2</f>
        <v>План на 2025 год</v>
      </c>
      <c r="D107" s="467" t="str">
        <f>'поддержка поселений'!E2</f>
        <v>факт за январь-июнь 2025 года</v>
      </c>
      <c r="E107" s="467" t="str">
        <f>'поддержка поселений'!F2</f>
        <v>% исполнения плана</v>
      </c>
      <c r="F107" s="467" t="str">
        <f>'поддержка поселений'!G2</f>
        <v>Динамика, %</v>
      </c>
    </row>
    <row r="108" spans="1:6" x14ac:dyDescent="0.25">
      <c r="A108" s="468" t="s">
        <v>458</v>
      </c>
      <c r="B108" s="469">
        <f ca="1">B110+B114</f>
        <v>0</v>
      </c>
      <c r="C108" s="469">
        <f ca="1">C110+C114</f>
        <v>0</v>
      </c>
      <c r="D108" s="469">
        <f ca="1">D110+D114</f>
        <v>0</v>
      </c>
      <c r="E108" s="470" t="str">
        <f ca="1">IFERROR(D108*100/C108,"-")</f>
        <v>-</v>
      </c>
      <c r="F108" s="470" t="str">
        <f ca="1">IFERROR(D108*100/B108,"-")</f>
        <v>-</v>
      </c>
    </row>
    <row r="109" spans="1:6" x14ac:dyDescent="0.25">
      <c r="A109" s="471" t="s">
        <v>23</v>
      </c>
      <c r="B109" s="472"/>
      <c r="C109" s="472"/>
      <c r="D109" s="472"/>
      <c r="E109" s="472"/>
      <c r="F109" s="473"/>
    </row>
    <row r="110" spans="1:6" x14ac:dyDescent="0.25">
      <c r="A110" s="468" t="s">
        <v>460</v>
      </c>
      <c r="B110" s="469">
        <f ca="1">'поддержка поселений'!C6/1000</f>
        <v>0</v>
      </c>
      <c r="C110" s="469">
        <f ca="1">'поддержка поселений'!D6/1000</f>
        <v>0</v>
      </c>
      <c r="D110" s="469">
        <f ca="1">'поддержка поселений'!E6/1000</f>
        <v>0</v>
      </c>
      <c r="E110" s="470" t="str">
        <f ca="1">IFERROR(D110*100/C110,"-")</f>
        <v>-</v>
      </c>
      <c r="F110" s="470" t="str">
        <f ca="1">IFERROR(D110*100/B110,"-")</f>
        <v>-</v>
      </c>
    </row>
    <row r="111" spans="1:6" x14ac:dyDescent="0.25">
      <c r="A111" s="474" t="s">
        <v>360</v>
      </c>
      <c r="B111" s="475">
        <f ca="1">'поддержка поселений'!C3/1000</f>
        <v>0</v>
      </c>
      <c r="C111" s="475">
        <f ca="1">'поддержка поселений'!D3/1000</f>
        <v>0</v>
      </c>
      <c r="D111" s="475">
        <f ca="1">'поддержка поселений'!E3/1000</f>
        <v>0</v>
      </c>
      <c r="E111" s="470" t="str">
        <f ca="1">IFERROR(D111*100/C111,"-")</f>
        <v>-</v>
      </c>
      <c r="F111" s="470" t="str">
        <f ca="1">IFERROR(D111*100/B111,"-")</f>
        <v>-</v>
      </c>
    </row>
    <row r="112" spans="1:6" x14ac:dyDescent="0.25">
      <c r="A112" s="474" t="s">
        <v>448</v>
      </c>
      <c r="B112" s="475">
        <f ca="1">'поддержка поселений'!C4/1000</f>
        <v>0</v>
      </c>
      <c r="C112" s="475">
        <f ca="1">'поддержка поселений'!D4/1000</f>
        <v>0</v>
      </c>
      <c r="D112" s="475">
        <f ca="1">'поддержка поселений'!E4/1000</f>
        <v>0</v>
      </c>
      <c r="E112" s="470" t="str">
        <f ca="1">IFERROR(D112*100/C112,"-")</f>
        <v>-</v>
      </c>
      <c r="F112" s="470" t="str">
        <f ca="1">IFERROR(D112*100/B112,"-")</f>
        <v>-</v>
      </c>
    </row>
    <row r="113" spans="1:6" x14ac:dyDescent="0.25">
      <c r="A113" s="474" t="s">
        <v>210</v>
      </c>
      <c r="B113" s="475">
        <f ca="1">'поддержка поселений'!C5/1000</f>
        <v>0</v>
      </c>
      <c r="C113" s="475">
        <f ca="1">'поддержка поселений'!D5/1000</f>
        <v>0</v>
      </c>
      <c r="D113" s="475">
        <f ca="1">'поддержка поселений'!E5/1000</f>
        <v>0</v>
      </c>
      <c r="E113" s="470" t="str">
        <f ca="1">IFERROR(D113*100/C113,"-")</f>
        <v>-</v>
      </c>
      <c r="F113" s="470" t="str">
        <f ca="1">IFERROR(D113*100/B113,"-")</f>
        <v>-</v>
      </c>
    </row>
    <row r="114" spans="1:6" x14ac:dyDescent="0.25">
      <c r="A114" s="468" t="s">
        <v>452</v>
      </c>
      <c r="B114" s="469">
        <f ca="1">'поддержка поселений'!C7/1000</f>
        <v>0</v>
      </c>
      <c r="C114" s="469">
        <f ca="1">'поддержка поселений'!D7/1000</f>
        <v>0</v>
      </c>
      <c r="D114" s="469">
        <f ca="1">'поддержка поселений'!E7/1000</f>
        <v>0</v>
      </c>
      <c r="E114" s="470" t="str">
        <f ca="1">IFERROR(D114*100/C114,"-")</f>
        <v>-</v>
      </c>
      <c r="F114" s="470" t="str">
        <f ca="1">IFERROR(D114*100/B114,"-")</f>
        <v>-</v>
      </c>
    </row>
  </sheetData>
  <mergeCells count="1">
    <mergeCell ref="A1:F1"/>
  </mergeCells>
  <pageMargins left="0.7" right="0.7" top="0.75" bottom="0.75" header="0.3" footer="0.3"/>
  <pageSetup paperSize="9" scale="79" orientation="portrait" r:id="rId1"/>
  <rowBreaks count="2" manualBreakCount="2">
    <brk id="39" max="16383" man="1"/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A6C6-097B-48ED-8103-A097816BC9E3}">
  <sheetPr>
    <tabColor rgb="FF00B0F0"/>
  </sheetPr>
  <dimension ref="A1:H69"/>
  <sheetViews>
    <sheetView topLeftCell="A16" zoomScale="80" zoomScaleNormal="80" zoomScaleSheetLayoutView="80" workbookViewId="0">
      <selection activeCell="D29" sqref="D29"/>
    </sheetView>
  </sheetViews>
  <sheetFormatPr defaultRowHeight="15" x14ac:dyDescent="0.25"/>
  <cols>
    <col min="1" max="1" width="40" style="288" customWidth="1"/>
    <col min="2" max="2" width="16.140625" style="289" customWidth="1"/>
    <col min="3" max="3" width="16.140625" style="288" customWidth="1"/>
    <col min="4" max="6" width="16.140625" style="289" customWidth="1"/>
    <col min="7" max="8" width="9.140625" style="171"/>
  </cols>
  <sheetData>
    <row r="1" spans="1:8" s="3" customFormat="1" ht="15" customHeight="1" x14ac:dyDescent="0.25">
      <c r="A1" s="494" t="s">
        <v>468</v>
      </c>
      <c r="B1" s="494"/>
      <c r="C1" s="494"/>
      <c r="D1" s="494"/>
      <c r="E1" s="494"/>
      <c r="F1" s="494"/>
      <c r="G1" s="171"/>
      <c r="H1" s="171"/>
    </row>
    <row r="2" spans="1:8" s="191" customFormat="1" x14ac:dyDescent="0.25">
      <c r="A2" s="273"/>
      <c r="B2" s="274"/>
      <c r="C2" s="273"/>
      <c r="D2" s="274"/>
      <c r="E2" s="274"/>
      <c r="F2" s="274" t="s">
        <v>431</v>
      </c>
      <c r="G2" s="275"/>
      <c r="H2" s="275"/>
    </row>
    <row r="3" spans="1:8" s="191" customFormat="1" ht="60.75" customHeight="1" x14ac:dyDescent="0.25">
      <c r="A3" s="276" t="s">
        <v>425</v>
      </c>
      <c r="B3" s="276" t="str">
        <f>'на сайт'!B8</f>
        <v>факт за январь-июнь 2024 года</v>
      </c>
      <c r="C3" s="276" t="str">
        <f>'на сайт'!C8</f>
        <v>План на 2025 год</v>
      </c>
      <c r="D3" s="276" t="str">
        <f>'на сайт'!D8</f>
        <v>факт за январь-июнь 2025 года</v>
      </c>
      <c r="E3" s="277" t="s">
        <v>426</v>
      </c>
      <c r="F3" s="277" t="s">
        <v>427</v>
      </c>
      <c r="G3" s="275"/>
      <c r="H3" s="275"/>
    </row>
    <row r="4" spans="1:8" s="191" customFormat="1" x14ac:dyDescent="0.25">
      <c r="A4" s="229" t="s">
        <v>438</v>
      </c>
      <c r="B4" s="278">
        <f ca="1">SUM(B5:B21)</f>
        <v>604.99999999999989</v>
      </c>
      <c r="C4" s="278">
        <f ca="1">SUM(C5:C21)</f>
        <v>1389.6999999999998</v>
      </c>
      <c r="D4" s="278">
        <f ca="1">SUM(D5:D21)</f>
        <v>594.69999999999993</v>
      </c>
      <c r="E4" s="279">
        <f t="shared" ref="E4" ca="1" si="0">IFERROR(D4*100/C4,"-")</f>
        <v>42.793408649348784</v>
      </c>
      <c r="F4" s="279">
        <f t="shared" ref="F4:F21" ca="1" si="1">IFERROR(D4*100/B4,"-")</f>
        <v>98.297520661157037</v>
      </c>
      <c r="G4" s="275"/>
      <c r="H4" s="275"/>
    </row>
    <row r="5" spans="1:8" s="191" customFormat="1" x14ac:dyDescent="0.25">
      <c r="A5" s="230" t="s">
        <v>26</v>
      </c>
      <c r="B5" s="280">
        <f ca="1">ROUND(ДОХОДЫ!M12/1000,1)</f>
        <v>10.4</v>
      </c>
      <c r="C5" s="280">
        <f ca="1">ROUND(ДОХОДЫ!C12/1000,1)</f>
        <v>25</v>
      </c>
      <c r="D5" s="280">
        <f ca="1">ROUND(ДОХОДЫ!H12/1000,1)</f>
        <v>3.5</v>
      </c>
      <c r="E5" s="281">
        <f t="shared" ref="E5:E21" ca="1" si="2">IFERROR(D5*100/C5,"-")</f>
        <v>14</v>
      </c>
      <c r="F5" s="281">
        <f t="shared" ca="1" si="1"/>
        <v>33.653846153846153</v>
      </c>
      <c r="G5" s="275"/>
      <c r="H5" s="275"/>
    </row>
    <row r="6" spans="1:8" s="191" customFormat="1" x14ac:dyDescent="0.25">
      <c r="A6" s="230" t="s">
        <v>29</v>
      </c>
      <c r="B6" s="280">
        <f ca="1">ROUND(ДОХОДЫ!M13/1000,1)</f>
        <v>309.8</v>
      </c>
      <c r="C6" s="280">
        <f ca="1">ROUND(ДОХОДЫ!C13/1000,1)</f>
        <v>854</v>
      </c>
      <c r="D6" s="280">
        <f ca="1">ROUND(ДОХОДЫ!H13/1000,1)</f>
        <v>320.5</v>
      </c>
      <c r="E6" s="281">
        <f t="shared" ca="1" si="2"/>
        <v>37.529274004683842</v>
      </c>
      <c r="F6" s="281">
        <f t="shared" ca="1" si="1"/>
        <v>103.45384118786313</v>
      </c>
      <c r="G6" s="275"/>
      <c r="H6" s="275"/>
    </row>
    <row r="7" spans="1:8" s="191" customFormat="1" ht="38.25" x14ac:dyDescent="0.25">
      <c r="A7" s="230" t="s">
        <v>240</v>
      </c>
      <c r="B7" s="280">
        <f ca="1">ROUND(ДОХОДЫ!M14/1000,1)</f>
        <v>33.200000000000003</v>
      </c>
      <c r="C7" s="280">
        <f ca="1">ROUND(ДОХОДЫ!C14/1000,1)</f>
        <v>78.099999999999994</v>
      </c>
      <c r="D7" s="280">
        <f ca="1">ROUND(ДОХОДЫ!H14/1000,1)</f>
        <v>31.7</v>
      </c>
      <c r="E7" s="281">
        <f t="shared" ca="1" si="2"/>
        <v>40.588988476312423</v>
      </c>
      <c r="F7" s="281">
        <f t="shared" ca="1" si="1"/>
        <v>95.481927710843365</v>
      </c>
      <c r="G7" s="275"/>
      <c r="H7" s="275"/>
    </row>
    <row r="8" spans="1:8" s="191" customFormat="1" ht="25.5" x14ac:dyDescent="0.25">
      <c r="A8" s="230" t="s">
        <v>48</v>
      </c>
      <c r="B8" s="280">
        <f ca="1">ROUND(ДОХОДЫ!M15/1000,1)</f>
        <v>71.400000000000006</v>
      </c>
      <c r="C8" s="280">
        <f ca="1">ROUND(ДОХОДЫ!C15/1000,1)</f>
        <v>95.9</v>
      </c>
      <c r="D8" s="280">
        <f ca="1">ROUND(ДОХОДЫ!H15/1000,1)</f>
        <v>66.900000000000006</v>
      </c>
      <c r="E8" s="281">
        <f t="shared" ca="1" si="2"/>
        <v>69.760166840458822</v>
      </c>
      <c r="F8" s="281">
        <f t="shared" ca="1" si="1"/>
        <v>93.69747899159664</v>
      </c>
      <c r="G8" s="275"/>
      <c r="H8" s="275"/>
    </row>
    <row r="9" spans="1:8" s="3" customFormat="1" ht="25.5" x14ac:dyDescent="0.25">
      <c r="A9" s="230" t="s">
        <v>52</v>
      </c>
      <c r="B9" s="280">
        <f ca="1">ROUND(ДОХОДЫ!M16/1000,1)</f>
        <v>0.1</v>
      </c>
      <c r="C9" s="280">
        <f ca="1">ROUND(ДОХОДЫ!C16/1000,1)</f>
        <v>0.1</v>
      </c>
      <c r="D9" s="280">
        <f ca="1">ROUND(ДОХОДЫ!H16/1000,1)</f>
        <v>0</v>
      </c>
      <c r="E9" s="281">
        <f t="shared" ca="1" si="2"/>
        <v>0</v>
      </c>
      <c r="F9" s="281">
        <f t="shared" ca="1" si="1"/>
        <v>0</v>
      </c>
      <c r="G9" s="171"/>
      <c r="H9" s="171"/>
    </row>
    <row r="10" spans="1:8" x14ac:dyDescent="0.25">
      <c r="A10" s="230" t="s">
        <v>53</v>
      </c>
      <c r="B10" s="280">
        <f ca="1">ROUND(ДОХОДЫ!M17/1000,1)</f>
        <v>37.9</v>
      </c>
      <c r="C10" s="280">
        <f ca="1">ROUND(ДОХОДЫ!C17/1000,1)</f>
        <v>46</v>
      </c>
      <c r="D10" s="280">
        <f ca="1">ROUND(ДОХОДЫ!H17/1000,1)</f>
        <v>44</v>
      </c>
      <c r="E10" s="281">
        <f t="shared" ca="1" si="2"/>
        <v>95.652173913043484</v>
      </c>
      <c r="F10" s="281">
        <f t="shared" ca="1" si="1"/>
        <v>116.09498680738787</v>
      </c>
    </row>
    <row r="11" spans="1:8" ht="25.5" x14ac:dyDescent="0.25">
      <c r="A11" s="230" t="s">
        <v>54</v>
      </c>
      <c r="B11" s="280">
        <f ca="1">ROUND(ДОХОДЫ!M18/1000,1)</f>
        <v>20.2</v>
      </c>
      <c r="C11" s="280">
        <f ca="1">ROUND(ДОХОДЫ!C18/1000,1)</f>
        <v>24.3</v>
      </c>
      <c r="D11" s="280">
        <f ca="1">ROUND(ДОХОДЫ!H18/1000,1)</f>
        <v>26</v>
      </c>
      <c r="E11" s="281">
        <f t="shared" ca="1" si="2"/>
        <v>106.99588477366255</v>
      </c>
      <c r="F11" s="281">
        <f t="shared" ca="1" si="1"/>
        <v>128.71287128712871</v>
      </c>
    </row>
    <row r="12" spans="1:8" x14ac:dyDescent="0.25">
      <c r="A12" s="230" t="s">
        <v>57</v>
      </c>
      <c r="B12" s="280">
        <f ca="1">ROUND(ДОХОДЫ!M19/1000,1)</f>
        <v>4.0999999999999996</v>
      </c>
      <c r="C12" s="280">
        <f ca="1">ROUND(ДОХОДЫ!C19/1000,1)</f>
        <v>52.4</v>
      </c>
      <c r="D12" s="280">
        <f ca="1">ROUND(ДОХОДЫ!H19/1000,1)</f>
        <v>4.4000000000000004</v>
      </c>
      <c r="E12" s="281">
        <f t="shared" ca="1" si="2"/>
        <v>8.3969465648854982</v>
      </c>
      <c r="F12" s="281">
        <f t="shared" ca="1" si="1"/>
        <v>107.31707317073173</v>
      </c>
    </row>
    <row r="13" spans="1:8" x14ac:dyDescent="0.25">
      <c r="A13" s="230" t="s">
        <v>60</v>
      </c>
      <c r="B13" s="280">
        <f ca="1">ROUND(ДОХОДЫ!M20/1000,1)</f>
        <v>1.4</v>
      </c>
      <c r="C13" s="280">
        <f ca="1">ROUND(ДОХОДЫ!C20/1000,1)</f>
        <v>2.7</v>
      </c>
      <c r="D13" s="280">
        <f ca="1">ROUND(ДОХОДЫ!H20/1000,1)</f>
        <v>1.8</v>
      </c>
      <c r="E13" s="281">
        <f t="shared" ca="1" si="2"/>
        <v>66.666666666666657</v>
      </c>
      <c r="F13" s="281">
        <f t="shared" ca="1" si="1"/>
        <v>128.57142857142858</v>
      </c>
    </row>
    <row r="14" spans="1:8" x14ac:dyDescent="0.25">
      <c r="A14" s="230" t="s">
        <v>62</v>
      </c>
      <c r="B14" s="280">
        <f ca="1">ROUND(ДОХОДЫ!M21/1000,1)</f>
        <v>28.1</v>
      </c>
      <c r="C14" s="280">
        <f ca="1">ROUND(ДОХОДЫ!C21/1000,1)</f>
        <v>91.2</v>
      </c>
      <c r="D14" s="280">
        <f ca="1">ROUND(ДОХОДЫ!H21/1000,1)</f>
        <v>32.299999999999997</v>
      </c>
      <c r="E14" s="281">
        <f t="shared" ca="1" si="2"/>
        <v>35.416666666666657</v>
      </c>
      <c r="F14" s="281">
        <f t="shared" ca="1" si="1"/>
        <v>114.94661921708183</v>
      </c>
    </row>
    <row r="15" spans="1:8" x14ac:dyDescent="0.25">
      <c r="A15" s="230" t="s">
        <v>241</v>
      </c>
      <c r="B15" s="280">
        <f ca="1">ROUND(ДОХОДЫ!M22/1000,1)</f>
        <v>4.8</v>
      </c>
      <c r="C15" s="280">
        <f ca="1">ROUND(ДОХОДЫ!C22/1000,1)</f>
        <v>25.6</v>
      </c>
      <c r="D15" s="280">
        <f ca="1">ROUND(ДОХОДЫ!H22/1000,1)</f>
        <v>17.5</v>
      </c>
      <c r="E15" s="281">
        <f t="shared" ca="1" si="2"/>
        <v>68.359375</v>
      </c>
      <c r="F15" s="281">
        <f t="shared" ca="1" si="1"/>
        <v>364.58333333333337</v>
      </c>
    </row>
    <row r="16" spans="1:8" ht="38.25" x14ac:dyDescent="0.25">
      <c r="A16" s="230" t="s">
        <v>242</v>
      </c>
      <c r="B16" s="280">
        <f ca="1">ROUND(ДОХОДЫ!M24/1000,1)</f>
        <v>41.6</v>
      </c>
      <c r="C16" s="280">
        <f ca="1">ROUND(ДОХОДЫ!C24/1000,1)</f>
        <v>75</v>
      </c>
      <c r="D16" s="280">
        <f ca="1">ROUND(ДОХОДЫ!H24/1000,1)</f>
        <v>21.7</v>
      </c>
      <c r="E16" s="281">
        <f t="shared" ca="1" si="2"/>
        <v>28.933333333333334</v>
      </c>
      <c r="F16" s="281">
        <f t="shared" ca="1" si="1"/>
        <v>52.16346153846154</v>
      </c>
    </row>
    <row r="17" spans="1:8" ht="25.5" x14ac:dyDescent="0.25">
      <c r="A17" s="230" t="s">
        <v>94</v>
      </c>
      <c r="B17" s="280">
        <f ca="1">ROUND(ДОХОДЫ!M25/1000,1)</f>
        <v>0.4</v>
      </c>
      <c r="C17" s="280">
        <f ca="1">ROUND(ДОХОДЫ!C25/1000,1)</f>
        <v>0.7</v>
      </c>
      <c r="D17" s="280">
        <f ca="1">ROUND(ДОХОДЫ!H25/1000,1)</f>
        <v>0.3</v>
      </c>
      <c r="E17" s="281">
        <f t="shared" ca="1" si="2"/>
        <v>42.857142857142861</v>
      </c>
      <c r="F17" s="281">
        <f t="shared" ca="1" si="1"/>
        <v>75</v>
      </c>
    </row>
    <row r="18" spans="1:8" ht="25.5" x14ac:dyDescent="0.25">
      <c r="A18" s="230" t="s">
        <v>243</v>
      </c>
      <c r="B18" s="280">
        <f ca="1">ROUND(ДОХОДЫ!M26/1000,1)</f>
        <v>2.5</v>
      </c>
      <c r="C18" s="280">
        <f ca="1">ROUND(ДОХОДЫ!C26/1000,1)</f>
        <v>6.1</v>
      </c>
      <c r="D18" s="280">
        <f ca="1">ROUND(ДОХОДЫ!H26/1000,1)</f>
        <v>4.4000000000000004</v>
      </c>
      <c r="E18" s="281">
        <f t="shared" ca="1" si="2"/>
        <v>72.131147540983619</v>
      </c>
      <c r="F18" s="281">
        <f t="shared" ca="1" si="1"/>
        <v>176.00000000000003</v>
      </c>
    </row>
    <row r="19" spans="1:8" ht="25.5" x14ac:dyDescent="0.25">
      <c r="A19" s="230" t="s">
        <v>244</v>
      </c>
      <c r="B19" s="280">
        <f ca="1">ROUND(ДОХОДЫ!M27/1000,1)</f>
        <v>20.2</v>
      </c>
      <c r="C19" s="280">
        <f ca="1">ROUND(ДОХОДЫ!C27/1000,1)</f>
        <v>11</v>
      </c>
      <c r="D19" s="280">
        <f ca="1">ROUND(ДОХОДЫ!H27/1000,1)</f>
        <v>17.3</v>
      </c>
      <c r="E19" s="281">
        <f t="shared" ca="1" si="2"/>
        <v>157.27272727272728</v>
      </c>
      <c r="F19" s="281">
        <f t="shared" ca="1" si="1"/>
        <v>85.643564356435647</v>
      </c>
    </row>
    <row r="20" spans="1:8" x14ac:dyDescent="0.25">
      <c r="A20" s="230" t="s">
        <v>245</v>
      </c>
      <c r="B20" s="280">
        <f ca="1">ROUND(ДОХОДЫ!M28/1000,1)</f>
        <v>15</v>
      </c>
      <c r="C20" s="280">
        <f ca="1">ROUND(ДОХОДЫ!C28/1000,1)</f>
        <v>1.6</v>
      </c>
      <c r="D20" s="280">
        <f ca="1">ROUND(ДОХОДЫ!H28/1000,1)</f>
        <v>2.5</v>
      </c>
      <c r="E20" s="281">
        <f t="shared" ca="1" si="2"/>
        <v>156.25</v>
      </c>
      <c r="F20" s="281">
        <f t="shared" ca="1" si="1"/>
        <v>16.666666666666668</v>
      </c>
    </row>
    <row r="21" spans="1:8" x14ac:dyDescent="0.25">
      <c r="A21" s="230" t="s">
        <v>246</v>
      </c>
      <c r="B21" s="280">
        <f ca="1">ROUND(ДОХОДЫ!M29/1000,1)</f>
        <v>3.9</v>
      </c>
      <c r="C21" s="280">
        <f ca="1">ROUND(ДОХОДЫ!C29/1000,1)</f>
        <v>0</v>
      </c>
      <c r="D21" s="280">
        <f ca="1">ROUND(ДОХОДЫ!H29/1000,1)</f>
        <v>-0.1</v>
      </c>
      <c r="E21" s="281" t="str">
        <f t="shared" ca="1" si="2"/>
        <v>-</v>
      </c>
      <c r="F21" s="281">
        <f t="shared" ca="1" si="1"/>
        <v>-2.5641025641025643</v>
      </c>
    </row>
    <row r="22" spans="1:8" ht="22.5" x14ac:dyDescent="0.25">
      <c r="A22" s="231" t="s">
        <v>446</v>
      </c>
      <c r="B22" s="282">
        <f ca="1">ROUND(ДОХОДЫ!M23/1000,1)</f>
        <v>0</v>
      </c>
      <c r="C22" s="282">
        <f ca="1">ROUND(ДОХОДЫ!C29/1000,1)</f>
        <v>0</v>
      </c>
      <c r="D22" s="282">
        <f ca="1">ROUND(ДОХОДЫ!O23/1000,1)</f>
        <v>0</v>
      </c>
      <c r="E22" s="283"/>
      <c r="F22" s="284"/>
    </row>
    <row r="23" spans="1:8" s="3" customFormat="1" x14ac:dyDescent="0.25">
      <c r="A23" s="285" t="s">
        <v>469</v>
      </c>
      <c r="B23" s="286">
        <f ca="1">ROUND(ДОХОДЫ!M11/1000,1)</f>
        <v>605</v>
      </c>
      <c r="C23" s="286">
        <f ca="1">ROUND(ДОХОДЫ!C11/1000,1)</f>
        <v>1389.4</v>
      </c>
      <c r="D23" s="286">
        <f ca="1">ROUND(ДОХОДЫ!H11/1000,1)</f>
        <v>594.6</v>
      </c>
      <c r="E23" s="287"/>
      <c r="F23" s="287"/>
      <c r="G23" s="171"/>
      <c r="H23" s="171"/>
    </row>
    <row r="24" spans="1:8" x14ac:dyDescent="0.25">
      <c r="A24" s="285"/>
      <c r="B24" s="286">
        <f ca="1">B4-B23</f>
        <v>0</v>
      </c>
      <c r="C24" s="286">
        <f ca="1">C4-C23</f>
        <v>0.29999999999972715</v>
      </c>
      <c r="D24" s="286">
        <f ca="1">D4-D23</f>
        <v>9.9999999999909051E-2</v>
      </c>
      <c r="E24" s="287"/>
      <c r="F24" s="287"/>
    </row>
    <row r="26" spans="1:8" s="3" customFormat="1" x14ac:dyDescent="0.25">
      <c r="A26" s="288" t="s">
        <v>472</v>
      </c>
      <c r="B26" s="288"/>
      <c r="C26" s="289"/>
      <c r="D26" s="289"/>
      <c r="E26" s="289"/>
      <c r="F26" s="289"/>
      <c r="G26" s="171"/>
      <c r="H26" s="171"/>
    </row>
    <row r="27" spans="1:8" s="3" customFormat="1" x14ac:dyDescent="0.25">
      <c r="A27" s="288"/>
      <c r="B27" s="288"/>
      <c r="C27" s="288"/>
      <c r="D27" s="289"/>
      <c r="E27" s="289"/>
      <c r="F27" s="289"/>
      <c r="G27" s="171"/>
      <c r="H27" s="171"/>
    </row>
    <row r="28" spans="1:8" s="3" customFormat="1" x14ac:dyDescent="0.25">
      <c r="A28" s="288" t="s">
        <v>239</v>
      </c>
      <c r="B28" s="288"/>
      <c r="C28" s="288"/>
      <c r="D28" s="289"/>
      <c r="E28" s="289"/>
      <c r="F28" s="289"/>
      <c r="G28" s="171"/>
      <c r="H28" s="171"/>
    </row>
    <row r="29" spans="1:8" s="3" customFormat="1" ht="25.5" x14ac:dyDescent="0.25">
      <c r="A29" s="290" t="s">
        <v>444</v>
      </c>
      <c r="B29" s="290" t="str">
        <f>B3</f>
        <v>факт за январь-июнь 2024 года</v>
      </c>
      <c r="C29" s="290" t="str">
        <f t="shared" ref="C29:F29" si="3">C3</f>
        <v>План на 2025 год</v>
      </c>
      <c r="D29" s="290" t="str">
        <f t="shared" si="3"/>
        <v>факт за январь-июнь 2025 года</v>
      </c>
      <c r="E29" s="290" t="str">
        <f t="shared" si="3"/>
        <v>% исполнения плана</v>
      </c>
      <c r="F29" s="290" t="str">
        <f t="shared" si="3"/>
        <v>Динамика, %</v>
      </c>
      <c r="G29" s="291"/>
      <c r="H29" s="190"/>
    </row>
    <row r="30" spans="1:8" s="3" customFormat="1" x14ac:dyDescent="0.25">
      <c r="A30" s="292" t="s">
        <v>29</v>
      </c>
      <c r="B30" s="290">
        <f ca="1">B6</f>
        <v>309.8</v>
      </c>
      <c r="C30" s="290">
        <f t="shared" ref="C30:D30" ca="1" si="4">C6</f>
        <v>854</v>
      </c>
      <c r="D30" s="290">
        <f t="shared" ca="1" si="4"/>
        <v>320.5</v>
      </c>
      <c r="E30" s="281">
        <f t="shared" ref="E30:E36" ca="1" si="5">IFERROR(D30*100/C30,"-")</f>
        <v>37.529274004683842</v>
      </c>
      <c r="F30" s="281">
        <f t="shared" ref="F30:F36" ca="1" si="6">IFERROR(D30*100/B30,"-")</f>
        <v>103.45384118786313</v>
      </c>
      <c r="G30" s="291"/>
      <c r="H30" s="190"/>
    </row>
    <row r="31" spans="1:8" s="3" customFormat="1" x14ac:dyDescent="0.25">
      <c r="A31" s="290" t="s">
        <v>439</v>
      </c>
      <c r="B31" s="290">
        <f ca="1">B7</f>
        <v>33.200000000000003</v>
      </c>
      <c r="C31" s="290">
        <f t="shared" ref="C31:D31" ca="1" si="7">C7</f>
        <v>78.099999999999994</v>
      </c>
      <c r="D31" s="290">
        <f t="shared" ca="1" si="7"/>
        <v>31.7</v>
      </c>
      <c r="E31" s="281">
        <f t="shared" ca="1" si="5"/>
        <v>40.588988476312423</v>
      </c>
      <c r="F31" s="281">
        <f t="shared" ca="1" si="6"/>
        <v>95.481927710843365</v>
      </c>
      <c r="G31" s="291"/>
      <c r="H31" s="190"/>
    </row>
    <row r="32" spans="1:8" s="3" customFormat="1" x14ac:dyDescent="0.25">
      <c r="A32" s="290" t="s">
        <v>440</v>
      </c>
      <c r="B32" s="290">
        <f ca="1">SUM(B8:B11)</f>
        <v>129.6</v>
      </c>
      <c r="C32" s="290">
        <f ca="1">SUM(C8:C11)</f>
        <v>166.3</v>
      </c>
      <c r="D32" s="290">
        <f ca="1">SUM(D8:D11)</f>
        <v>136.9</v>
      </c>
      <c r="E32" s="281">
        <f t="shared" ca="1" si="5"/>
        <v>82.321106434155141</v>
      </c>
      <c r="F32" s="281">
        <f t="shared" ca="1" si="6"/>
        <v>105.63271604938272</v>
      </c>
      <c r="G32" s="291"/>
      <c r="H32" s="190"/>
    </row>
    <row r="33" spans="1:8" s="3" customFormat="1" x14ac:dyDescent="0.25">
      <c r="A33" s="290" t="s">
        <v>441</v>
      </c>
      <c r="B33" s="290">
        <f ca="1">SUM(B12:B14)</f>
        <v>33.6</v>
      </c>
      <c r="C33" s="290">
        <f ca="1">SUM(C12:C14)</f>
        <v>146.30000000000001</v>
      </c>
      <c r="D33" s="290">
        <f ca="1">SUM(D12:D14)</f>
        <v>38.5</v>
      </c>
      <c r="E33" s="281">
        <f t="shared" ca="1" si="5"/>
        <v>26.315789473684209</v>
      </c>
      <c r="F33" s="281">
        <f t="shared" ca="1" si="6"/>
        <v>114.58333333333333</v>
      </c>
      <c r="G33" s="291"/>
      <c r="H33" s="190"/>
    </row>
    <row r="34" spans="1:8" s="3" customFormat="1" x14ac:dyDescent="0.25">
      <c r="A34" s="290" t="s">
        <v>442</v>
      </c>
      <c r="B34" s="290">
        <f ca="1">B5+B15</f>
        <v>15.2</v>
      </c>
      <c r="C34" s="290">
        <f t="shared" ref="C34:D34" ca="1" si="8">C5+C15</f>
        <v>50.6</v>
      </c>
      <c r="D34" s="290">
        <f t="shared" ca="1" si="8"/>
        <v>21</v>
      </c>
      <c r="E34" s="281">
        <f t="shared" ca="1" si="5"/>
        <v>41.501976284584977</v>
      </c>
      <c r="F34" s="281">
        <f t="shared" ca="1" si="6"/>
        <v>138.15789473684211</v>
      </c>
      <c r="G34" s="291"/>
      <c r="H34" s="190"/>
    </row>
    <row r="35" spans="1:8" s="3" customFormat="1" x14ac:dyDescent="0.25">
      <c r="A35" s="290" t="s">
        <v>443</v>
      </c>
      <c r="B35" s="290">
        <f ca="1">SUM(B16:B21)</f>
        <v>83.600000000000009</v>
      </c>
      <c r="C35" s="290">
        <f ca="1">SUM(C16:C21)</f>
        <v>94.399999999999991</v>
      </c>
      <c r="D35" s="290">
        <f ca="1">SUM(D16:D21)</f>
        <v>46.1</v>
      </c>
      <c r="E35" s="281">
        <f t="shared" ca="1" si="5"/>
        <v>48.834745762711869</v>
      </c>
      <c r="F35" s="281">
        <f t="shared" ca="1" si="6"/>
        <v>55.143540669856456</v>
      </c>
      <c r="G35" s="291"/>
      <c r="H35" s="190"/>
    </row>
    <row r="36" spans="1:8" s="3" customFormat="1" x14ac:dyDescent="0.25">
      <c r="A36" s="288"/>
      <c r="B36" s="288">
        <f ca="1">SUM(B30:B35)</f>
        <v>605.00000000000011</v>
      </c>
      <c r="C36" s="288">
        <f t="shared" ref="C36:D36" ca="1" si="9">SUM(C30:C35)</f>
        <v>1389.7</v>
      </c>
      <c r="D36" s="288">
        <f t="shared" ca="1" si="9"/>
        <v>594.70000000000005</v>
      </c>
      <c r="E36" s="281">
        <f t="shared" ca="1" si="5"/>
        <v>42.793408649348784</v>
      </c>
      <c r="F36" s="281">
        <f t="shared" ca="1" si="6"/>
        <v>98.297520661157023</v>
      </c>
      <c r="G36" s="291"/>
      <c r="H36" s="190"/>
    </row>
    <row r="37" spans="1:8" s="3" customFormat="1" x14ac:dyDescent="0.25">
      <c r="A37" s="288"/>
      <c r="B37" s="288"/>
      <c r="C37" s="288"/>
      <c r="D37" s="288"/>
      <c r="E37" s="293"/>
      <c r="F37" s="293"/>
      <c r="G37" s="291"/>
      <c r="H37" s="190"/>
    </row>
    <row r="38" spans="1:8" x14ac:dyDescent="0.25">
      <c r="D38" s="288"/>
    </row>
    <row r="39" spans="1:8" x14ac:dyDescent="0.25">
      <c r="A39" s="494" t="s">
        <v>471</v>
      </c>
      <c r="B39" s="494"/>
      <c r="C39" s="494"/>
      <c r="D39" s="494"/>
      <c r="E39" s="494"/>
      <c r="F39" s="494"/>
    </row>
    <row r="40" spans="1:8" x14ac:dyDescent="0.25">
      <c r="F40" s="274" t="s">
        <v>431</v>
      </c>
    </row>
    <row r="41" spans="1:8" ht="25.5" x14ac:dyDescent="0.25">
      <c r="A41" s="276" t="s">
        <v>425</v>
      </c>
      <c r="B41" s="276" t="str">
        <f>B3</f>
        <v>факт за январь-июнь 2024 года</v>
      </c>
      <c r="C41" s="276" t="str">
        <f t="shared" ref="C41:F41" si="10">C3</f>
        <v>План на 2025 год</v>
      </c>
      <c r="D41" s="276" t="str">
        <f t="shared" si="10"/>
        <v>факт за январь-июнь 2025 года</v>
      </c>
      <c r="E41" s="276" t="str">
        <f t="shared" si="10"/>
        <v>% исполнения плана</v>
      </c>
      <c r="F41" s="276" t="str">
        <f t="shared" si="10"/>
        <v>Динамика, %</v>
      </c>
    </row>
    <row r="42" spans="1:8" x14ac:dyDescent="0.25">
      <c r="A42" s="229" t="s">
        <v>438</v>
      </c>
      <c r="B42" s="278">
        <f ca="1">SUM(B43:B57)</f>
        <v>406.09999999999997</v>
      </c>
      <c r="C42" s="278">
        <f ca="1">SUM(C43:C57)</f>
        <v>891.50000000000011</v>
      </c>
      <c r="D42" s="278">
        <f ca="1">SUM(D43:D57)</f>
        <v>408.09999999999997</v>
      </c>
      <c r="E42" s="279">
        <f t="shared" ref="E42:E57" ca="1" si="11">IFERROR(D42*100/C42,"-")</f>
        <v>45.776780706674138</v>
      </c>
      <c r="F42" s="279">
        <f t="shared" ref="F42:F57" ca="1" si="12">IFERROR(D42*100/B42,"-")</f>
        <v>100.4924895345974</v>
      </c>
    </row>
    <row r="43" spans="1:8" x14ac:dyDescent="0.25">
      <c r="A43" s="230" t="s">
        <v>26</v>
      </c>
      <c r="B43" s="280">
        <f ca="1">ROUND(ДОХОДЫ!N12/1000,1)</f>
        <v>10.4</v>
      </c>
      <c r="C43" s="294">
        <f ca="1">ROUND(ДОХОДЫ!D12/1000,1)</f>
        <v>25</v>
      </c>
      <c r="D43" s="294">
        <f ca="1">ROUND(ДОХОДЫ!I12/1000,1)</f>
        <v>3.5</v>
      </c>
      <c r="E43" s="281">
        <f t="shared" ca="1" si="11"/>
        <v>14</v>
      </c>
      <c r="F43" s="281">
        <f t="shared" ca="1" si="12"/>
        <v>33.653846153846153</v>
      </c>
    </row>
    <row r="44" spans="1:8" x14ac:dyDescent="0.25">
      <c r="A44" s="230" t="s">
        <v>29</v>
      </c>
      <c r="B44" s="280">
        <f ca="1">ROUND(ДОХОДЫ!N13/1000,1)</f>
        <v>227.9</v>
      </c>
      <c r="C44" s="294">
        <f ca="1">ROUND(ДОХОДЫ!D13/1000,1)</f>
        <v>630.6</v>
      </c>
      <c r="D44" s="294">
        <f ca="1">ROUND(ДОХОДЫ!I13/1000,1)</f>
        <v>235.5</v>
      </c>
      <c r="E44" s="281">
        <f t="shared" ca="1" si="11"/>
        <v>37.345385347288293</v>
      </c>
      <c r="F44" s="281">
        <f t="shared" ca="1" si="12"/>
        <v>103.33479596314173</v>
      </c>
    </row>
    <row r="45" spans="1:8" ht="38.25" x14ac:dyDescent="0.25">
      <c r="A45" s="230" t="s">
        <v>240</v>
      </c>
      <c r="B45" s="280">
        <f ca="1">ROUND(ДОХОДЫ!N14/1000,1)</f>
        <v>4.2</v>
      </c>
      <c r="C45" s="294">
        <f ca="1">ROUND(ДОХОДЫ!D14/1000,1)</f>
        <v>9.8000000000000007</v>
      </c>
      <c r="D45" s="294">
        <f ca="1">ROUND(ДОХОДЫ!I14/1000,1)</f>
        <v>4</v>
      </c>
      <c r="E45" s="281">
        <f t="shared" ca="1" si="11"/>
        <v>40.816326530612244</v>
      </c>
      <c r="F45" s="281">
        <f t="shared" ca="1" si="12"/>
        <v>95.238095238095241</v>
      </c>
    </row>
    <row r="46" spans="1:8" ht="25.5" x14ac:dyDescent="0.25">
      <c r="A46" s="230" t="s">
        <v>48</v>
      </c>
      <c r="B46" s="280">
        <f ca="1">ROUND(ДОХОДЫ!N15/1000,1)</f>
        <v>71.400000000000006</v>
      </c>
      <c r="C46" s="294">
        <f ca="1">ROUND(ДОХОДЫ!D15/1000,1)</f>
        <v>95.9</v>
      </c>
      <c r="D46" s="294">
        <f ca="1">ROUND(ДОХОДЫ!I15/1000,1)</f>
        <v>66.900000000000006</v>
      </c>
      <c r="E46" s="281">
        <f t="shared" ca="1" si="11"/>
        <v>69.760166840458822</v>
      </c>
      <c r="F46" s="281">
        <f t="shared" ca="1" si="12"/>
        <v>93.69747899159664</v>
      </c>
    </row>
    <row r="47" spans="1:8" ht="25.5" x14ac:dyDescent="0.25">
      <c r="A47" s="230" t="s">
        <v>52</v>
      </c>
      <c r="B47" s="280">
        <f ca="1">ROUND(ДОХОДЫ!N16/1000,1)</f>
        <v>0.1</v>
      </c>
      <c r="C47" s="294">
        <f ca="1">ROUND(ДОХОДЫ!D16/1000,1)</f>
        <v>0.1</v>
      </c>
      <c r="D47" s="294">
        <f ca="1">ROUND(ДОХОДЫ!I16/1000,1)</f>
        <v>0</v>
      </c>
      <c r="E47" s="281">
        <f t="shared" ca="1" si="11"/>
        <v>0</v>
      </c>
      <c r="F47" s="281">
        <f t="shared" ca="1" si="12"/>
        <v>0</v>
      </c>
    </row>
    <row r="48" spans="1:8" x14ac:dyDescent="0.25">
      <c r="A48" s="230" t="s">
        <v>53</v>
      </c>
      <c r="B48" s="280">
        <f ca="1">ROUND(ДОХОДЫ!N17/1000,1)</f>
        <v>19</v>
      </c>
      <c r="C48" s="294">
        <f ca="1">ROUND(ДОХОДЫ!D17/1000,1)</f>
        <v>23.2</v>
      </c>
      <c r="D48" s="294">
        <f ca="1">ROUND(ДОХОДЫ!I17/1000,1)</f>
        <v>22</v>
      </c>
      <c r="E48" s="281">
        <f t="shared" ca="1" si="11"/>
        <v>94.827586206896555</v>
      </c>
      <c r="F48" s="281">
        <f t="shared" ca="1" si="12"/>
        <v>115.78947368421052</v>
      </c>
    </row>
    <row r="49" spans="1:8" ht="25.5" x14ac:dyDescent="0.25">
      <c r="A49" s="230" t="s">
        <v>54</v>
      </c>
      <c r="B49" s="280">
        <f ca="1">ROUND(ДОХОДЫ!N18/1000,1)</f>
        <v>20.2</v>
      </c>
      <c r="C49" s="294">
        <f ca="1">ROUND(ДОХОДЫ!D18/1000,1)</f>
        <v>24.3</v>
      </c>
      <c r="D49" s="294">
        <f ca="1">ROUND(ДОХОДЫ!I18/1000,1)</f>
        <v>26</v>
      </c>
      <c r="E49" s="281">
        <f t="shared" ca="1" si="11"/>
        <v>106.99588477366255</v>
      </c>
      <c r="F49" s="281">
        <f t="shared" ca="1" si="12"/>
        <v>128.71287128712871</v>
      </c>
    </row>
    <row r="50" spans="1:8" x14ac:dyDescent="0.25">
      <c r="A50" s="230" t="s">
        <v>60</v>
      </c>
      <c r="B50" s="280">
        <f ca="1">ROUND(ДОХОДЫ!N20/1000,1)</f>
        <v>1.4</v>
      </c>
      <c r="C50" s="294">
        <f ca="1">ROUND(ДОХОДЫ!D20/1000,1)</f>
        <v>2.7</v>
      </c>
      <c r="D50" s="294">
        <f ca="1">ROUND(ДОХОДЫ!I20/1000,1)</f>
        <v>1.8</v>
      </c>
      <c r="E50" s="281">
        <f t="shared" ca="1" si="11"/>
        <v>66.666666666666657</v>
      </c>
      <c r="F50" s="281">
        <f t="shared" ca="1" si="12"/>
        <v>128.57142857142858</v>
      </c>
    </row>
    <row r="51" spans="1:8" x14ac:dyDescent="0.25">
      <c r="A51" s="230" t="s">
        <v>241</v>
      </c>
      <c r="B51" s="280">
        <f ca="1">ROUND(ДОХОДЫ!N22/1000,1)</f>
        <v>4.8</v>
      </c>
      <c r="C51" s="294">
        <f ca="1">ROUND(ДОХОДЫ!D22/1000,1)</f>
        <v>25.6</v>
      </c>
      <c r="D51" s="294">
        <f ca="1">ROUND(ДОХОДЫ!I22/1000,1)</f>
        <v>17.5</v>
      </c>
      <c r="E51" s="281">
        <f t="shared" ca="1" si="11"/>
        <v>68.359375</v>
      </c>
      <c r="F51" s="281">
        <f t="shared" ca="1" si="12"/>
        <v>364.58333333333337</v>
      </c>
    </row>
    <row r="52" spans="1:8" ht="38.25" x14ac:dyDescent="0.25">
      <c r="A52" s="230" t="s">
        <v>242</v>
      </c>
      <c r="B52" s="280">
        <f ca="1">ROUND(ДОХОДЫ!N24/1000,1)</f>
        <v>21.8</v>
      </c>
      <c r="C52" s="294">
        <f ca="1">ROUND(ДОХОДЫ!D24/1000,1)</f>
        <v>43.9</v>
      </c>
      <c r="D52" s="294">
        <f ca="1">ROUND(ДОХОДЫ!I24/1000,1)</f>
        <v>12.2</v>
      </c>
      <c r="E52" s="281">
        <f t="shared" ca="1" si="11"/>
        <v>27.790432801822323</v>
      </c>
      <c r="F52" s="281">
        <f t="shared" ca="1" si="12"/>
        <v>55.963302752293579</v>
      </c>
    </row>
    <row r="53" spans="1:8" ht="25.5" x14ac:dyDescent="0.25">
      <c r="A53" s="230" t="s">
        <v>94</v>
      </c>
      <c r="B53" s="280">
        <f ca="1">ROUND(ДОХОДЫ!N25/1000,1)</f>
        <v>0.4</v>
      </c>
      <c r="C53" s="294">
        <f ca="1">ROUND(ДОХОДЫ!D25/1000,1)</f>
        <v>0.7</v>
      </c>
      <c r="D53" s="294">
        <f ca="1">ROUND(ДОХОДЫ!I25/1000,1)</f>
        <v>0.3</v>
      </c>
      <c r="E53" s="281">
        <f t="shared" ca="1" si="11"/>
        <v>42.857142857142861</v>
      </c>
      <c r="F53" s="281">
        <f t="shared" ca="1" si="12"/>
        <v>75</v>
      </c>
    </row>
    <row r="54" spans="1:8" ht="25.5" x14ac:dyDescent="0.25">
      <c r="A54" s="230" t="s">
        <v>243</v>
      </c>
      <c r="B54" s="280">
        <f ca="1">ROUND(ДОХОДЫ!N26/1000,1)</f>
        <v>1.2</v>
      </c>
      <c r="C54" s="294">
        <f ca="1">ROUND(ДОХОДЫ!D26/1000,1)</f>
        <v>0.2</v>
      </c>
      <c r="D54" s="294">
        <f ca="1">ROUND(ДОХОДЫ!I26/1000,1)</f>
        <v>0.5</v>
      </c>
      <c r="E54" s="281">
        <f t="shared" ca="1" si="11"/>
        <v>250</v>
      </c>
      <c r="F54" s="281">
        <f t="shared" ca="1" si="12"/>
        <v>41.666666666666671</v>
      </c>
    </row>
    <row r="55" spans="1:8" ht="25.5" x14ac:dyDescent="0.25">
      <c r="A55" s="230" t="s">
        <v>244</v>
      </c>
      <c r="B55" s="280">
        <f ca="1">ROUND(ДОХОДЫ!N27/1000,1)</f>
        <v>15.3</v>
      </c>
      <c r="C55" s="294">
        <f ca="1">ROUND(ДОХОДЫ!D27/1000,1)</f>
        <v>8</v>
      </c>
      <c r="D55" s="294">
        <f ca="1">ROUND(ДОХОДЫ!I27/1000,1)</f>
        <v>15.4</v>
      </c>
      <c r="E55" s="281">
        <f t="shared" ca="1" si="11"/>
        <v>192.5</v>
      </c>
      <c r="F55" s="281">
        <f t="shared" ca="1" si="12"/>
        <v>100.65359477124183</v>
      </c>
    </row>
    <row r="56" spans="1:8" x14ac:dyDescent="0.25">
      <c r="A56" s="230" t="s">
        <v>245</v>
      </c>
      <c r="B56" s="280">
        <f ca="1">ROUND(ДОХОДЫ!N28/1000,1)</f>
        <v>4</v>
      </c>
      <c r="C56" s="294">
        <f ca="1">ROUND(ДОХОДЫ!D28/1000,1)</f>
        <v>1.5</v>
      </c>
      <c r="D56" s="294">
        <f ca="1">ROUND(ДОХОДЫ!I28/1000,1)</f>
        <v>2.5</v>
      </c>
      <c r="E56" s="281">
        <f t="shared" ca="1" si="11"/>
        <v>166.66666666666666</v>
      </c>
      <c r="F56" s="281">
        <f t="shared" ca="1" si="12"/>
        <v>62.5</v>
      </c>
    </row>
    <row r="57" spans="1:8" x14ac:dyDescent="0.25">
      <c r="A57" s="230" t="s">
        <v>246</v>
      </c>
      <c r="B57" s="280">
        <f ca="1">ROUND(ДОХОДЫ!N29/1000,1)</f>
        <v>4</v>
      </c>
      <c r="C57" s="294">
        <f ca="1">ROUND(ДОХОДЫ!D29/1000,1)</f>
        <v>0</v>
      </c>
      <c r="D57" s="294">
        <f ca="1">ROUND(ДОХОДЫ!I29/1000,1)</f>
        <v>0</v>
      </c>
      <c r="E57" s="281" t="str">
        <f t="shared" ca="1" si="11"/>
        <v>-</v>
      </c>
      <c r="F57" s="281">
        <f t="shared" ca="1" si="12"/>
        <v>0</v>
      </c>
    </row>
    <row r="58" spans="1:8" x14ac:dyDescent="0.25">
      <c r="A58" s="285" t="s">
        <v>469</v>
      </c>
      <c r="B58" s="286">
        <f ca="1">ROUND(ДОХОДЫ!N11/1000,1)</f>
        <v>405.9</v>
      </c>
      <c r="C58" s="286">
        <f ca="1">ROUND(ДОХОДЫ!D11/1000,1)</f>
        <v>891.5</v>
      </c>
      <c r="D58" s="286">
        <f ca="1">ROUND(ДОХОДЫ!I11/1000,1)</f>
        <v>408</v>
      </c>
      <c r="E58" s="287"/>
      <c r="F58" s="287"/>
    </row>
    <row r="59" spans="1:8" x14ac:dyDescent="0.25">
      <c r="A59" s="285"/>
      <c r="B59" s="286">
        <f ca="1">B42-B58</f>
        <v>0.19999999999998863</v>
      </c>
      <c r="C59" s="286">
        <f t="shared" ref="C59:D59" ca="1" si="13">C42-C58</f>
        <v>0</v>
      </c>
      <c r="D59" s="286">
        <f t="shared" ca="1" si="13"/>
        <v>9.9999999999965894E-2</v>
      </c>
      <c r="E59" s="287"/>
      <c r="F59" s="287"/>
    </row>
    <row r="61" spans="1:8" ht="25.5" x14ac:dyDescent="0.25">
      <c r="A61" s="290" t="s">
        <v>444</v>
      </c>
      <c r="B61" s="290" t="str">
        <f>B41</f>
        <v>факт за январь-июнь 2024 года</v>
      </c>
      <c r="C61" s="290" t="str">
        <f t="shared" ref="C61:F61" si="14">C41</f>
        <v>План на 2025 год</v>
      </c>
      <c r="D61" s="290" t="str">
        <f t="shared" si="14"/>
        <v>факт за январь-июнь 2025 года</v>
      </c>
      <c r="E61" s="290" t="str">
        <f t="shared" si="14"/>
        <v>% исполнения плана</v>
      </c>
      <c r="F61" s="290" t="str">
        <f t="shared" si="14"/>
        <v>Динамика, %</v>
      </c>
    </row>
    <row r="62" spans="1:8" s="3" customFormat="1" x14ac:dyDescent="0.25">
      <c r="A62" s="290" t="s">
        <v>473</v>
      </c>
      <c r="B62" s="290">
        <f ca="1">B43</f>
        <v>10.4</v>
      </c>
      <c r="C62" s="290">
        <f t="shared" ref="C62:D62" ca="1" si="15">C43</f>
        <v>25</v>
      </c>
      <c r="D62" s="290">
        <f t="shared" ca="1" si="15"/>
        <v>3.5</v>
      </c>
      <c r="E62" s="281">
        <f t="shared" ref="E62" ca="1" si="16">IFERROR(D62*100/C62,"-")</f>
        <v>14</v>
      </c>
      <c r="F62" s="281">
        <f t="shared" ref="F62" ca="1" si="17">IFERROR(D62*100/B62,"-")</f>
        <v>33.653846153846153</v>
      </c>
      <c r="G62" s="171"/>
      <c r="H62" s="171"/>
    </row>
    <row r="63" spans="1:8" x14ac:dyDescent="0.25">
      <c r="A63" s="292" t="s">
        <v>29</v>
      </c>
      <c r="B63" s="290">
        <f ca="1">B44</f>
        <v>227.9</v>
      </c>
      <c r="C63" s="290">
        <f t="shared" ref="C63:D63" ca="1" si="18">C44</f>
        <v>630.6</v>
      </c>
      <c r="D63" s="290">
        <f t="shared" ca="1" si="18"/>
        <v>235.5</v>
      </c>
      <c r="E63" s="281">
        <f t="shared" ref="E63:E69" ca="1" si="19">IFERROR(D63*100/C63,"-")</f>
        <v>37.345385347288293</v>
      </c>
      <c r="F63" s="281">
        <f t="shared" ref="F63:F69" ca="1" si="20">IFERROR(D63*100/B63,"-")</f>
        <v>103.33479596314173</v>
      </c>
    </row>
    <row r="64" spans="1:8" x14ac:dyDescent="0.25">
      <c r="A64" s="290" t="s">
        <v>440</v>
      </c>
      <c r="B64" s="290">
        <f ca="1">SUM(B46:B49)</f>
        <v>110.7</v>
      </c>
      <c r="C64" s="290">
        <f t="shared" ref="C64:D64" ca="1" si="21">SUM(C46:C49)</f>
        <v>143.5</v>
      </c>
      <c r="D64" s="290">
        <f t="shared" ca="1" si="21"/>
        <v>114.9</v>
      </c>
      <c r="E64" s="281">
        <f t="shared" ca="1" si="19"/>
        <v>80.069686411149831</v>
      </c>
      <c r="F64" s="281">
        <f t="shared" ca="1" si="20"/>
        <v>103.7940379403794</v>
      </c>
    </row>
    <row r="65" spans="1:6" x14ac:dyDescent="0.25">
      <c r="A65" s="290" t="s">
        <v>442</v>
      </c>
      <c r="B65" s="290">
        <f ca="1">B45+B50+B51</f>
        <v>10.399999999999999</v>
      </c>
      <c r="C65" s="290">
        <f t="shared" ref="C65:D65" ca="1" si="22">C45+C50+C51</f>
        <v>38.1</v>
      </c>
      <c r="D65" s="290">
        <f t="shared" ca="1" si="22"/>
        <v>23.3</v>
      </c>
      <c r="E65" s="281">
        <f t="shared" ca="1" si="19"/>
        <v>61.15485564304462</v>
      </c>
      <c r="F65" s="281">
        <f t="shared" ca="1" si="20"/>
        <v>224.03846153846158</v>
      </c>
    </row>
    <row r="66" spans="1:6" x14ac:dyDescent="0.25">
      <c r="A66" s="290" t="s">
        <v>474</v>
      </c>
      <c r="B66" s="290">
        <f ca="1">B52</f>
        <v>21.8</v>
      </c>
      <c r="C66" s="290">
        <f t="shared" ref="C66:D66" ca="1" si="23">C52</f>
        <v>43.9</v>
      </c>
      <c r="D66" s="290">
        <f t="shared" ca="1" si="23"/>
        <v>12.2</v>
      </c>
      <c r="E66" s="281">
        <f t="shared" ca="1" si="19"/>
        <v>27.790432801822323</v>
      </c>
      <c r="F66" s="281">
        <f t="shared" ca="1" si="20"/>
        <v>55.963302752293579</v>
      </c>
    </row>
    <row r="67" spans="1:6" x14ac:dyDescent="0.25">
      <c r="A67" s="290" t="s">
        <v>475</v>
      </c>
      <c r="B67" s="290">
        <f ca="1">B55</f>
        <v>15.3</v>
      </c>
      <c r="C67" s="290">
        <f t="shared" ref="C67:D67" ca="1" si="24">C55</f>
        <v>8</v>
      </c>
      <c r="D67" s="290">
        <f t="shared" ca="1" si="24"/>
        <v>15.4</v>
      </c>
      <c r="E67" s="281">
        <f t="shared" ca="1" si="19"/>
        <v>192.5</v>
      </c>
      <c r="F67" s="281">
        <f t="shared" ca="1" si="20"/>
        <v>100.65359477124183</v>
      </c>
    </row>
    <row r="68" spans="1:6" x14ac:dyDescent="0.25">
      <c r="A68" s="290" t="s">
        <v>476</v>
      </c>
      <c r="B68" s="290">
        <f ca="1">B53+B54+B57+B56</f>
        <v>9.6</v>
      </c>
      <c r="C68" s="290">
        <f t="shared" ref="C68:D68" ca="1" si="25">C53+C54+C57+C56</f>
        <v>2.4</v>
      </c>
      <c r="D68" s="290">
        <f t="shared" ca="1" si="25"/>
        <v>3.3</v>
      </c>
      <c r="E68" s="281">
        <f t="shared" ca="1" si="19"/>
        <v>137.5</v>
      </c>
      <c r="F68" s="281">
        <f t="shared" ca="1" si="20"/>
        <v>34.375</v>
      </c>
    </row>
    <row r="69" spans="1:6" x14ac:dyDescent="0.25">
      <c r="A69" s="288" t="s">
        <v>477</v>
      </c>
      <c r="B69" s="288">
        <f ca="1">SUM(B62:B68)</f>
        <v>406.1</v>
      </c>
      <c r="C69" s="288">
        <f t="shared" ref="C69:D69" ca="1" si="26">SUM(C62:C68)</f>
        <v>891.5</v>
      </c>
      <c r="D69" s="288">
        <f t="shared" ca="1" si="26"/>
        <v>408.09999999999997</v>
      </c>
      <c r="E69" s="281">
        <f t="shared" ca="1" si="19"/>
        <v>45.776780706674145</v>
      </c>
      <c r="F69" s="281">
        <f t="shared" ca="1" si="20"/>
        <v>100.49248953459738</v>
      </c>
    </row>
  </sheetData>
  <mergeCells count="2">
    <mergeCell ref="A1:F1"/>
    <mergeCell ref="A39:F39"/>
  </mergeCells>
  <phoneticPr fontId="13" type="noConversion"/>
  <pageMargins left="0.7" right="0.7" top="0.75" bottom="0.75" header="0.3" footer="0.3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7339-43A3-484B-BB41-1369602B8CE1}">
  <sheetPr>
    <tabColor rgb="FF00B0F0"/>
  </sheetPr>
  <dimension ref="A1:L65"/>
  <sheetViews>
    <sheetView topLeftCell="A22" zoomScale="90" zoomScaleNormal="90" workbookViewId="0">
      <selection activeCell="D29" sqref="D29"/>
    </sheetView>
  </sheetViews>
  <sheetFormatPr defaultColWidth="8.85546875" defaultRowHeight="15" x14ac:dyDescent="0.25"/>
  <cols>
    <col min="1" max="1" width="41.5703125" style="171" customWidth="1"/>
    <col min="2" max="10" width="13.85546875" style="190" customWidth="1"/>
    <col min="11" max="11" width="8.85546875" style="171"/>
    <col min="12" max="16384" width="8.85546875" style="3"/>
  </cols>
  <sheetData>
    <row r="1" spans="1:11" x14ac:dyDescent="0.25">
      <c r="A1" s="295" t="s">
        <v>455</v>
      </c>
      <c r="B1" s="295"/>
      <c r="C1" s="295"/>
      <c r="D1" s="295"/>
      <c r="E1" s="295"/>
      <c r="F1" s="295"/>
    </row>
    <row r="2" spans="1:11" x14ac:dyDescent="0.25">
      <c r="A2" s="296"/>
      <c r="B2" s="296"/>
      <c r="C2" s="296"/>
      <c r="D2" s="296"/>
      <c r="E2" s="296"/>
      <c r="F2" s="296" t="s">
        <v>431</v>
      </c>
    </row>
    <row r="3" spans="1:11" s="225" customFormat="1" ht="65.25" customHeight="1" x14ac:dyDescent="0.25">
      <c r="A3" s="297" t="s">
        <v>455</v>
      </c>
      <c r="B3" s="297" t="str">
        <f>'на сайт'!B8</f>
        <v>факт за январь-июнь 2024 года</v>
      </c>
      <c r="C3" s="297" t="str">
        <f>'на сайт'!C8</f>
        <v>План на 2025 год</v>
      </c>
      <c r="D3" s="297" t="str">
        <f>'на сайт'!D8</f>
        <v>факт за январь-июнь 2025 года</v>
      </c>
      <c r="E3" s="297" t="str">
        <f>'на сайт'!E8</f>
        <v>% исполнения плана</v>
      </c>
      <c r="F3" s="297" t="str">
        <f>'на сайт'!F8</f>
        <v>Динамика, %</v>
      </c>
      <c r="G3" s="298"/>
      <c r="H3" s="298"/>
      <c r="I3" s="298"/>
      <c r="J3" s="298"/>
      <c r="K3" s="298"/>
    </row>
    <row r="4" spans="1:11" ht="34.5" customHeight="1" x14ac:dyDescent="0.25">
      <c r="A4" s="299" t="s">
        <v>257</v>
      </c>
      <c r="B4" s="300">
        <f>SUM(B5:B17)</f>
        <v>1878.6999999999998</v>
      </c>
      <c r="C4" s="300">
        <f>SUM(C5:C17)</f>
        <v>4701.0999999999995</v>
      </c>
      <c r="D4" s="300">
        <f>SUM(D5:D17)</f>
        <v>2111.9</v>
      </c>
      <c r="E4" s="301">
        <f>IFERROR(D4*100/C4,"-")</f>
        <v>44.923528535874588</v>
      </c>
      <c r="F4" s="301">
        <f>D4/B4*100</f>
        <v>112.41283866503436</v>
      </c>
    </row>
    <row r="5" spans="1:11" ht="34.5" customHeight="1" x14ac:dyDescent="0.25">
      <c r="A5" s="302" t="s">
        <v>23</v>
      </c>
      <c r="B5" s="303"/>
      <c r="C5" s="303"/>
      <c r="D5" s="303"/>
      <c r="E5" s="303"/>
      <c r="F5" s="304"/>
    </row>
    <row r="6" spans="1:11" ht="34.5" customHeight="1" x14ac:dyDescent="0.25">
      <c r="A6" s="305" t="s">
        <v>259</v>
      </c>
      <c r="B6" s="300">
        <f>ROUND(РАСХОДЫ!M10/1000,1)</f>
        <v>154.80000000000001</v>
      </c>
      <c r="C6" s="300">
        <f>ROUND(РАСХОДЫ!C10/1000,1)</f>
        <v>461.8</v>
      </c>
      <c r="D6" s="300">
        <f>ROUND(РАСХОДЫ!H10/1000,1)</f>
        <v>192.5</v>
      </c>
      <c r="E6" s="301">
        <f t="shared" ref="E6:E17" si="0">IFERROR(D6*100/C6,"-")</f>
        <v>41.684711996535299</v>
      </c>
      <c r="F6" s="301">
        <f t="shared" ref="F6:F17" si="1">D6/B6*100</f>
        <v>124.35400516795865</v>
      </c>
    </row>
    <row r="7" spans="1:11" ht="34.5" customHeight="1" x14ac:dyDescent="0.25">
      <c r="A7" s="305" t="s">
        <v>294</v>
      </c>
      <c r="B7" s="300">
        <f>ROUND(РАСХОДЫ!M11/1000,1)</f>
        <v>2.5</v>
      </c>
      <c r="C7" s="300">
        <f>ROUND(РАСХОДЫ!C11/1000,1)</f>
        <v>9.1</v>
      </c>
      <c r="D7" s="300">
        <f>ROUND(РАСХОДЫ!H11/1000,1)</f>
        <v>3.4</v>
      </c>
      <c r="E7" s="301">
        <f t="shared" si="0"/>
        <v>37.362637362637365</v>
      </c>
      <c r="F7" s="301">
        <f t="shared" si="1"/>
        <v>136</v>
      </c>
    </row>
    <row r="8" spans="1:11" ht="24.75" x14ac:dyDescent="0.25">
      <c r="A8" s="305" t="s">
        <v>297</v>
      </c>
      <c r="B8" s="300">
        <f>ROUND(РАСХОДЫ!M12/1000,1)</f>
        <v>19.100000000000001</v>
      </c>
      <c r="C8" s="300">
        <f>ROUND(РАСХОДЫ!C12/1000,1)</f>
        <v>50.6</v>
      </c>
      <c r="D8" s="300">
        <f>ROUND(РАСХОДЫ!H12/1000,1)</f>
        <v>19.5</v>
      </c>
      <c r="E8" s="301">
        <f t="shared" si="0"/>
        <v>38.537549407114625</v>
      </c>
      <c r="F8" s="301">
        <f t="shared" si="1"/>
        <v>102.09424083769633</v>
      </c>
    </row>
    <row r="9" spans="1:11" x14ac:dyDescent="0.25">
      <c r="A9" s="305" t="s">
        <v>303</v>
      </c>
      <c r="B9" s="300">
        <f>ROUND(РАСХОДЫ!M13/1000,1)</f>
        <v>47.8</v>
      </c>
      <c r="C9" s="300">
        <f>ROUND(РАСХОДЫ!C13/1000,1)</f>
        <v>230.3</v>
      </c>
      <c r="D9" s="300">
        <f>ROUND(РАСХОДЫ!H13/1000,1)</f>
        <v>47.3</v>
      </c>
      <c r="E9" s="301">
        <f t="shared" si="0"/>
        <v>20.538428137212332</v>
      </c>
      <c r="F9" s="301">
        <f t="shared" si="1"/>
        <v>98.953974895397494</v>
      </c>
    </row>
    <row r="10" spans="1:11" x14ac:dyDescent="0.25">
      <c r="A10" s="305" t="s">
        <v>312</v>
      </c>
      <c r="B10" s="300">
        <f>ROUND(РАСХОДЫ!M14/1000,1)</f>
        <v>205.7</v>
      </c>
      <c r="C10" s="300">
        <f>ROUND(РАСХОДЫ!C14/1000,1)</f>
        <v>425.5</v>
      </c>
      <c r="D10" s="300">
        <f>ROUND(РАСХОДЫ!H14/1000,1)</f>
        <v>144.69999999999999</v>
      </c>
      <c r="E10" s="301">
        <f t="shared" si="0"/>
        <v>34.007050528789655</v>
      </c>
      <c r="F10" s="301">
        <f t="shared" si="1"/>
        <v>70.345162858531836</v>
      </c>
    </row>
    <row r="11" spans="1:11" x14ac:dyDescent="0.25">
      <c r="A11" s="305" t="s">
        <v>320</v>
      </c>
      <c r="B11" s="300">
        <f>ROUND(РАСХОДЫ!M15/1000,1)</f>
        <v>1142.5</v>
      </c>
      <c r="C11" s="300">
        <f>ROUND(РАСХОДЫ!C15/1000,1)</f>
        <v>2497.4</v>
      </c>
      <c r="D11" s="300">
        <f>ROUND(РАСХОДЫ!H15/1000,1)</f>
        <v>1347.9</v>
      </c>
      <c r="E11" s="301">
        <f t="shared" si="0"/>
        <v>53.972131016256903</v>
      </c>
      <c r="F11" s="301">
        <f t="shared" si="1"/>
        <v>117.97811816192561</v>
      </c>
    </row>
    <row r="12" spans="1:11" x14ac:dyDescent="0.25">
      <c r="A12" s="305" t="s">
        <v>332</v>
      </c>
      <c r="B12" s="300">
        <f>ROUND(РАСХОДЫ!M16/1000,1)</f>
        <v>101.5</v>
      </c>
      <c r="C12" s="300">
        <f>ROUND(РАСХОДЫ!C16/1000,1)</f>
        <v>280.7</v>
      </c>
      <c r="D12" s="300">
        <f>ROUND(РАСХОДЫ!H16/1000,1)</f>
        <v>110.7</v>
      </c>
      <c r="E12" s="301">
        <f t="shared" si="0"/>
        <v>39.437121482009267</v>
      </c>
      <c r="F12" s="301">
        <f t="shared" si="1"/>
        <v>109.064039408867</v>
      </c>
    </row>
    <row r="13" spans="1:11" x14ac:dyDescent="0.25">
      <c r="A13" s="305" t="s">
        <v>335</v>
      </c>
      <c r="B13" s="300">
        <f>ROUND(РАСХОДЫ!M17/1000,1)</f>
        <v>13.1</v>
      </c>
      <c r="C13" s="300">
        <f>ROUND(РАСХОДЫ!C17/1000,1)</f>
        <v>84.5</v>
      </c>
      <c r="D13" s="300">
        <f>ROUND(РАСХОДЫ!H17/1000,1)</f>
        <v>23.2</v>
      </c>
      <c r="E13" s="301">
        <f t="shared" si="0"/>
        <v>27.45562130177515</v>
      </c>
      <c r="F13" s="301">
        <f t="shared" si="1"/>
        <v>177.09923664122138</v>
      </c>
    </row>
    <row r="14" spans="1:11" x14ac:dyDescent="0.25">
      <c r="A14" s="305" t="s">
        <v>337</v>
      </c>
      <c r="B14" s="300">
        <f>ROUND(РАСХОДЫ!M18/1000,1)</f>
        <v>111.9</v>
      </c>
      <c r="C14" s="300">
        <f>ROUND(РАСХОДЫ!C18/1000,1)</f>
        <v>286.7</v>
      </c>
      <c r="D14" s="300">
        <f>ROUND(РАСХОДЫ!H18/1000,1)</f>
        <v>138.30000000000001</v>
      </c>
      <c r="E14" s="301">
        <f t="shared" si="0"/>
        <v>48.238576909661674</v>
      </c>
      <c r="F14" s="301">
        <f t="shared" si="1"/>
        <v>123.59249329758713</v>
      </c>
    </row>
    <row r="15" spans="1:11" x14ac:dyDescent="0.25">
      <c r="A15" s="305" t="s">
        <v>349</v>
      </c>
      <c r="B15" s="300">
        <f>ROUND(РАСХОДЫ!M19/1000,1)</f>
        <v>62.1</v>
      </c>
      <c r="C15" s="300">
        <f>ROUND(РАСХОДЫ!C19/1000,1)</f>
        <v>354.5</v>
      </c>
      <c r="D15" s="300">
        <f>ROUND(РАСХОДЫ!H19/1000,1)</f>
        <v>66.3</v>
      </c>
      <c r="E15" s="301">
        <f t="shared" si="0"/>
        <v>18.702397743300423</v>
      </c>
      <c r="F15" s="301">
        <f t="shared" si="1"/>
        <v>106.76328502415457</v>
      </c>
    </row>
    <row r="16" spans="1:11" ht="24.75" x14ac:dyDescent="0.25">
      <c r="A16" s="305" t="s">
        <v>355</v>
      </c>
      <c r="B16" s="300">
        <f>ROUND(РАСХОДЫ!M20/1000,1)</f>
        <v>0.6</v>
      </c>
      <c r="C16" s="300">
        <f>ROUND(РАСХОДЫ!C20/1000,1)</f>
        <v>0.4</v>
      </c>
      <c r="D16" s="300">
        <f>ROUND(РАСХОДЫ!H20/1000,1)</f>
        <v>0.2</v>
      </c>
      <c r="E16" s="301">
        <f t="shared" si="0"/>
        <v>50</v>
      </c>
      <c r="F16" s="301">
        <f t="shared" si="1"/>
        <v>33.333333333333336</v>
      </c>
    </row>
    <row r="17" spans="1:7" x14ac:dyDescent="0.25">
      <c r="A17" s="305" t="s">
        <v>275</v>
      </c>
      <c r="B17" s="300">
        <f>ROUND(РАСХОДЫ!M21/1000,1)</f>
        <v>17.100000000000001</v>
      </c>
      <c r="C17" s="300">
        <f>ROUND(РАСХОДЫ!C21/1000,1)</f>
        <v>19.600000000000001</v>
      </c>
      <c r="D17" s="300">
        <f>ROUND(РАСХОДЫ!H21/1000,1)</f>
        <v>17.899999999999999</v>
      </c>
      <c r="E17" s="301">
        <f t="shared" si="0"/>
        <v>91.326530612244881</v>
      </c>
      <c r="F17" s="301">
        <f t="shared" si="1"/>
        <v>104.67836257309939</v>
      </c>
    </row>
    <row r="20" spans="1:7" ht="60" x14ac:dyDescent="0.25">
      <c r="A20" s="297" t="s">
        <v>461</v>
      </c>
      <c r="B20" s="297" t="s">
        <v>451</v>
      </c>
      <c r="C20" s="297" t="s">
        <v>449</v>
      </c>
      <c r="D20" s="297" t="s">
        <v>450</v>
      </c>
      <c r="E20" s="297" t="s">
        <v>462</v>
      </c>
      <c r="F20" s="297" t="s">
        <v>463</v>
      </c>
      <c r="G20" s="297" t="s">
        <v>427</v>
      </c>
    </row>
    <row r="21" spans="1:7" x14ac:dyDescent="0.25">
      <c r="A21" s="299" t="s">
        <v>257</v>
      </c>
      <c r="B21" s="300">
        <f>SUM(B23:B27)</f>
        <v>1431.1</v>
      </c>
      <c r="C21" s="300">
        <f t="shared" ref="C21" si="2">SUM(C23:C27)</f>
        <v>3503.7999999999997</v>
      </c>
      <c r="D21" s="306">
        <f>SUM(D23:D27)</f>
        <v>1686.4</v>
      </c>
      <c r="E21" s="300">
        <f>B21/B4*100</f>
        <v>76.175014637781445</v>
      </c>
      <c r="F21" s="300">
        <f>D21/D4*100</f>
        <v>79.852265732278994</v>
      </c>
      <c r="G21" s="300">
        <f>D21/B21*100</f>
        <v>117.83942421913216</v>
      </c>
    </row>
    <row r="22" spans="1:7" x14ac:dyDescent="0.25">
      <c r="A22" s="302" t="s">
        <v>23</v>
      </c>
      <c r="B22" s="303"/>
      <c r="C22" s="303"/>
      <c r="D22" s="303"/>
      <c r="E22" s="303"/>
      <c r="F22" s="303"/>
      <c r="G22" s="304"/>
    </row>
    <row r="23" spans="1:7" x14ac:dyDescent="0.25">
      <c r="A23" s="305" t="s">
        <v>320</v>
      </c>
      <c r="B23" s="300">
        <f t="shared" ref="B23:D27" si="3">B11</f>
        <v>1142.5</v>
      </c>
      <c r="C23" s="300">
        <f t="shared" si="3"/>
        <v>2497.4</v>
      </c>
      <c r="D23" s="306">
        <f t="shared" si="3"/>
        <v>1347.9</v>
      </c>
      <c r="E23" s="301">
        <f>B23/B4*100</f>
        <v>60.813328365359034</v>
      </c>
      <c r="F23" s="301">
        <f>D23/D4*100</f>
        <v>63.824044699086137</v>
      </c>
      <c r="G23" s="300">
        <f>D23/B23*100</f>
        <v>117.97811816192561</v>
      </c>
    </row>
    <row r="24" spans="1:7" x14ac:dyDescent="0.25">
      <c r="A24" s="305" t="s">
        <v>332</v>
      </c>
      <c r="B24" s="300">
        <f t="shared" si="3"/>
        <v>101.5</v>
      </c>
      <c r="C24" s="300">
        <f t="shared" si="3"/>
        <v>280.7</v>
      </c>
      <c r="D24" s="306">
        <f t="shared" si="3"/>
        <v>110.7</v>
      </c>
      <c r="E24" s="301">
        <f>B24/B4*100</f>
        <v>5.4026720604673448</v>
      </c>
      <c r="F24" s="301">
        <f>D24/D4*100</f>
        <v>5.2417254604858181</v>
      </c>
      <c r="G24" s="300">
        <f>D24/B24*100</f>
        <v>109.064039408867</v>
      </c>
    </row>
    <row r="25" spans="1:7" x14ac:dyDescent="0.25">
      <c r="A25" s="305" t="s">
        <v>335</v>
      </c>
      <c r="B25" s="300">
        <f t="shared" si="3"/>
        <v>13.1</v>
      </c>
      <c r="C25" s="300">
        <f t="shared" si="3"/>
        <v>84.5</v>
      </c>
      <c r="D25" s="306">
        <f t="shared" si="3"/>
        <v>23.2</v>
      </c>
      <c r="E25" s="301">
        <f>B25/B4*100</f>
        <v>0.69729067972534209</v>
      </c>
      <c r="F25" s="301">
        <f>D25/D4*100</f>
        <v>1.0985368625408398</v>
      </c>
      <c r="G25" s="300">
        <f>D25/B25*100</f>
        <v>177.09923664122138</v>
      </c>
    </row>
    <row r="26" spans="1:7" x14ac:dyDescent="0.25">
      <c r="A26" s="305" t="s">
        <v>337</v>
      </c>
      <c r="B26" s="300">
        <f t="shared" si="3"/>
        <v>111.9</v>
      </c>
      <c r="C26" s="300">
        <f t="shared" si="3"/>
        <v>286.7</v>
      </c>
      <c r="D26" s="306">
        <f t="shared" si="3"/>
        <v>138.30000000000001</v>
      </c>
      <c r="E26" s="301">
        <f>B26/B4*100</f>
        <v>5.9562463405546398</v>
      </c>
      <c r="F26" s="301">
        <f>D26/D4*100</f>
        <v>6.5486055210947498</v>
      </c>
      <c r="G26" s="300">
        <f>D26/B26*100</f>
        <v>123.59249329758713</v>
      </c>
    </row>
    <row r="27" spans="1:7" x14ac:dyDescent="0.25">
      <c r="A27" s="305" t="s">
        <v>349</v>
      </c>
      <c r="B27" s="300">
        <f t="shared" si="3"/>
        <v>62.1</v>
      </c>
      <c r="C27" s="300">
        <f t="shared" si="3"/>
        <v>354.5</v>
      </c>
      <c r="D27" s="306">
        <f t="shared" si="3"/>
        <v>66.3</v>
      </c>
      <c r="E27" s="301">
        <f>B27/B4*100</f>
        <v>3.3054771916750951</v>
      </c>
      <c r="F27" s="301">
        <f>D27/D4*100</f>
        <v>3.1393531890714517</v>
      </c>
      <c r="G27" s="300">
        <f>D27/B27*100</f>
        <v>106.76328502415457</v>
      </c>
    </row>
    <row r="30" spans="1:7" x14ac:dyDescent="0.25">
      <c r="A30" s="307"/>
      <c r="B30" s="308">
        <f>B32</f>
        <v>1431.1</v>
      </c>
      <c r="C30" s="308">
        <f>C32</f>
        <v>1686.4</v>
      </c>
      <c r="D30" s="309"/>
    </row>
    <row r="31" spans="1:7" ht="39.75" customHeight="1" x14ac:dyDescent="0.25">
      <c r="A31" s="310" t="s">
        <v>461</v>
      </c>
      <c r="B31" s="311" t="str">
        <f>'на сайт'!B49</f>
        <v>факт за январь-июнь 2024 года</v>
      </c>
      <c r="C31" s="311" t="str">
        <f>'на сайт'!D49</f>
        <v>факт за январь-июнь 2025 года</v>
      </c>
      <c r="D31" s="297" t="s">
        <v>427</v>
      </c>
      <c r="E31" s="312"/>
    </row>
    <row r="32" spans="1:7" ht="15.75" customHeight="1" x14ac:dyDescent="0.25">
      <c r="A32" s="313" t="s">
        <v>1053</v>
      </c>
      <c r="B32" s="314">
        <f>B21</f>
        <v>1431.1</v>
      </c>
      <c r="C32" s="314">
        <f>D21</f>
        <v>1686.4</v>
      </c>
      <c r="D32" s="315">
        <f>G21</f>
        <v>117.83942421913216</v>
      </c>
      <c r="E32" s="312"/>
    </row>
    <row r="33" spans="1:11" x14ac:dyDescent="0.25">
      <c r="A33" s="313" t="s">
        <v>320</v>
      </c>
      <c r="B33" s="314">
        <f>B23</f>
        <v>1142.5</v>
      </c>
      <c r="C33" s="314">
        <f>D23</f>
        <v>1347.9</v>
      </c>
      <c r="D33" s="315">
        <f>G23-100</f>
        <v>17.978118161925607</v>
      </c>
      <c r="E33" s="312"/>
    </row>
    <row r="34" spans="1:11" x14ac:dyDescent="0.25">
      <c r="A34" s="313" t="s">
        <v>332</v>
      </c>
      <c r="B34" s="314">
        <f t="shared" ref="B34:B37" si="4">B24</f>
        <v>101.5</v>
      </c>
      <c r="C34" s="314">
        <f>D24</f>
        <v>110.7</v>
      </c>
      <c r="D34" s="315">
        <f>G24-100</f>
        <v>9.0640394088670035</v>
      </c>
      <c r="E34" s="312"/>
      <c r="G34" s="171"/>
    </row>
    <row r="35" spans="1:11" x14ac:dyDescent="0.25">
      <c r="A35" s="313" t="s">
        <v>335</v>
      </c>
      <c r="B35" s="314">
        <f t="shared" si="4"/>
        <v>13.1</v>
      </c>
      <c r="C35" s="314">
        <f>D25</f>
        <v>23.2</v>
      </c>
      <c r="D35" s="315">
        <f>G25-100</f>
        <v>77.099236641221381</v>
      </c>
      <c r="E35" s="312"/>
    </row>
    <row r="36" spans="1:11" x14ac:dyDescent="0.25">
      <c r="A36" s="313" t="s">
        <v>337</v>
      </c>
      <c r="B36" s="314">
        <f t="shared" si="4"/>
        <v>111.9</v>
      </c>
      <c r="C36" s="314">
        <f>D26</f>
        <v>138.30000000000001</v>
      </c>
      <c r="D36" s="315">
        <f>G26-100</f>
        <v>23.592493297587126</v>
      </c>
      <c r="E36" s="312"/>
    </row>
    <row r="37" spans="1:11" x14ac:dyDescent="0.25">
      <c r="A37" s="313" t="s">
        <v>349</v>
      </c>
      <c r="B37" s="314">
        <f t="shared" si="4"/>
        <v>62.1</v>
      </c>
      <c r="C37" s="314">
        <f>D27</f>
        <v>66.3</v>
      </c>
      <c r="D37" s="315">
        <f>G27-100</f>
        <v>6.7632850241545697</v>
      </c>
      <c r="E37" s="312"/>
    </row>
    <row r="38" spans="1:11" x14ac:dyDescent="0.25">
      <c r="F38" s="171"/>
    </row>
    <row r="40" spans="1:11" s="225" customFormat="1" ht="65.25" customHeight="1" x14ac:dyDescent="0.25">
      <c r="A40" s="316" t="s">
        <v>479</v>
      </c>
      <c r="B40" s="316" t="str">
        <f>B3</f>
        <v>факт за январь-июнь 2024 года</v>
      </c>
      <c r="C40" s="316" t="str">
        <f t="shared" ref="C40:F40" si="5">C3</f>
        <v>План на 2025 год</v>
      </c>
      <c r="D40" s="316" t="str">
        <f t="shared" si="5"/>
        <v>факт за январь-июнь 2025 года</v>
      </c>
      <c r="E40" s="316" t="str">
        <f t="shared" si="5"/>
        <v>% исполнения плана</v>
      </c>
      <c r="F40" s="316" t="str">
        <f t="shared" si="5"/>
        <v>Динамика, %</v>
      </c>
      <c r="G40" s="298"/>
      <c r="H40" s="298"/>
      <c r="I40" s="298"/>
      <c r="J40" s="298"/>
      <c r="K40" s="298"/>
    </row>
    <row r="41" spans="1:11" ht="34.5" customHeight="1" x14ac:dyDescent="0.25">
      <c r="A41" s="317" t="s">
        <v>257</v>
      </c>
      <c r="B41" s="318">
        <f>SUM(B42:B54)</f>
        <v>1555.1</v>
      </c>
      <c r="C41" s="318">
        <f>SUM(C42:C54)</f>
        <v>3662.4</v>
      </c>
      <c r="D41" s="318">
        <f>SUM(D42:D54)</f>
        <v>1746.0000000000002</v>
      </c>
      <c r="E41" s="319">
        <f t="shared" ref="E41" si="6">IFERROR(D41*100/C41,"-")</f>
        <v>47.673656618610757</v>
      </c>
      <c r="F41" s="319">
        <f t="shared" ref="F41" si="7">IFERROR(D41*100/B41,"-")</f>
        <v>112.27573789466918</v>
      </c>
    </row>
    <row r="42" spans="1:11" ht="34.5" customHeight="1" x14ac:dyDescent="0.25">
      <c r="A42" s="320" t="s">
        <v>23</v>
      </c>
      <c r="B42" s="321"/>
      <c r="C42" s="321"/>
      <c r="D42" s="321"/>
      <c r="E42" s="319" t="str">
        <f t="shared" ref="E42:E54" si="8">IFERROR(D42*100/C42,"-")</f>
        <v>-</v>
      </c>
      <c r="F42" s="319" t="str">
        <f t="shared" ref="F42:F54" si="9">IFERROR(D42*100/B42,"-")</f>
        <v>-</v>
      </c>
    </row>
    <row r="43" spans="1:11" ht="34.5" customHeight="1" x14ac:dyDescent="0.25">
      <c r="A43" s="322" t="s">
        <v>259</v>
      </c>
      <c r="B43" s="318">
        <f>ROUND(РАСХОДЫ!N10/1000,1)</f>
        <v>93.6</v>
      </c>
      <c r="C43" s="318">
        <f>ROUND(РАСХОДЫ!D10/1000,1)</f>
        <v>286.3</v>
      </c>
      <c r="D43" s="318">
        <f>ROUND(РАСХОДЫ!I10/1000,1)</f>
        <v>116</v>
      </c>
      <c r="E43" s="319">
        <f t="shared" si="8"/>
        <v>40.516940272441495</v>
      </c>
      <c r="F43" s="319">
        <f t="shared" si="9"/>
        <v>123.93162393162395</v>
      </c>
    </row>
    <row r="44" spans="1:11" ht="34.5" customHeight="1" x14ac:dyDescent="0.25">
      <c r="A44" s="322" t="s">
        <v>294</v>
      </c>
      <c r="B44" s="318">
        <f>ROUND(РАСХОДЫ!N11/1000,1)</f>
        <v>0</v>
      </c>
      <c r="C44" s="318">
        <f>ROUND(РАСХОДЫ!D11/1000,1)</f>
        <v>0.4</v>
      </c>
      <c r="D44" s="318">
        <f>ROUND(РАСХОДЫ!I11/1000,1)</f>
        <v>0</v>
      </c>
      <c r="E44" s="319">
        <f t="shared" si="8"/>
        <v>0</v>
      </c>
      <c r="F44" s="319" t="str">
        <f t="shared" si="9"/>
        <v>-</v>
      </c>
    </row>
    <row r="45" spans="1:11" ht="24" x14ac:dyDescent="0.25">
      <c r="A45" s="322" t="s">
        <v>297</v>
      </c>
      <c r="B45" s="318">
        <f>ROUND(РАСХОДЫ!N12/1000,1)</f>
        <v>12.8</v>
      </c>
      <c r="C45" s="318">
        <f>ROUND(РАСХОДЫ!D12/1000,1)</f>
        <v>38.4</v>
      </c>
      <c r="D45" s="318">
        <f>ROUND(РАСХОДЫ!I12/1000,1)</f>
        <v>14.7</v>
      </c>
      <c r="E45" s="319">
        <f t="shared" si="8"/>
        <v>38.28125</v>
      </c>
      <c r="F45" s="319">
        <f t="shared" si="9"/>
        <v>114.84375</v>
      </c>
    </row>
    <row r="46" spans="1:11" x14ac:dyDescent="0.25">
      <c r="A46" s="322" t="s">
        <v>303</v>
      </c>
      <c r="B46" s="318">
        <f>ROUND(РАСХОДЫ!N13/1000,1)</f>
        <v>13.7</v>
      </c>
      <c r="C46" s="318">
        <f>ROUND(РАСХОДЫ!D13/1000,1)</f>
        <v>49.1</v>
      </c>
      <c r="D46" s="318">
        <f>ROUND(РАСХОДЫ!I13/1000,1)</f>
        <v>6.7</v>
      </c>
      <c r="E46" s="319">
        <f t="shared" si="8"/>
        <v>13.645621181262729</v>
      </c>
      <c r="F46" s="319">
        <f t="shared" si="9"/>
        <v>48.9051094890511</v>
      </c>
    </row>
    <row r="47" spans="1:11" x14ac:dyDescent="0.25">
      <c r="A47" s="322" t="s">
        <v>312</v>
      </c>
      <c r="B47" s="318">
        <f>ROUND(РАСХОДЫ!N14/1000,1)</f>
        <v>90</v>
      </c>
      <c r="C47" s="318">
        <f>ROUND(РАСХОДЫ!D14/1000,1)</f>
        <v>51.3</v>
      </c>
      <c r="D47" s="318">
        <f>ROUND(РАСХОДЫ!I14/1000,1)</f>
        <v>16.2</v>
      </c>
      <c r="E47" s="319">
        <f t="shared" si="8"/>
        <v>31.578947368421055</v>
      </c>
      <c r="F47" s="319">
        <f t="shared" si="9"/>
        <v>18</v>
      </c>
    </row>
    <row r="48" spans="1:11" x14ac:dyDescent="0.25">
      <c r="A48" s="322" t="s">
        <v>320</v>
      </c>
      <c r="B48" s="318">
        <f>ROUND(РАСХОДЫ!N15/1000,1)</f>
        <v>1142.2</v>
      </c>
      <c r="C48" s="318">
        <f>ROUND(РАСХОДЫ!D15/1000,1)</f>
        <v>2495.9</v>
      </c>
      <c r="D48" s="318">
        <f>ROUND(РАСХОДЫ!I15/1000,1)</f>
        <v>1347.5</v>
      </c>
      <c r="E48" s="319">
        <f t="shared" si="8"/>
        <v>53.988541207580433</v>
      </c>
      <c r="F48" s="319">
        <f t="shared" si="9"/>
        <v>117.97408509893188</v>
      </c>
    </row>
    <row r="49" spans="1:12" x14ac:dyDescent="0.25">
      <c r="A49" s="322" t="s">
        <v>332</v>
      </c>
      <c r="B49" s="318">
        <f>ROUND(РАСХОДЫ!N16/1000,1)</f>
        <v>14.7</v>
      </c>
      <c r="C49" s="318">
        <f>ROUND(РАСХОДЫ!D16/1000,1)</f>
        <v>32</v>
      </c>
      <c r="D49" s="318">
        <f>ROUND(РАСХОДЫ!I16/1000,1)</f>
        <v>15.4</v>
      </c>
      <c r="E49" s="319">
        <f t="shared" si="8"/>
        <v>48.125</v>
      </c>
      <c r="F49" s="319">
        <f t="shared" si="9"/>
        <v>104.76190476190477</v>
      </c>
    </row>
    <row r="50" spans="1:12" x14ac:dyDescent="0.25">
      <c r="A50" s="322" t="s">
        <v>335</v>
      </c>
      <c r="B50" s="318">
        <f>ROUND(РАСХОДЫ!N17/1000,1)</f>
        <v>13.1</v>
      </c>
      <c r="C50" s="318">
        <f>ROUND(РАСХОДЫ!D17/1000,1)</f>
        <v>84.5</v>
      </c>
      <c r="D50" s="318">
        <f>ROUND(РАСХОДЫ!I17/1000,1)</f>
        <v>23.2</v>
      </c>
      <c r="E50" s="319">
        <f t="shared" si="8"/>
        <v>27.45562130177515</v>
      </c>
      <c r="F50" s="319">
        <f t="shared" si="9"/>
        <v>177.09923664122138</v>
      </c>
    </row>
    <row r="51" spans="1:12" x14ac:dyDescent="0.25">
      <c r="A51" s="322" t="s">
        <v>337</v>
      </c>
      <c r="B51" s="318">
        <f>ROUND(РАСХОДЫ!N18/1000,1)</f>
        <v>96</v>
      </c>
      <c r="C51" s="318">
        <f>ROUND(РАСХОДЫ!D18/1000,1)</f>
        <v>270.10000000000002</v>
      </c>
      <c r="D51" s="318">
        <f>ROUND(РАСХОДЫ!I18/1000,1)</f>
        <v>126.2</v>
      </c>
      <c r="E51" s="319">
        <f t="shared" si="8"/>
        <v>46.723435764531651</v>
      </c>
      <c r="F51" s="319">
        <f t="shared" si="9"/>
        <v>131.45833333333334</v>
      </c>
    </row>
    <row r="52" spans="1:12" x14ac:dyDescent="0.25">
      <c r="A52" s="322" t="s">
        <v>349</v>
      </c>
      <c r="B52" s="318">
        <f>ROUND(РАСХОДЫ!N19/1000,1)</f>
        <v>61.9</v>
      </c>
      <c r="C52" s="318">
        <f>ROUND(РАСХОДЫ!D19/1000,1)</f>
        <v>334.8</v>
      </c>
      <c r="D52" s="318">
        <f>ROUND(РАСХОДЫ!I19/1000,1)</f>
        <v>62.2</v>
      </c>
      <c r="E52" s="319">
        <f t="shared" si="8"/>
        <v>18.578255675029869</v>
      </c>
      <c r="F52" s="319">
        <f t="shared" si="9"/>
        <v>100.48465266558966</v>
      </c>
    </row>
    <row r="53" spans="1:12" ht="24" x14ac:dyDescent="0.25">
      <c r="A53" s="322" t="s">
        <v>355</v>
      </c>
      <c r="B53" s="318">
        <f>ROUND(РАСХОДЫ!N20/1000,1)</f>
        <v>0</v>
      </c>
      <c r="C53" s="318">
        <f>ROUND(РАСХОДЫ!D20/1000,1)</f>
        <v>0</v>
      </c>
      <c r="D53" s="318">
        <f>ROUND(РАСХОДЫ!I20/1000,1)</f>
        <v>0</v>
      </c>
      <c r="E53" s="319" t="str">
        <f t="shared" si="8"/>
        <v>-</v>
      </c>
      <c r="F53" s="319" t="str">
        <f t="shared" si="9"/>
        <v>-</v>
      </c>
    </row>
    <row r="54" spans="1:12" x14ac:dyDescent="0.25">
      <c r="A54" s="322" t="s">
        <v>275</v>
      </c>
      <c r="B54" s="318">
        <f>ROUND(РАСХОДЫ!N21/1000,1)</f>
        <v>17.100000000000001</v>
      </c>
      <c r="C54" s="318">
        <f>ROUND(РАСХОДЫ!D21/1000,1)</f>
        <v>19.600000000000001</v>
      </c>
      <c r="D54" s="318">
        <f>ROUND(РАСХОДЫ!I21/1000,1)</f>
        <v>17.899999999999999</v>
      </c>
      <c r="E54" s="319">
        <f t="shared" si="8"/>
        <v>91.326530612244881</v>
      </c>
      <c r="F54" s="319">
        <f t="shared" si="9"/>
        <v>104.67836257309939</v>
      </c>
    </row>
    <row r="56" spans="1:12" x14ac:dyDescent="0.25">
      <c r="J56" s="171"/>
      <c r="K56" s="3"/>
    </row>
    <row r="57" spans="1:12" x14ac:dyDescent="0.25">
      <c r="B57" s="171"/>
      <c r="L57" s="171"/>
    </row>
    <row r="58" spans="1:12" x14ac:dyDescent="0.25">
      <c r="B58" s="171"/>
      <c r="H58" s="312"/>
      <c r="I58" s="312"/>
      <c r="K58" s="190"/>
      <c r="L58" s="171"/>
    </row>
    <row r="59" spans="1:12" x14ac:dyDescent="0.25">
      <c r="J59" s="171"/>
      <c r="K59" s="3"/>
    </row>
    <row r="60" spans="1:12" ht="45" x14ac:dyDescent="0.25">
      <c r="A60" s="297" t="s">
        <v>464</v>
      </c>
      <c r="B60" s="297"/>
      <c r="C60" s="297" t="str">
        <f>B40</f>
        <v>факт за январь-июнь 2024 года</v>
      </c>
      <c r="D60" s="297" t="str">
        <f>C40</f>
        <v>План на 2025 год</v>
      </c>
      <c r="E60" s="297" t="str">
        <f>D40</f>
        <v>факт за январь-июнь 2025 года</v>
      </c>
      <c r="F60" s="297" t="str">
        <f>E40</f>
        <v>% исполнения плана</v>
      </c>
      <c r="G60" s="297" t="str">
        <f>F40</f>
        <v>Динамика, %</v>
      </c>
      <c r="J60" s="171"/>
      <c r="K60" s="3"/>
    </row>
    <row r="61" spans="1:12" x14ac:dyDescent="0.25">
      <c r="A61" s="299" t="s">
        <v>257</v>
      </c>
      <c r="B61" s="299"/>
      <c r="C61" s="300">
        <f>SUM(C63:C65)</f>
        <v>42.099999999999994</v>
      </c>
      <c r="D61" s="300">
        <f>SUM(D63:D65)</f>
        <v>188.60000000000002</v>
      </c>
      <c r="E61" s="300">
        <f>SUM(E63:E65)</f>
        <v>41.6</v>
      </c>
      <c r="F61" s="319" t="str">
        <f>IFERROR(#REF!*100/E61,"-")</f>
        <v>-</v>
      </c>
      <c r="G61" s="319" t="str">
        <f>IFERROR(#REF!*100/C61,"-")</f>
        <v>-</v>
      </c>
    </row>
    <row r="62" spans="1:12" x14ac:dyDescent="0.25">
      <c r="A62" s="427" t="s">
        <v>23</v>
      </c>
      <c r="B62" s="427"/>
      <c r="C62" s="427"/>
      <c r="D62" s="427"/>
      <c r="E62" s="427"/>
      <c r="F62" s="319" t="str">
        <f>IFERROR(#REF!*100/E62,"-")</f>
        <v>-</v>
      </c>
      <c r="G62" s="319" t="str">
        <f>IFERROR(#REF!*100/C62,"-")</f>
        <v>-</v>
      </c>
    </row>
    <row r="63" spans="1:12" x14ac:dyDescent="0.25">
      <c r="A63" s="305" t="s">
        <v>465</v>
      </c>
      <c r="B63" s="428" t="s">
        <v>828</v>
      </c>
      <c r="C63" s="300">
        <f>ROUND((VLOOKUP(B63,'Р 06.2024'!$D:$AE,28,0))/1000000,1)</f>
        <v>9.1</v>
      </c>
      <c r="D63" s="300">
        <f>ROUND((VLOOKUP(B63,'Р 06.2025'!$D:$Q,14,0))/1000000,1)</f>
        <v>11.8</v>
      </c>
      <c r="E63" s="300">
        <f>ROUND((VLOOKUP(B63,'Р 06.2025'!$D:$AE,28,0))/1000000,1)</f>
        <v>2</v>
      </c>
      <c r="F63" s="319" t="str">
        <f>IFERROR(#REF!*100/E63,"-")</f>
        <v>-</v>
      </c>
      <c r="G63" s="319" t="str">
        <f>IFERROR(#REF!*100/C63,"-")</f>
        <v>-</v>
      </c>
    </row>
    <row r="64" spans="1:12" x14ac:dyDescent="0.25">
      <c r="A64" s="305" t="s">
        <v>972</v>
      </c>
      <c r="B64" s="428" t="s">
        <v>828</v>
      </c>
      <c r="C64" s="300">
        <f>ROUND((VLOOKUP(B64,'Р 06.2024'!$D:$AF,29,0))/1000000,1)</f>
        <v>8.1</v>
      </c>
      <c r="D64" s="300">
        <f>ROUND((VLOOKUP(B64,'Р 06.2025'!$D:$R,15,0))/1000000,1)</f>
        <v>116.9</v>
      </c>
      <c r="E64" s="300">
        <f>ROUND((VLOOKUP(B64,'Р 06.2025'!$D:$AF,29,0))/1000000,1)</f>
        <v>8.8000000000000007</v>
      </c>
      <c r="F64" s="319" t="str">
        <f>IFERROR(#REF!*100/E64,"-")</f>
        <v>-</v>
      </c>
      <c r="G64" s="319" t="str">
        <f>IFERROR(#REF!*100/C64,"-")</f>
        <v>-</v>
      </c>
    </row>
    <row r="65" spans="1:7" x14ac:dyDescent="0.25">
      <c r="A65" s="305" t="s">
        <v>466</v>
      </c>
      <c r="B65" s="428" t="s">
        <v>828</v>
      </c>
      <c r="C65" s="300">
        <f>ROUND((VLOOKUP(B65,'Р 06.2024'!$D:$AG,30,0))/1000000,1)</f>
        <v>24.9</v>
      </c>
      <c r="D65" s="300">
        <f>ROUND((VLOOKUP(B65,'Р 06.2025'!$D:$S,16,0))/1000000,1)</f>
        <v>59.9</v>
      </c>
      <c r="E65" s="300">
        <f>ROUND((VLOOKUP(B65,'Р 06.2025'!$D:$AG,30,0))/1000000,1)</f>
        <v>30.8</v>
      </c>
      <c r="F65" s="300"/>
      <c r="G65" s="30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CB3CB-203C-4EEE-9492-B36C3F5C6825}">
  <sheetPr>
    <tabColor rgb="FF00B0F0"/>
  </sheetPr>
  <dimension ref="A1:L17"/>
  <sheetViews>
    <sheetView zoomScale="90" zoomScaleNormal="90" zoomScaleSheetLayoutView="90" workbookViewId="0">
      <selection activeCell="D29" sqref="D29"/>
    </sheetView>
  </sheetViews>
  <sheetFormatPr defaultRowHeight="15" x14ac:dyDescent="0.25"/>
  <cols>
    <col min="1" max="1" width="25.42578125" style="323" customWidth="1"/>
    <col min="2" max="2" width="41" style="258" customWidth="1"/>
    <col min="3" max="7" width="10.5703125" style="259" customWidth="1"/>
    <col min="8" max="8" width="9.140625" style="324"/>
    <col min="9" max="11" width="9.140625" style="223"/>
    <col min="12" max="12" width="9.140625" style="73"/>
  </cols>
  <sheetData>
    <row r="1" spans="1:12" s="3" customFormat="1" x14ac:dyDescent="0.25">
      <c r="A1" s="323"/>
      <c r="B1" s="258"/>
      <c r="C1" s="259"/>
      <c r="D1" s="259"/>
      <c r="E1" s="259"/>
      <c r="F1" s="259"/>
      <c r="G1" s="259" t="s">
        <v>437</v>
      </c>
      <c r="H1" s="324"/>
      <c r="I1" s="223"/>
      <c r="J1" s="223"/>
      <c r="K1" s="223"/>
      <c r="L1" s="73"/>
    </row>
    <row r="2" spans="1:12" s="9" customFormat="1" ht="48" x14ac:dyDescent="0.25">
      <c r="A2" s="325"/>
      <c r="B2" s="326" t="str">
        <f>'на сайт'!A8</f>
        <v xml:space="preserve">Наименование показателя </v>
      </c>
      <c r="C2" s="326" t="str">
        <f>'на сайт'!B8</f>
        <v>факт за январь-июнь 2024 года</v>
      </c>
      <c r="D2" s="326" t="str">
        <f>'на сайт'!C8</f>
        <v>План на 2025 год</v>
      </c>
      <c r="E2" s="326" t="str">
        <f>'на сайт'!D8</f>
        <v>факт за январь-июнь 2025 года</v>
      </c>
      <c r="F2" s="326" t="str">
        <f>'на сайт'!E8</f>
        <v>% исполнения плана</v>
      </c>
      <c r="G2" s="326" t="str">
        <f>'на сайт'!F8</f>
        <v>Динамика, %</v>
      </c>
      <c r="H2" s="327"/>
      <c r="I2" s="226"/>
      <c r="J2" s="226"/>
      <c r="K2" s="226"/>
      <c r="L2" s="227"/>
    </row>
    <row r="3" spans="1:12" s="4" customFormat="1" x14ac:dyDescent="0.25">
      <c r="A3" s="328" t="s">
        <v>161</v>
      </c>
      <c r="B3" s="329" t="s">
        <v>360</v>
      </c>
      <c r="C3" s="330">
        <f ca="1">(SUMIF('Д 06.2024'!$C:$O,'поддержка поселений'!A3,'Д 06.2024'!$L:$L))/1000</f>
        <v>0</v>
      </c>
      <c r="D3" s="330">
        <f ca="1">(SUMIF('Д 06.2025'!$C:$O,'поддержка поселений'!A3,'Д 06.2025'!$F:$F))/1000</f>
        <v>0</v>
      </c>
      <c r="E3" s="330">
        <f ca="1">SUMIF('Д 06.2025'!$C:$O,'поддержка поселений'!A3,'Д 06.2025'!$L:$L)/1000</f>
        <v>0</v>
      </c>
      <c r="F3" s="331" t="str">
        <f ca="1">IFERROR(E3*100/D3,"-")</f>
        <v>-</v>
      </c>
      <c r="G3" s="331" t="str">
        <f ca="1">IFERROR(E3*100/C3,"-")</f>
        <v>-</v>
      </c>
      <c r="H3" s="259"/>
      <c r="I3" s="221"/>
      <c r="J3" s="221"/>
      <c r="K3" s="221"/>
      <c r="L3" s="222"/>
    </row>
    <row r="4" spans="1:12" s="4" customFormat="1" x14ac:dyDescent="0.25">
      <c r="A4" s="332" t="s">
        <v>169</v>
      </c>
      <c r="B4" s="329" t="s">
        <v>448</v>
      </c>
      <c r="C4" s="330">
        <f ca="1">(SUMIF('Д 06.2024'!$C:$O,'поддержка поселений'!A4,'Д 06.2024'!$L:$L))/1000</f>
        <v>0</v>
      </c>
      <c r="D4" s="330">
        <f ca="1">(SUMIF('Д 06.2025'!$C:$O,'поддержка поселений'!A4,'Д 06.2025'!$F:$F))/1000</f>
        <v>0</v>
      </c>
      <c r="E4" s="330">
        <f ca="1">SUMIF('Д 06.2025'!$C:$O,'поддержка поселений'!A4,'Д 06.2025'!$L:$L)/1000</f>
        <v>0</v>
      </c>
      <c r="F4" s="331" t="str">
        <f ca="1">IFERROR(E4*100/D4,"-")</f>
        <v>-</v>
      </c>
      <c r="G4" s="331" t="str">
        <f ca="1">IFERROR(E4*100/C4,"-")</f>
        <v>-</v>
      </c>
      <c r="H4" s="259"/>
      <c r="I4" s="221"/>
      <c r="J4" s="221"/>
      <c r="K4" s="221"/>
      <c r="L4" s="222"/>
    </row>
    <row r="5" spans="1:12" s="4" customFormat="1" x14ac:dyDescent="0.25">
      <c r="A5" s="333"/>
      <c r="B5" s="329" t="s">
        <v>210</v>
      </c>
      <c r="C5" s="330">
        <f ca="1">C10-C11</f>
        <v>0</v>
      </c>
      <c r="D5" s="330">
        <f ca="1">D10-D11</f>
        <v>0</v>
      </c>
      <c r="E5" s="330">
        <f t="shared" ref="E5" ca="1" si="0">E10-E11</f>
        <v>0</v>
      </c>
      <c r="F5" s="331" t="str">
        <f ca="1">IFERROR(E5*100/D5,"-")</f>
        <v>-</v>
      </c>
      <c r="G5" s="331" t="str">
        <f ca="1">IFERROR(E5*100/C5,"-")</f>
        <v>-</v>
      </c>
      <c r="H5" s="259"/>
      <c r="I5" s="221"/>
      <c r="J5" s="221"/>
      <c r="K5" s="221"/>
      <c r="L5" s="222"/>
    </row>
    <row r="6" spans="1:12" s="4" customFormat="1" x14ac:dyDescent="0.25">
      <c r="A6" s="323"/>
      <c r="B6" s="329" t="s">
        <v>453</v>
      </c>
      <c r="C6" s="330">
        <f ca="1">SUM(C3:C5)</f>
        <v>0</v>
      </c>
      <c r="D6" s="330">
        <f ca="1">SUM(D3:D5)</f>
        <v>0</v>
      </c>
      <c r="E6" s="330">
        <f t="shared" ref="E6" ca="1" si="1">SUM(E3:E5)</f>
        <v>0</v>
      </c>
      <c r="F6" s="331" t="str">
        <f ca="1">IFERROR(E6*100/D6,"-")</f>
        <v>-</v>
      </c>
      <c r="G6" s="331" t="str">
        <f ca="1">IFERROR(E6*100/C6,"-")</f>
        <v>-</v>
      </c>
      <c r="H6" s="259"/>
      <c r="I6" s="221"/>
      <c r="J6" s="221"/>
      <c r="K6" s="221"/>
      <c r="L6" s="222"/>
    </row>
    <row r="7" spans="1:12" s="4" customFormat="1" x14ac:dyDescent="0.25">
      <c r="A7" s="334" t="s">
        <v>395</v>
      </c>
      <c r="B7" s="329" t="s">
        <v>452</v>
      </c>
      <c r="C7" s="330">
        <f ca="1">(SUMIF('И 06.2024'!$C:$O,'поддержка поселений'!A7,'И 06.2024'!$M:$M))*(-1)/1000</f>
        <v>0</v>
      </c>
      <c r="D7" s="330">
        <f ca="1">(SUMIF('И 06.2025'!$C:$O,'поддержка поселений'!A7,'И 06.2025'!$F:$F))*(-1)/1000</f>
        <v>0</v>
      </c>
      <c r="E7" s="330">
        <f ca="1">(SUMIF('И 06.2025'!$C:$O,'поддержка поселений'!A7,'И 06.2025'!$M:$M))*(-1)/1000</f>
        <v>0</v>
      </c>
      <c r="F7" s="331" t="str">
        <f ca="1">IFERROR(E7*100/D7,"-")</f>
        <v>-</v>
      </c>
      <c r="G7" s="331" t="str">
        <f ca="1">IFERROR(E7*100/C7,"-")</f>
        <v>-</v>
      </c>
      <c r="H7" s="259"/>
      <c r="I7" s="221"/>
      <c r="J7" s="221"/>
      <c r="K7" s="221"/>
      <c r="L7" s="222"/>
    </row>
    <row r="8" spans="1:12" s="4" customFormat="1" x14ac:dyDescent="0.25">
      <c r="A8" s="323"/>
      <c r="B8" s="258"/>
      <c r="C8" s="259"/>
      <c r="D8" s="259"/>
      <c r="E8" s="259"/>
      <c r="F8" s="259"/>
      <c r="G8" s="259"/>
      <c r="H8" s="259"/>
      <c r="I8" s="221"/>
      <c r="J8" s="221"/>
      <c r="K8" s="221"/>
      <c r="L8" s="222"/>
    </row>
    <row r="9" spans="1:12" s="4" customFormat="1" x14ac:dyDescent="0.25">
      <c r="A9" s="323"/>
      <c r="B9" s="258"/>
      <c r="C9" s="259"/>
      <c r="D9" s="259"/>
      <c r="E9" s="259"/>
      <c r="F9" s="259"/>
      <c r="G9" s="259"/>
      <c r="H9" s="259"/>
      <c r="I9" s="221"/>
      <c r="J9" s="221"/>
      <c r="K9" s="221"/>
      <c r="L9" s="222"/>
    </row>
    <row r="10" spans="1:12" s="4" customFormat="1" x14ac:dyDescent="0.25">
      <c r="A10" s="335" t="s">
        <v>227</v>
      </c>
      <c r="B10" s="336" t="s">
        <v>210</v>
      </c>
      <c r="C10" s="337">
        <f ca="1">(SUMIF('Д 06.2024'!$C:$O,'поддержка поселений'!A10,'Д 06.2024'!$L:$L))/1000</f>
        <v>0</v>
      </c>
      <c r="D10" s="337">
        <f ca="1">(SUMIF('Д 06.2025'!$C:$O,'поддержка поселений'!A10,'Д 06.2025'!$F:$F))/1000</f>
        <v>0</v>
      </c>
      <c r="E10" s="337">
        <f ca="1">SUMIF('Д 06.2025'!$C:$O,'поддержка поселений'!A10,'Д 06.2025'!$L:$L)/1000</f>
        <v>0</v>
      </c>
      <c r="F10" s="338" t="str">
        <f ca="1">IFERROR(E10*100/D10,"-")</f>
        <v>-</v>
      </c>
      <c r="G10" s="339" t="str">
        <f ca="1">IFERROR(E10*100/C10,"-")</f>
        <v>-</v>
      </c>
      <c r="H10" s="259"/>
      <c r="I10" s="221"/>
      <c r="J10" s="221"/>
      <c r="K10" s="221"/>
      <c r="L10" s="222"/>
    </row>
    <row r="11" spans="1:12" x14ac:dyDescent="0.25">
      <c r="A11" s="335" t="s">
        <v>445</v>
      </c>
      <c r="B11" s="340" t="s">
        <v>454</v>
      </c>
      <c r="C11" s="341">
        <f ca="1">(SUMIF('Д 06.2024'!$C:$O,'поддержка поселений'!A11,'Д 06.2024'!$M:$M))/1000</f>
        <v>0</v>
      </c>
      <c r="D11" s="341">
        <f ca="1">(SUMIF('Д 06.2025'!$C:$O,'поддержка поселений'!A11,'Д 06.2025'!$G:$G))/1000</f>
        <v>0</v>
      </c>
      <c r="E11" s="341">
        <f ca="1">(SUMIF('Д 06.2025'!$C:$O,'поддержка поселений'!A11,'Д 06.2025'!$M:$M))/1000</f>
        <v>0</v>
      </c>
      <c r="F11" s="342"/>
      <c r="G11" s="342"/>
    </row>
    <row r="17" ht="56.25" customHeight="1" x14ac:dyDescent="0.25"/>
  </sheetData>
  <sheetProtection algorithmName="SHA-512" hashValue="v8w+BgxhvDeiQYqO8p2N1gfX46rh6GL8HhcznxJan+HsdNJ6+AbmQtMZsBn5+G/tXdgsFv8ShI3ybcR77plAcw==" saltValue="rnnITPfOZSE3bvawPldq3Q==" spinCount="100000" sheet="1" objects="1" scenarios="1"/>
  <pageMargins left="0.7" right="0.7" top="0.75" bottom="0.75" header="0.3" footer="0.3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36A59-A48A-4EEE-A403-44B1DBE37B22}">
  <dimension ref="A1:R51"/>
  <sheetViews>
    <sheetView zoomScale="70" zoomScaleNormal="70" zoomScaleSheetLayoutView="80" workbookViewId="0">
      <pane xSplit="2" ySplit="9" topLeftCell="C10" activePane="bottomRight" state="frozen"/>
      <selection activeCell="T34" sqref="T34"/>
      <selection pane="topRight" activeCell="T34" sqref="T34"/>
      <selection pane="bottomLeft" activeCell="T34" sqref="T34"/>
      <selection pane="bottomRight" activeCell="T34" sqref="T34"/>
    </sheetView>
  </sheetViews>
  <sheetFormatPr defaultRowHeight="15" outlineLevelCol="1" x14ac:dyDescent="0.25"/>
  <cols>
    <col min="1" max="1" width="22.5703125" style="367" customWidth="1"/>
    <col min="2" max="2" width="39.140625" style="171" customWidth="1"/>
    <col min="3" max="3" width="12.5703125" style="190" customWidth="1"/>
    <col min="4" max="7" width="12.5703125" style="190" customWidth="1" outlineLevel="1"/>
    <col min="8" max="8" width="12.5703125" style="190" customWidth="1"/>
    <col min="9" max="12" width="12.5703125" style="190" customWidth="1" outlineLevel="1"/>
    <col min="13" max="14" width="12.5703125" style="171" customWidth="1"/>
    <col min="15" max="17" width="12.5703125" style="171" customWidth="1" outlineLevel="1"/>
    <col min="18" max="18" width="9.140625" style="171"/>
    <col min="21" max="28" width="20.5703125" customWidth="1"/>
  </cols>
  <sheetData>
    <row r="1" spans="1:18" s="62" customFormat="1" ht="24" thickBot="1" x14ac:dyDescent="0.4">
      <c r="A1" s="362"/>
      <c r="B1" s="80"/>
      <c r="C1" s="80"/>
      <c r="D1" s="80"/>
      <c r="E1" s="80"/>
      <c r="F1" s="80"/>
      <c r="G1" s="80"/>
      <c r="H1" s="80"/>
      <c r="I1" s="80"/>
      <c r="J1" s="80"/>
      <c r="K1" s="82" t="s">
        <v>424</v>
      </c>
      <c r="L1" s="80"/>
      <c r="M1" s="81"/>
      <c r="N1" s="81"/>
      <c r="O1" s="81"/>
      <c r="P1" s="81"/>
      <c r="Q1" s="81"/>
    </row>
    <row r="2" spans="1:18" s="11" customFormat="1" x14ac:dyDescent="0.25">
      <c r="A2" s="495" t="s">
        <v>370</v>
      </c>
      <c r="B2" s="124" t="s">
        <v>364</v>
      </c>
      <c r="C2" s="125">
        <f>('Д 06.2025'!E6+'Д 06.2025'!H6)/1000</f>
        <v>4378954.7948799999</v>
      </c>
      <c r="D2" s="125">
        <f>'Д 06.2025'!O6/1000</f>
        <v>3420787.9956499999</v>
      </c>
      <c r="E2" s="129">
        <f t="shared" ref="E2:E4" si="0">F2+G2</f>
        <v>958166.79923</v>
      </c>
      <c r="F2" s="125">
        <f>'Д 06.2025'!P6/1000</f>
        <v>564937.04622999998</v>
      </c>
      <c r="G2" s="125">
        <f>'Д 06.2025'!Q6/1000</f>
        <v>393229.75300000003</v>
      </c>
      <c r="H2" s="125">
        <f>('Д 06.2025'!S6+'Д 06.2025'!V6)/1000</f>
        <v>2062710.3727899999</v>
      </c>
      <c r="I2" s="129">
        <f>'Д 06.2025'!AC6/1000</f>
        <v>1711956.75896</v>
      </c>
      <c r="J2" s="129">
        <f t="shared" ref="J2:J4" si="1">K2+L2</f>
        <v>350753.61382999993</v>
      </c>
      <c r="K2" s="125">
        <f>'Д 06.2025'!AD6/1000</f>
        <v>185634.88934999998</v>
      </c>
      <c r="L2" s="126">
        <f>'Д 06.2025'!AE6/1000</f>
        <v>165118.72447999998</v>
      </c>
      <c r="M2" s="373">
        <f>('Д 06.2024'!U6+'Д 06.2024'!V6)/1000</f>
        <v>1968282.3754799999</v>
      </c>
      <c r="N2" s="373">
        <f>'Д 06.2024'!AC6/1000</f>
        <v>1632353.6395699999</v>
      </c>
      <c r="O2" s="373">
        <f>P2+Q2</f>
        <v>335928.73590999999</v>
      </c>
      <c r="P2" s="373">
        <f>'Д 06.2024'!AD6/1000</f>
        <v>173653.69006999998</v>
      </c>
      <c r="Q2" s="373">
        <f>'Д 06.2024'!AE6/1000</f>
        <v>162275.04584000001</v>
      </c>
      <c r="R2" s="127"/>
    </row>
    <row r="3" spans="1:18" s="11" customFormat="1" x14ac:dyDescent="0.25">
      <c r="A3" s="496"/>
      <c r="B3" s="128" t="s">
        <v>365</v>
      </c>
      <c r="C3" s="129">
        <f t="shared" ref="C3:Q3" ca="1" si="2">C2-C10</f>
        <v>-5.1199998706579208E-3</v>
      </c>
      <c r="D3" s="129">
        <f t="shared" ca="1" si="2"/>
        <v>-4.3499995954334736E-3</v>
      </c>
      <c r="E3" s="129">
        <f t="shared" ca="1" si="2"/>
        <v>-7.700000423938036E-4</v>
      </c>
      <c r="F3" s="129">
        <f t="shared" ca="1" si="2"/>
        <v>4.6229999978095293E-2</v>
      </c>
      <c r="G3" s="129">
        <f t="shared" ca="1" si="2"/>
        <v>-4.7000000020489097E-2</v>
      </c>
      <c r="H3" s="129">
        <f t="shared" ca="1" si="2"/>
        <v>-8.6169999791309237E-2</v>
      </c>
      <c r="I3" s="129">
        <f t="shared" ca="1" si="2"/>
        <v>0</v>
      </c>
      <c r="J3" s="129">
        <f t="shared" ca="1" si="2"/>
        <v>-8.6170000082347542E-2</v>
      </c>
      <c r="K3" s="129">
        <f t="shared" ca="1" si="2"/>
        <v>-1.0650000040186569E-2</v>
      </c>
      <c r="L3" s="130">
        <f t="shared" ca="1" si="2"/>
        <v>-7.5520000013057142E-2</v>
      </c>
      <c r="M3" s="374">
        <f t="shared" ca="1" si="2"/>
        <v>-0.42451999988406897</v>
      </c>
      <c r="N3" s="374">
        <f t="shared" ca="1" si="2"/>
        <v>-0.16042999993078411</v>
      </c>
      <c r="O3" s="374">
        <f t="shared" ca="1" si="2"/>
        <v>-0.26409000001149252</v>
      </c>
      <c r="P3" s="374">
        <f t="shared" ca="1" si="2"/>
        <v>-0.20992999998270534</v>
      </c>
      <c r="Q3" s="375">
        <f t="shared" ca="1" si="2"/>
        <v>-5.415999999968335E-2</v>
      </c>
      <c r="R3" s="127"/>
    </row>
    <row r="4" spans="1:18" s="11" customFormat="1" x14ac:dyDescent="0.25">
      <c r="A4" s="496"/>
      <c r="B4" s="131" t="s">
        <v>367</v>
      </c>
      <c r="C4" s="129">
        <f>('Д 06.2025'!E7+'Д 06.2025'!H7)/1000</f>
        <v>1389442.79706</v>
      </c>
      <c r="D4" s="129">
        <f>'Д 06.2025'!O7/1000</f>
        <v>891508.7</v>
      </c>
      <c r="E4" s="129">
        <f t="shared" si="0"/>
        <v>497934.09706</v>
      </c>
      <c r="F4" s="129">
        <f>'Д 06.2025'!P7/1000</f>
        <v>238826.99705999999</v>
      </c>
      <c r="G4" s="129">
        <f>'Д 06.2025'!Q7/1000</f>
        <v>259107.1</v>
      </c>
      <c r="H4" s="129">
        <f>('Д 06.2025'!S7+'Д 06.2025'!V7)/1000</f>
        <v>594622.84765999997</v>
      </c>
      <c r="I4" s="129">
        <f>'Д 06.2025'!AC7/1000</f>
        <v>407961.54064999998</v>
      </c>
      <c r="J4" s="129">
        <f t="shared" si="1"/>
        <v>186661.30700999999</v>
      </c>
      <c r="K4" s="129">
        <f>'Д 06.2025'!AD7/1000</f>
        <v>82468.780620000005</v>
      </c>
      <c r="L4" s="129">
        <f>'Д 06.2025'!AE7/1000</f>
        <v>104192.52639</v>
      </c>
      <c r="M4" s="374">
        <f>('Д 06.2024'!U7+'Д 06.2024'!V7)/1000</f>
        <v>604955.9900799999</v>
      </c>
      <c r="N4" s="374">
        <f>'Д 06.2024'!AC7/1000</f>
        <v>405868.86537999997</v>
      </c>
      <c r="O4" s="374">
        <f t="shared" ref="O4" si="3">P4+Q4</f>
        <v>199087.12469999999</v>
      </c>
      <c r="P4" s="374">
        <f>'Д 06.2024'!AD7/1000</f>
        <v>99169.71590000001</v>
      </c>
      <c r="Q4" s="374">
        <f>'Д 06.2024'!AE7/1000</f>
        <v>99917.40879999999</v>
      </c>
      <c r="R4" s="127"/>
    </row>
    <row r="5" spans="1:18" s="11" customFormat="1" ht="15.75" thickBot="1" x14ac:dyDescent="0.3">
      <c r="A5" s="497"/>
      <c r="B5" s="132" t="s">
        <v>365</v>
      </c>
      <c r="C5" s="133">
        <f t="shared" ref="C5:Q5" ca="1" si="4">C4-C11</f>
        <v>-2.9399998020380735E-3</v>
      </c>
      <c r="D5" s="133">
        <f t="shared" ca="1" si="4"/>
        <v>0</v>
      </c>
      <c r="E5" s="133">
        <f t="shared" ca="1" si="4"/>
        <v>-2.9400000930763781E-3</v>
      </c>
      <c r="F5" s="133">
        <f t="shared" ca="1" si="4"/>
        <v>-2.9400000348687172E-3</v>
      </c>
      <c r="G5" s="133">
        <f t="shared" ca="1" si="4"/>
        <v>0</v>
      </c>
      <c r="H5" s="133">
        <f t="shared" ca="1" si="4"/>
        <v>-9.299000003375113E-2</v>
      </c>
      <c r="I5" s="133">
        <f t="shared" ca="1" si="4"/>
        <v>0</v>
      </c>
      <c r="J5" s="133">
        <f t="shared" ca="1" si="4"/>
        <v>-9.29900000046473E-2</v>
      </c>
      <c r="K5" s="133">
        <f t="shared" ca="1" si="4"/>
        <v>-1.9379999997909181E-2</v>
      </c>
      <c r="L5" s="134">
        <f t="shared" ca="1" si="4"/>
        <v>-7.3609999992186204E-2</v>
      </c>
      <c r="M5" s="376">
        <f t="shared" ca="1" si="4"/>
        <v>-0.30992000002879649</v>
      </c>
      <c r="N5" s="376">
        <f t="shared" ca="1" si="4"/>
        <v>-0.13461999996798113</v>
      </c>
      <c r="O5" s="376">
        <f t="shared" ca="1" si="4"/>
        <v>-0.1753000000026077</v>
      </c>
      <c r="P5" s="376">
        <f t="shared" ca="1" si="4"/>
        <v>-0.1840999999694759</v>
      </c>
      <c r="Q5" s="377">
        <f t="shared" ca="1" si="4"/>
        <v>8.7999999814201146E-3</v>
      </c>
      <c r="R5" s="127"/>
    </row>
    <row r="6" spans="1:18" s="12" customFormat="1" ht="15.75" thickBot="1" x14ac:dyDescent="0.3">
      <c r="A6" s="363"/>
      <c r="B6" s="135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7"/>
    </row>
    <row r="7" spans="1:18" s="1" customFormat="1" ht="26.25" x14ac:dyDescent="0.4">
      <c r="A7" s="364"/>
      <c r="B7" s="138"/>
      <c r="C7" s="139"/>
      <c r="D7" s="140"/>
      <c r="E7" s="140"/>
      <c r="F7" s="140"/>
      <c r="G7" s="141" t="s">
        <v>733</v>
      </c>
      <c r="H7" s="140"/>
      <c r="I7" s="140" t="str">
        <f>'на сайт'!M2</f>
        <v>ЯНВАРЬ - ИЮНЬ</v>
      </c>
      <c r="J7" s="140"/>
      <c r="K7" s="140"/>
      <c r="L7" s="142"/>
      <c r="M7" s="143" t="s">
        <v>238</v>
      </c>
      <c r="N7" s="144"/>
      <c r="O7" s="144" t="str">
        <f>'на сайт'!M2</f>
        <v>ЯНВАРЬ - ИЮНЬ</v>
      </c>
      <c r="P7" s="144"/>
      <c r="Q7" s="145"/>
      <c r="R7" s="146"/>
    </row>
    <row r="8" spans="1:18" s="2" customFormat="1" x14ac:dyDescent="0.25">
      <c r="A8" s="365"/>
      <c r="B8" s="378" t="s">
        <v>235</v>
      </c>
      <c r="C8" s="147"/>
      <c r="D8" s="148"/>
      <c r="E8" s="148" t="s">
        <v>368</v>
      </c>
      <c r="F8" s="148"/>
      <c r="G8" s="148"/>
      <c r="H8" s="149"/>
      <c r="I8" s="150"/>
      <c r="J8" s="150" t="s">
        <v>369</v>
      </c>
      <c r="K8" s="150"/>
      <c r="L8" s="151"/>
      <c r="M8" s="152"/>
      <c r="N8" s="153"/>
      <c r="O8" s="153" t="s">
        <v>369</v>
      </c>
      <c r="P8" s="153"/>
      <c r="Q8" s="154"/>
      <c r="R8" s="155"/>
    </row>
    <row r="9" spans="1:18" s="9" customFormat="1" ht="30.75" thickBot="1" x14ac:dyDescent="0.3">
      <c r="A9" s="366"/>
      <c r="B9" s="157"/>
      <c r="C9" s="158" t="s">
        <v>237</v>
      </c>
      <c r="D9" s="159" t="s">
        <v>225</v>
      </c>
      <c r="E9" s="159" t="s">
        <v>234</v>
      </c>
      <c r="F9" s="159" t="s">
        <v>232</v>
      </c>
      <c r="G9" s="159" t="s">
        <v>233</v>
      </c>
      <c r="H9" s="160" t="s">
        <v>236</v>
      </c>
      <c r="I9" s="161" t="s">
        <v>225</v>
      </c>
      <c r="J9" s="161" t="s">
        <v>234</v>
      </c>
      <c r="K9" s="161" t="s">
        <v>232</v>
      </c>
      <c r="L9" s="162" t="s">
        <v>233</v>
      </c>
      <c r="M9" s="163" t="s">
        <v>236</v>
      </c>
      <c r="N9" s="164" t="s">
        <v>225</v>
      </c>
      <c r="O9" s="164" t="s">
        <v>234</v>
      </c>
      <c r="P9" s="164" t="s">
        <v>232</v>
      </c>
      <c r="Q9" s="165" t="s">
        <v>233</v>
      </c>
      <c r="R9" s="156"/>
    </row>
    <row r="10" spans="1:18" x14ac:dyDescent="0.25">
      <c r="B10" s="167" t="s">
        <v>21</v>
      </c>
      <c r="C10" s="168">
        <f t="shared" ref="C10:C40" ca="1" si="5">D10+E10</f>
        <v>4378954.8</v>
      </c>
      <c r="D10" s="169">
        <f t="shared" ref="D10:L10" ca="1" si="6">D11+D30</f>
        <v>3420787.9999999995</v>
      </c>
      <c r="E10" s="169">
        <f t="shared" ca="1" si="6"/>
        <v>958166.8</v>
      </c>
      <c r="F10" s="169">
        <f t="shared" ca="1" si="6"/>
        <v>564937</v>
      </c>
      <c r="G10" s="169">
        <f t="shared" ca="1" si="6"/>
        <v>393229.80000000005</v>
      </c>
      <c r="H10" s="169">
        <f t="shared" ca="1" si="6"/>
        <v>2062710.4589599997</v>
      </c>
      <c r="I10" s="169">
        <f t="shared" ca="1" si="6"/>
        <v>1711956.7589599998</v>
      </c>
      <c r="J10" s="169">
        <f t="shared" ca="1" si="6"/>
        <v>350753.7</v>
      </c>
      <c r="K10" s="169">
        <f t="shared" ca="1" si="6"/>
        <v>185634.90000000002</v>
      </c>
      <c r="L10" s="170">
        <f t="shared" ca="1" si="6"/>
        <v>165118.79999999999</v>
      </c>
      <c r="M10" s="169">
        <f t="shared" ref="M10:M40" ca="1" si="7">N10+O10</f>
        <v>1968282.7999999998</v>
      </c>
      <c r="N10" s="169">
        <f ca="1">N11+N30</f>
        <v>1632353.7999999998</v>
      </c>
      <c r="O10" s="169">
        <f t="shared" ref="O10:O40" ca="1" si="8">P10+Q10</f>
        <v>335929</v>
      </c>
      <c r="P10" s="169">
        <f ca="1">P11+P30</f>
        <v>173653.89999999997</v>
      </c>
      <c r="Q10" s="170">
        <f ca="1">Q11+Q30</f>
        <v>162275.1</v>
      </c>
    </row>
    <row r="11" spans="1:18" x14ac:dyDescent="0.25">
      <c r="B11" s="172" t="s">
        <v>239</v>
      </c>
      <c r="C11" s="173">
        <f t="shared" ca="1" si="5"/>
        <v>1389442.7999999998</v>
      </c>
      <c r="D11" s="174">
        <f ca="1">SUM(D12:D29)</f>
        <v>891508.69999999984</v>
      </c>
      <c r="E11" s="174">
        <f t="shared" ref="E11:E40" ca="1" si="9">F11+G11</f>
        <v>497934.10000000009</v>
      </c>
      <c r="F11" s="174">
        <f ca="1">SUM(F12:F29)</f>
        <v>238827.00000000003</v>
      </c>
      <c r="G11" s="174">
        <f ca="1">SUM(G12:G29)</f>
        <v>259107.10000000003</v>
      </c>
      <c r="H11" s="174">
        <f t="shared" ref="H11:H40" ca="1" si="10">I11+J11</f>
        <v>594622.94065</v>
      </c>
      <c r="I11" s="174">
        <f ca="1">SUM(I12:I29)</f>
        <v>407961.54064999998</v>
      </c>
      <c r="J11" s="174">
        <f t="shared" ref="J11:J40" ca="1" si="11">K11+L11</f>
        <v>186661.4</v>
      </c>
      <c r="K11" s="174">
        <f ca="1">SUM(K12:K29)</f>
        <v>82468.800000000003</v>
      </c>
      <c r="L11" s="175">
        <f ca="1">SUM(L12:L29)</f>
        <v>104192.59999999999</v>
      </c>
      <c r="M11" s="174">
        <f t="shared" ca="1" si="7"/>
        <v>604956.29999999993</v>
      </c>
      <c r="N11" s="174">
        <f ca="1">SUM(N12:N29)</f>
        <v>405868.99999999994</v>
      </c>
      <c r="O11" s="174">
        <f t="shared" ca="1" si="8"/>
        <v>199087.3</v>
      </c>
      <c r="P11" s="174">
        <f ca="1">SUM(P12:P29)</f>
        <v>99169.89999999998</v>
      </c>
      <c r="Q11" s="175">
        <f ca="1">SUM(Q12:Q29)</f>
        <v>99917.400000000009</v>
      </c>
    </row>
    <row r="12" spans="1:18" x14ac:dyDescent="0.25">
      <c r="A12" s="356" t="s">
        <v>525</v>
      </c>
      <c r="B12" s="176" t="s">
        <v>26</v>
      </c>
      <c r="C12" s="177">
        <f t="shared" ca="1" si="5"/>
        <v>24976.400000000001</v>
      </c>
      <c r="D12" s="178">
        <f ca="1">ROUND((SUMIF('Д 06.2025'!$D:$Q,ДОХОДЫ!A12,'Д 06.2025'!$O:$O))/1000,1)</f>
        <v>24976.400000000001</v>
      </c>
      <c r="E12" s="178">
        <f t="shared" ca="1" si="9"/>
        <v>0</v>
      </c>
      <c r="F12" s="178">
        <f ca="1">ROUND((SUMIF('Д 06.2025'!$D:$Q,ДОХОДЫ!A12,'Д 06.2025'!$P:$P))/1000,1)</f>
        <v>0</v>
      </c>
      <c r="G12" s="178">
        <f ca="1">ROUND((SUMIF('Д 06.2025'!$D:$Q,ДОХОДЫ!A12,'Д 06.2025'!$Q:$Q))/1000,1)</f>
        <v>0</v>
      </c>
      <c r="H12" s="179">
        <f t="shared" ca="1" si="10"/>
        <v>3470.9874500000001</v>
      </c>
      <c r="I12" s="179">
        <f ca="1">(SUMIF('Д 06.2025'!$D:$AF,ДОХОДЫ!A12,'Д 06.2025'!$AC:$AC))/1000</f>
        <v>3470.9874500000001</v>
      </c>
      <c r="J12" s="179">
        <f t="shared" ca="1" si="11"/>
        <v>0</v>
      </c>
      <c r="K12" s="179">
        <f ca="1">ROUND((SUMIF('Д 06.2025'!$D:$AE,ДОХОДЫ!A12,'Д 06.2025'!$AD:$AD))/1000,1)</f>
        <v>0</v>
      </c>
      <c r="L12" s="180">
        <f ca="1">ROUND((SUMIF('Д 06.2025'!$D:$AE,ДОХОДЫ!A12,'Д 06.2025'!$AE:$AE))/1000,1)</f>
        <v>0</v>
      </c>
      <c r="M12" s="181">
        <f t="shared" ca="1" si="7"/>
        <v>10356.200000000001</v>
      </c>
      <c r="N12" s="181">
        <f ca="1">ROUND((SUMIF('Д 06.2024'!$D:$AE,ДОХОДЫ!A12,'Д 06.2024'!$AC:$AC))/1000,1)</f>
        <v>10356.200000000001</v>
      </c>
      <c r="O12" s="181">
        <f t="shared" ca="1" si="8"/>
        <v>0</v>
      </c>
      <c r="P12" s="181">
        <f ca="1">ROUND((SUMIF('Д 06.2024'!$D:$AE,ДОХОДЫ!A12,'Д 06.2024'!$AD:$AD))/1000,1)</f>
        <v>0</v>
      </c>
      <c r="Q12" s="182">
        <f ca="1">ROUND((SUMIF('Д 06.2024'!$D:$AE,ДОХОДЫ!A12,'Д 06.2024'!$AE:$AE))/1000,1)</f>
        <v>0</v>
      </c>
    </row>
    <row r="13" spans="1:18" x14ac:dyDescent="0.25">
      <c r="A13" s="356" t="s">
        <v>528</v>
      </c>
      <c r="B13" s="176" t="s">
        <v>29</v>
      </c>
      <c r="C13" s="177">
        <f t="shared" ca="1" si="5"/>
        <v>853951.9</v>
      </c>
      <c r="D13" s="178">
        <f ca="1">ROUND((SUMIF('Д 06.2025'!$D:$Q,ДОХОДЫ!A13,'Д 06.2025'!$O:$O))/1000,1)</f>
        <v>630604</v>
      </c>
      <c r="E13" s="178">
        <f t="shared" ca="1" si="9"/>
        <v>223347.90000000002</v>
      </c>
      <c r="F13" s="178">
        <f ca="1">ROUND((SUMIF('Д 06.2025'!$D:$Q,ДОХОДЫ!A13,'Д 06.2025'!$P:$P))/1000,1)</f>
        <v>113029.6</v>
      </c>
      <c r="G13" s="178">
        <f ca="1">ROUND((SUMIF('Д 06.2025'!$D:$Q,ДОХОДЫ!A13,'Д 06.2025'!$Q:$Q))/1000,1)</f>
        <v>110318.3</v>
      </c>
      <c r="H13" s="179">
        <f t="shared" ca="1" si="10"/>
        <v>320450.65628</v>
      </c>
      <c r="I13" s="179">
        <f ca="1">(SUMIF('Д 06.2025'!$D:$AF,ДОХОДЫ!A13,'Д 06.2025'!$AC:$AC))/1000</f>
        <v>235482.95628000001</v>
      </c>
      <c r="J13" s="179">
        <f t="shared" ca="1" si="11"/>
        <v>84967.7</v>
      </c>
      <c r="K13" s="179">
        <f ca="1">ROUND((SUMIF('Д 06.2025'!$D:$AE,ДОХОДЫ!A13,'Д 06.2025'!$AD:$AD))/1000,1)</f>
        <v>41205.5</v>
      </c>
      <c r="L13" s="180">
        <f ca="1">ROUND((SUMIF('Д 06.2025'!$D:$AE,ДОХОДЫ!A13,'Д 06.2025'!$AE:$AE))/1000,1)</f>
        <v>43762.2</v>
      </c>
      <c r="M13" s="181">
        <f t="shared" ca="1" si="7"/>
        <v>309792.3</v>
      </c>
      <c r="N13" s="181">
        <f ca="1">ROUND((SUMIF('Д 06.2024'!$D:$AE,ДОХОДЫ!A13,'Д 06.2024'!$AC:$AC))/1000,1)</f>
        <v>227881.3</v>
      </c>
      <c r="O13" s="181">
        <f t="shared" ca="1" si="8"/>
        <v>81911</v>
      </c>
      <c r="P13" s="181">
        <f ca="1">ROUND((SUMIF('Д 06.2024'!$D:$AE,ДОХОДЫ!A13,'Д 06.2024'!$AD:$AD))/1000,1)</f>
        <v>36666.1</v>
      </c>
      <c r="Q13" s="182">
        <f ca="1">ROUND((SUMIF('Д 06.2024'!$D:$AE,ДОХОДЫ!A13,'Д 06.2024'!$AE:$AE))/1000,1)</f>
        <v>45244.9</v>
      </c>
    </row>
    <row r="14" spans="1:18" ht="33.75" x14ac:dyDescent="0.25">
      <c r="A14" s="356" t="s">
        <v>537</v>
      </c>
      <c r="B14" s="176" t="s">
        <v>240</v>
      </c>
      <c r="C14" s="177">
        <f t="shared" ca="1" si="5"/>
        <v>78070.600000000006</v>
      </c>
      <c r="D14" s="178">
        <f ca="1">ROUND((SUMIF('Д 06.2025'!$D:$Q,ДОХОДЫ!A14,'Д 06.2025'!$O:$O))/1000,1)</f>
        <v>9827.5</v>
      </c>
      <c r="E14" s="178">
        <f t="shared" ca="1" si="9"/>
        <v>68243.100000000006</v>
      </c>
      <c r="F14" s="178">
        <f ca="1">ROUND((SUMIF('Д 06.2025'!$D:$Q,ДОХОДЫ!A14,'Д 06.2025'!$P:$P))/1000,1)</f>
        <v>20926.7</v>
      </c>
      <c r="G14" s="178">
        <f ca="1">ROUND((SUMIF('Д 06.2025'!$D:$Q,ДОХОДЫ!A14,'Д 06.2025'!$Q:$Q))/1000,1)</f>
        <v>47316.4</v>
      </c>
      <c r="H14" s="179">
        <f t="shared" ca="1" si="10"/>
        <v>31673.995750000002</v>
      </c>
      <c r="I14" s="179">
        <f ca="1">(SUMIF('Д 06.2025'!$D:$AF,ДОХОДЫ!A14,'Д 06.2025'!$AC:$AC))/1000</f>
        <v>3987.09575</v>
      </c>
      <c r="J14" s="179">
        <f t="shared" ca="1" si="11"/>
        <v>27686.9</v>
      </c>
      <c r="K14" s="179">
        <f ca="1">ROUND((SUMIF('Д 06.2025'!$D:$AE,ДОХОДЫ!A14,'Д 06.2025'!$AD:$AD))/1000,1)</f>
        <v>8490.2000000000007</v>
      </c>
      <c r="L14" s="180">
        <f ca="1">ROUND((SUMIF('Д 06.2025'!$D:$AE,ДОХОДЫ!A14,'Д 06.2025'!$AE:$AE))/1000,1)</f>
        <v>19196.7</v>
      </c>
      <c r="M14" s="181">
        <f t="shared" ca="1" si="7"/>
        <v>33153.5</v>
      </c>
      <c r="N14" s="181">
        <f ca="1">ROUND((SUMIF('Д 06.2024'!$D:$AE,ДОХОДЫ!A14,'Д 06.2024'!$AC:$AC))/1000,1)</f>
        <v>4174.8</v>
      </c>
      <c r="O14" s="181">
        <f t="shared" ca="1" si="8"/>
        <v>28978.7</v>
      </c>
      <c r="P14" s="181">
        <f ca="1">ROUND((SUMIF('Д 06.2024'!$D:$AE,ДОХОДЫ!A14,'Д 06.2024'!$AD:$AD))/1000,1)</f>
        <v>8888.2999999999993</v>
      </c>
      <c r="Q14" s="182">
        <f ca="1">ROUND((SUMIF('Д 06.2024'!$D:$AE,ДОХОДЫ!A14,'Д 06.2024'!$AE:$AE))/1000,1)</f>
        <v>20090.400000000001</v>
      </c>
    </row>
    <row r="15" spans="1:18" ht="22.5" x14ac:dyDescent="0.25">
      <c r="A15" s="356" t="s">
        <v>547</v>
      </c>
      <c r="B15" s="176" t="s">
        <v>48</v>
      </c>
      <c r="C15" s="177">
        <f t="shared" ca="1" si="5"/>
        <v>95885.8</v>
      </c>
      <c r="D15" s="178">
        <f ca="1">ROUND((SUMIF('Д 06.2025'!$D:$Q,ДОХОДЫ!A15,'Д 06.2025'!$O:$O))/1000,1)</f>
        <v>95885.8</v>
      </c>
      <c r="E15" s="178">
        <f t="shared" ca="1" si="9"/>
        <v>0</v>
      </c>
      <c r="F15" s="178">
        <f ca="1">ROUND((SUMIF('Д 06.2025'!$D:$Q,ДОХОДЫ!A15,'Д 06.2025'!$P:$P))/1000,1)</f>
        <v>0</v>
      </c>
      <c r="G15" s="178">
        <f ca="1">ROUND((SUMIF('Д 06.2025'!$D:$Q,ДОХОДЫ!A15,'Д 06.2025'!$Q:$Q))/1000,1)</f>
        <v>0</v>
      </c>
      <c r="H15" s="179">
        <f t="shared" ca="1" si="10"/>
        <v>66862.635009999998</v>
      </c>
      <c r="I15" s="179">
        <f ca="1">(SUMIF('Д 06.2025'!$D:$AF,ДОХОДЫ!A15,'Д 06.2025'!$AC:$AC))/1000</f>
        <v>66862.635009999998</v>
      </c>
      <c r="J15" s="179">
        <f t="shared" ca="1" si="11"/>
        <v>0</v>
      </c>
      <c r="K15" s="179">
        <f ca="1">ROUND((SUMIF('Д 06.2025'!$D:$AE,ДОХОДЫ!A15,'Д 06.2025'!$AD:$AD))/1000,1)</f>
        <v>0</v>
      </c>
      <c r="L15" s="180">
        <f ca="1">ROUND((SUMIF('Д 06.2025'!$D:$AE,ДОХОДЫ!A15,'Д 06.2025'!$AE:$AE))/1000,1)</f>
        <v>0</v>
      </c>
      <c r="M15" s="181">
        <f t="shared" ca="1" si="7"/>
        <v>71397.5</v>
      </c>
      <c r="N15" s="181">
        <f ca="1">ROUND((SUMIF('Д 06.2024'!$D:$AE,ДОХОДЫ!A15,'Д 06.2024'!$AC:$AC))/1000,1)</f>
        <v>71397.5</v>
      </c>
      <c r="O15" s="181">
        <f t="shared" ca="1" si="8"/>
        <v>0</v>
      </c>
      <c r="P15" s="181">
        <f ca="1">ROUND((SUMIF('Д 06.2024'!$D:$AE,ДОХОДЫ!A15,'Д 06.2024'!$AD:$AD))/1000,1)</f>
        <v>0</v>
      </c>
      <c r="Q15" s="182">
        <f ca="1">ROUND((SUMIF('Д 06.2024'!$D:$AE,ДОХОДЫ!A15,'Д 06.2024'!$AE:$AE))/1000,1)</f>
        <v>0</v>
      </c>
    </row>
    <row r="16" spans="1:18" ht="22.5" x14ac:dyDescent="0.25">
      <c r="A16" s="356" t="s">
        <v>552</v>
      </c>
      <c r="B16" s="176" t="s">
        <v>52</v>
      </c>
      <c r="C16" s="177">
        <f t="shared" ca="1" si="5"/>
        <v>50</v>
      </c>
      <c r="D16" s="178">
        <f ca="1">ROUND((SUMIF('Д 06.2025'!$D:$Q,ДОХОДЫ!A16,'Д 06.2025'!$O:$O))/1000,1)</f>
        <v>50</v>
      </c>
      <c r="E16" s="178">
        <f t="shared" ca="1" si="9"/>
        <v>0</v>
      </c>
      <c r="F16" s="178">
        <f ca="1">ROUND((SUMIF('Д 06.2025'!$D:$Q,ДОХОДЫ!A16,'Д 06.2025'!$P:$P))/1000,1)</f>
        <v>0</v>
      </c>
      <c r="G16" s="178">
        <f ca="1">ROUND((SUMIF('Д 06.2025'!$D:$Q,ДОХОДЫ!A16,'Д 06.2025'!$Q:$Q))/1000,1)</f>
        <v>0</v>
      </c>
      <c r="H16" s="179">
        <f t="shared" ca="1" si="10"/>
        <v>34.85839</v>
      </c>
      <c r="I16" s="179">
        <f ca="1">(SUMIF('Д 06.2025'!$D:$AF,ДОХОДЫ!A16,'Д 06.2025'!$AC:$AC))/1000</f>
        <v>34.85839</v>
      </c>
      <c r="J16" s="179">
        <f t="shared" ca="1" si="11"/>
        <v>0</v>
      </c>
      <c r="K16" s="179">
        <f ca="1">ROUND((SUMIF('Д 06.2025'!$D:$AE,ДОХОДЫ!A16,'Д 06.2025'!$AD:$AD))/1000,1)</f>
        <v>0</v>
      </c>
      <c r="L16" s="180">
        <f ca="1">ROUND((SUMIF('Д 06.2025'!$D:$AE,ДОХОДЫ!A16,'Д 06.2025'!$AE:$AE))/1000,1)</f>
        <v>0</v>
      </c>
      <c r="M16" s="181">
        <f t="shared" ca="1" si="7"/>
        <v>72</v>
      </c>
      <c r="N16" s="181">
        <f ca="1">ROUND((SUMIF('Д 06.2024'!$D:$AE,ДОХОДЫ!A16,'Д 06.2024'!$AC:$AC))/1000,1)</f>
        <v>72</v>
      </c>
      <c r="O16" s="181">
        <f t="shared" ca="1" si="8"/>
        <v>0</v>
      </c>
      <c r="P16" s="181">
        <f ca="1">ROUND((SUMIF('Д 06.2024'!$D:$AE,ДОХОДЫ!A16,'Д 06.2024'!$AD:$AD))/1000,1)</f>
        <v>0</v>
      </c>
      <c r="Q16" s="182">
        <f ca="1">ROUND((SUMIF('Д 06.2024'!$D:$AE,ДОХОДЫ!A16,'Д 06.2024'!$AE:$AE))/1000,1)</f>
        <v>0</v>
      </c>
    </row>
    <row r="17" spans="1:18" x14ac:dyDescent="0.25">
      <c r="A17" s="356" t="s">
        <v>554</v>
      </c>
      <c r="B17" s="176" t="s">
        <v>53</v>
      </c>
      <c r="C17" s="177">
        <f t="shared" ca="1" si="5"/>
        <v>45999.8</v>
      </c>
      <c r="D17" s="178">
        <f ca="1">ROUND((SUMIF('Д 06.2025'!$D:$Q,ДОХОДЫ!A17,'Д 06.2025'!$O:$O))/1000,1)</f>
        <v>23235.5</v>
      </c>
      <c r="E17" s="178">
        <f t="shared" ca="1" si="9"/>
        <v>22764.3</v>
      </c>
      <c r="F17" s="178">
        <f ca="1">ROUND((SUMIF('Д 06.2025'!$D:$Q,ДОХОДЫ!A17,'Д 06.2025'!$P:$P))/1000,1)</f>
        <v>13306</v>
      </c>
      <c r="G17" s="178">
        <f ca="1">ROUND((SUMIF('Д 06.2025'!$D:$Q,ДОХОДЫ!A17,'Д 06.2025'!$Q:$Q))/1000,1)</f>
        <v>9458.2999999999993</v>
      </c>
      <c r="H17" s="179">
        <f t="shared" ca="1" si="10"/>
        <v>43990.606610000003</v>
      </c>
      <c r="I17" s="179">
        <f ca="1">(SUMIF('Д 06.2025'!$D:$AF,ДОХОДЫ!A17,'Д 06.2025'!$AC:$AC))/1000</f>
        <v>21995.30661</v>
      </c>
      <c r="J17" s="179">
        <f t="shared" ca="1" si="11"/>
        <v>21995.3</v>
      </c>
      <c r="K17" s="179">
        <f ca="1">ROUND((SUMIF('Д 06.2025'!$D:$AE,ДОХОДЫ!A17,'Д 06.2025'!$AD:$AD))/1000,1)</f>
        <v>11751.8</v>
      </c>
      <c r="L17" s="180">
        <f ca="1">ROUND((SUMIF('Д 06.2025'!$D:$AE,ДОХОДЫ!A17,'Д 06.2025'!$AE:$AE))/1000,1)</f>
        <v>10243.5</v>
      </c>
      <c r="M17" s="181">
        <f t="shared" ca="1" si="7"/>
        <v>37919.199999999997</v>
      </c>
      <c r="N17" s="181">
        <f ca="1">ROUND((SUMIF('Д 06.2024'!$D:$AE,ДОХОДЫ!A17,'Д 06.2024'!$AC:$AC))/1000,1)</f>
        <v>18959.599999999999</v>
      </c>
      <c r="O17" s="181">
        <f t="shared" ca="1" si="8"/>
        <v>18959.599999999999</v>
      </c>
      <c r="P17" s="181">
        <f ca="1">ROUND((SUMIF('Д 06.2024'!$D:$AE,ДОХОДЫ!A17,'Д 06.2024'!$AD:$AD))/1000,1)</f>
        <v>11012.7</v>
      </c>
      <c r="Q17" s="182">
        <f ca="1">ROUND((SUMIF('Д 06.2024'!$D:$AE,ДОХОДЫ!A17,'Д 06.2024'!$AE:$AE))/1000,1)</f>
        <v>7946.9</v>
      </c>
    </row>
    <row r="18" spans="1:18" ht="22.5" x14ac:dyDescent="0.25">
      <c r="A18" s="356" t="s">
        <v>556</v>
      </c>
      <c r="B18" s="176" t="s">
        <v>54</v>
      </c>
      <c r="C18" s="177">
        <f t="shared" ca="1" si="5"/>
        <v>24287.7</v>
      </c>
      <c r="D18" s="178">
        <f ca="1">ROUND((SUMIF('Д 06.2025'!$D:$Q,ДОХОДЫ!A18,'Д 06.2025'!$O:$O))/1000,1)</f>
        <v>24287.7</v>
      </c>
      <c r="E18" s="178">
        <f t="shared" ca="1" si="9"/>
        <v>0</v>
      </c>
      <c r="F18" s="178">
        <f ca="1">ROUND((SUMIF('Д 06.2025'!$D:$Q,ДОХОДЫ!A18,'Д 06.2025'!$P:$P))/1000,1)</f>
        <v>0</v>
      </c>
      <c r="G18" s="178">
        <f ca="1">ROUND((SUMIF('Д 06.2025'!$D:$Q,ДОХОДЫ!A18,'Д 06.2025'!$Q:$Q))/1000,1)</f>
        <v>0</v>
      </c>
      <c r="H18" s="179">
        <f t="shared" ca="1" si="10"/>
        <v>26027.620620000002</v>
      </c>
      <c r="I18" s="179">
        <f ca="1">(SUMIF('Д 06.2025'!$D:$AF,ДОХОДЫ!A18,'Д 06.2025'!$AC:$AC))/1000</f>
        <v>26027.620620000002</v>
      </c>
      <c r="J18" s="179">
        <f t="shared" ca="1" si="11"/>
        <v>0</v>
      </c>
      <c r="K18" s="179">
        <f ca="1">ROUND((SUMIF('Д 06.2025'!$D:$AE,ДОХОДЫ!A18,'Д 06.2025'!$AD:$AD))/1000,1)</f>
        <v>0</v>
      </c>
      <c r="L18" s="180">
        <f ca="1">ROUND((SUMIF('Д 06.2025'!$D:$AE,ДОХОДЫ!A18,'Д 06.2025'!$AE:$AE))/1000,1)</f>
        <v>0</v>
      </c>
      <c r="M18" s="181">
        <f t="shared" ca="1" si="7"/>
        <v>20248.099999999999</v>
      </c>
      <c r="N18" s="181">
        <f ca="1">ROUND((SUMIF('Д 06.2024'!$D:$AE,ДОХОДЫ!A18,'Д 06.2024'!$AC:$AC))/1000,1)</f>
        <v>20248.099999999999</v>
      </c>
      <c r="O18" s="181">
        <f t="shared" ca="1" si="8"/>
        <v>0</v>
      </c>
      <c r="P18" s="181">
        <f ca="1">ROUND((SUMIF('Д 06.2024'!$D:$AE,ДОХОДЫ!A18,'Д 06.2024'!$AD:$AD))/1000,1)</f>
        <v>0</v>
      </c>
      <c r="Q18" s="182">
        <f ca="1">ROUND((SUMIF('Д 06.2024'!$D:$AE,ДОХОДЫ!A18,'Д 06.2024'!$AE:$AE))/1000,1)</f>
        <v>0</v>
      </c>
    </row>
    <row r="19" spans="1:18" x14ac:dyDescent="0.25">
      <c r="A19" s="356" t="s">
        <v>559</v>
      </c>
      <c r="B19" s="176" t="s">
        <v>57</v>
      </c>
      <c r="C19" s="177">
        <f t="shared" ca="1" si="5"/>
        <v>52416.2</v>
      </c>
      <c r="D19" s="178">
        <f ca="1">ROUND((SUMIF('Д 06.2025'!$D:$Q,ДОХОДЫ!A19,'Д 06.2025'!$O:$O))/1000,1)</f>
        <v>0</v>
      </c>
      <c r="E19" s="178">
        <f t="shared" ca="1" si="9"/>
        <v>52416.2</v>
      </c>
      <c r="F19" s="178">
        <f ca="1">ROUND((SUMIF('Д 06.2025'!$D:$Q,ДОХОДЫ!A19,'Д 06.2025'!$P:$P))/1000,1)</f>
        <v>31982.6</v>
      </c>
      <c r="G19" s="178">
        <f ca="1">ROUND((SUMIF('Д 06.2025'!$D:$Q,ДОХОДЫ!A19,'Д 06.2025'!$Q:$Q))/1000,1)</f>
        <v>20433.599999999999</v>
      </c>
      <c r="H19" s="179">
        <f t="shared" ca="1" si="10"/>
        <v>4413.7</v>
      </c>
      <c r="I19" s="179">
        <f ca="1">(SUMIF('Д 06.2025'!$D:$AF,ДОХОДЫ!A19,'Д 06.2025'!$AC:$AC))/1000</f>
        <v>0</v>
      </c>
      <c r="J19" s="179">
        <f t="shared" ca="1" si="11"/>
        <v>4413.7</v>
      </c>
      <c r="K19" s="179">
        <f ca="1">ROUND((SUMIF('Д 06.2025'!$D:$AE,ДОХОДЫ!A19,'Д 06.2025'!$AD:$AD))/1000,1)</f>
        <v>2117.1</v>
      </c>
      <c r="L19" s="180">
        <f ca="1">ROUND((SUMIF('Д 06.2025'!$D:$AE,ДОХОДЫ!A19,'Д 06.2025'!$AE:$AE))/1000,1)</f>
        <v>2296.6</v>
      </c>
      <c r="M19" s="181">
        <f t="shared" ca="1" si="7"/>
        <v>4119.3</v>
      </c>
      <c r="N19" s="181">
        <f ca="1">ROUND((SUMIF('Д 06.2024'!$D:$AE,ДОХОДЫ!A19,'Д 06.2024'!$AC:$AC))/1000,1)</f>
        <v>0</v>
      </c>
      <c r="O19" s="181">
        <f t="shared" ca="1" si="8"/>
        <v>4119.3</v>
      </c>
      <c r="P19" s="181">
        <f ca="1">ROUND((SUMIF('Д 06.2024'!$D:$AE,ДОХОДЫ!A19,'Д 06.2024'!$AD:$AD))/1000,1)</f>
        <v>2321.1</v>
      </c>
      <c r="Q19" s="182">
        <f ca="1">ROUND((SUMIF('Д 06.2024'!$D:$AE,ДОХОДЫ!A19,'Д 06.2024'!$AE:$AE))/1000,1)</f>
        <v>1798.2</v>
      </c>
    </row>
    <row r="20" spans="1:18" x14ac:dyDescent="0.25">
      <c r="A20" s="356" t="s">
        <v>562</v>
      </c>
      <c r="B20" s="176" t="s">
        <v>60</v>
      </c>
      <c r="C20" s="177">
        <f t="shared" ca="1" si="5"/>
        <v>2683.2</v>
      </c>
      <c r="D20" s="178">
        <f ca="1">ROUND((SUMIF('Д 06.2025'!$D:$Q,ДОХОДЫ!A20,'Д 06.2025'!$O:$O))/1000,1)</f>
        <v>2683.2</v>
      </c>
      <c r="E20" s="178">
        <f t="shared" ca="1" si="9"/>
        <v>0</v>
      </c>
      <c r="F20" s="178">
        <f ca="1">ROUND((SUMIF('Д 06.2025'!$D:$Q,ДОХОДЫ!A20,'Д 06.2025'!$P:$P))/1000,1)</f>
        <v>0</v>
      </c>
      <c r="G20" s="178">
        <f ca="1">ROUND((SUMIF('Д 06.2025'!$D:$Q,ДОХОДЫ!A20,'Д 06.2025'!$Q:$Q))/1000,1)</f>
        <v>0</v>
      </c>
      <c r="H20" s="179">
        <f t="shared" ca="1" si="10"/>
        <v>1765.1466499999999</v>
      </c>
      <c r="I20" s="179">
        <f ca="1">(SUMIF('Д 06.2025'!$D:$AF,ДОХОДЫ!A20,'Д 06.2025'!$AC:$AC))/1000</f>
        <v>1765.1466499999999</v>
      </c>
      <c r="J20" s="179">
        <f t="shared" ca="1" si="11"/>
        <v>0</v>
      </c>
      <c r="K20" s="179">
        <f ca="1">ROUND((SUMIF('Д 06.2025'!$D:$AE,ДОХОДЫ!A20,'Д 06.2025'!$AD:$AD))/1000,1)</f>
        <v>0</v>
      </c>
      <c r="L20" s="180">
        <f ca="1">ROUND((SUMIF('Д 06.2025'!$D:$AE,ДОХОДЫ!A20,'Д 06.2025'!$AE:$AE))/1000,1)</f>
        <v>0</v>
      </c>
      <c r="M20" s="181">
        <f t="shared" ca="1" si="7"/>
        <v>1430.5</v>
      </c>
      <c r="N20" s="181">
        <f ca="1">ROUND((SUMIF('Д 06.2024'!$D:$AE,ДОХОДЫ!A20,'Д 06.2024'!$AC:$AC))/1000,1)</f>
        <v>1430.5</v>
      </c>
      <c r="O20" s="181">
        <f t="shared" ca="1" si="8"/>
        <v>0</v>
      </c>
      <c r="P20" s="181">
        <f ca="1">ROUND((SUMIF('Д 06.2024'!$D:$AE,ДОХОДЫ!A20,'Д 06.2024'!$AD:$AD))/1000,1)</f>
        <v>0</v>
      </c>
      <c r="Q20" s="182">
        <f ca="1">ROUND((SUMIF('Д 06.2024'!$D:$AE,ДОХОДЫ!A20,'Д 06.2024'!$AE:$AE))/1000,1)</f>
        <v>0</v>
      </c>
    </row>
    <row r="21" spans="1:18" x14ac:dyDescent="0.25">
      <c r="A21" s="356" t="s">
        <v>564</v>
      </c>
      <c r="B21" s="176" t="s">
        <v>62</v>
      </c>
      <c r="C21" s="177">
        <f t="shared" ca="1" si="5"/>
        <v>91216.5</v>
      </c>
      <c r="D21" s="178">
        <f ca="1">ROUND((SUMIF('Д 06.2025'!$D:$Q,ДОХОДЫ!A21,'Д 06.2025'!$O:$O))/1000,1)</f>
        <v>0</v>
      </c>
      <c r="E21" s="178">
        <f t="shared" ca="1" si="9"/>
        <v>91216.5</v>
      </c>
      <c r="F21" s="178">
        <f ca="1">ROUND((SUMIF('Д 06.2025'!$D:$Q,ДОХОДЫ!A21,'Д 06.2025'!$P:$P))/1000,1)</f>
        <v>26115.200000000001</v>
      </c>
      <c r="G21" s="178">
        <f ca="1">ROUND((SUMIF('Д 06.2025'!$D:$Q,ДОХОДЫ!A21,'Д 06.2025'!$Q:$Q))/1000,1)</f>
        <v>65101.3</v>
      </c>
      <c r="H21" s="179">
        <f t="shared" ca="1" si="10"/>
        <v>32270.1</v>
      </c>
      <c r="I21" s="179">
        <f ca="1">(SUMIF('Д 06.2025'!$D:$AF,ДОХОДЫ!A21,'Д 06.2025'!$AC:$AC))/1000</f>
        <v>0</v>
      </c>
      <c r="J21" s="179">
        <f t="shared" ca="1" si="11"/>
        <v>32270.1</v>
      </c>
      <c r="K21" s="179">
        <f ca="1">ROUND((SUMIF('Д 06.2025'!$D:$AE,ДОХОДЫ!A21,'Д 06.2025'!$AD:$AD))/1000,1)</f>
        <v>6084.1</v>
      </c>
      <c r="L21" s="180">
        <f ca="1">ROUND((SUMIF('Д 06.2025'!$D:$AE,ДОХОДЫ!A21,'Д 06.2025'!$AE:$AE))/1000,1)</f>
        <v>26186</v>
      </c>
      <c r="M21" s="181">
        <f t="shared" ca="1" si="7"/>
        <v>28130</v>
      </c>
      <c r="N21" s="181">
        <f ca="1">ROUND((SUMIF('Д 06.2024'!$D:$AE,ДОХОДЫ!A21,'Д 06.2024'!$AC:$AC))/1000,1)</f>
        <v>0</v>
      </c>
      <c r="O21" s="181">
        <f t="shared" ca="1" si="8"/>
        <v>28130</v>
      </c>
      <c r="P21" s="181">
        <f ca="1">ROUND((SUMIF('Д 06.2024'!$D:$AE,ДОХОДЫ!A21,'Д 06.2024'!$AD:$AD))/1000,1)</f>
        <v>7898.7</v>
      </c>
      <c r="Q21" s="182">
        <f ca="1">ROUND((SUMIF('Д 06.2024'!$D:$AE,ДОХОДЫ!A21,'Д 06.2024'!$AE:$AE))/1000,1)</f>
        <v>20231.3</v>
      </c>
    </row>
    <row r="22" spans="1:18" x14ac:dyDescent="0.25">
      <c r="A22" s="356" t="s">
        <v>571</v>
      </c>
      <c r="B22" s="176" t="s">
        <v>241</v>
      </c>
      <c r="C22" s="177">
        <f t="shared" ca="1" si="5"/>
        <v>25570.1</v>
      </c>
      <c r="D22" s="178">
        <f ca="1">ROUND((SUMIF('Д 06.2025'!$D:$Q,ДОХОДЫ!A22,'Д 06.2025'!$O:$O))/1000,1)</f>
        <v>25570.1</v>
      </c>
      <c r="E22" s="178">
        <f t="shared" ca="1" si="9"/>
        <v>0</v>
      </c>
      <c r="F22" s="178">
        <f ca="1">ROUND((SUMIF('Д 06.2025'!$D:$Q,ДОХОДЫ!A22,'Д 06.2025'!$P:$P))/1000,1)</f>
        <v>0</v>
      </c>
      <c r="G22" s="178">
        <f ca="1">ROUND((SUMIF('Д 06.2025'!$D:$Q,ДОХОДЫ!A22,'Д 06.2025'!$Q:$Q))/1000,1)</f>
        <v>0</v>
      </c>
      <c r="H22" s="179">
        <f t="shared" ca="1" si="10"/>
        <v>17496.457079999996</v>
      </c>
      <c r="I22" s="179">
        <f ca="1">(SUMIF('Д 06.2025'!$D:$AF,ДОХОДЫ!A22,'Д 06.2025'!$AC:$AC))/1000</f>
        <v>17496.457079999996</v>
      </c>
      <c r="J22" s="179">
        <f t="shared" ca="1" si="11"/>
        <v>0</v>
      </c>
      <c r="K22" s="179">
        <f ca="1">ROUND((SUMIF('Д 06.2025'!$D:$AE,ДОХОДЫ!A22,'Д 06.2025'!$AD:$AD))/1000,1)</f>
        <v>0</v>
      </c>
      <c r="L22" s="180">
        <f ca="1">ROUND((SUMIF('Д 06.2025'!$D:$AE,ДОХОДЫ!A22,'Д 06.2025'!$AE:$AE))/1000,1)</f>
        <v>0</v>
      </c>
      <c r="M22" s="181">
        <f t="shared" ca="1" si="7"/>
        <v>4783.8999999999996</v>
      </c>
      <c r="N22" s="181">
        <f ca="1">ROUND((SUMIF('Д 06.2024'!$D:$AE,ДОХОДЫ!A22,'Д 06.2024'!$AC:$AC))/1000,1)</f>
        <v>4783.8999999999996</v>
      </c>
      <c r="O22" s="181">
        <f t="shared" ca="1" si="8"/>
        <v>0</v>
      </c>
      <c r="P22" s="181">
        <f ca="1">ROUND((SUMIF('Д 06.2024'!$D:$AE,ДОХОДЫ!A22,'Д 06.2024'!$AD:$AD))/1000,1)</f>
        <v>0</v>
      </c>
      <c r="Q22" s="182">
        <f ca="1">ROUND((SUMIF('Д 06.2024'!$D:$AE,ДОХОДЫ!A22,'Д 06.2024'!$AE:$AE))/1000,1)</f>
        <v>0</v>
      </c>
    </row>
    <row r="23" spans="1:18" s="3" customFormat="1" ht="22.5" x14ac:dyDescent="0.25">
      <c r="A23" s="356" t="s">
        <v>729</v>
      </c>
      <c r="B23" s="176" t="s">
        <v>446</v>
      </c>
      <c r="C23" s="177">
        <f t="shared" ca="1" si="5"/>
        <v>0</v>
      </c>
      <c r="D23" s="178">
        <f ca="1">ROUND((SUMIF('Д 06.2025'!$D:$Q,ДОХОДЫ!A23,'Д 06.2025'!$O:$O))/1000,1)</f>
        <v>0</v>
      </c>
      <c r="E23" s="178">
        <f t="shared" ca="1" si="9"/>
        <v>0</v>
      </c>
      <c r="F23" s="178">
        <f ca="1">ROUND((SUMIF('Д 06.2025'!$D:$Q,ДОХОДЫ!A23,'Д 06.2025'!$P:$P))/1000,1)</f>
        <v>0</v>
      </c>
      <c r="G23" s="178">
        <f ca="1">ROUND((SUMIF('Д 06.2025'!$D:$Q,ДОХОДЫ!A23,'Д 06.2025'!$Q:$Q))/1000,1)</f>
        <v>0</v>
      </c>
      <c r="H23" s="179">
        <f t="shared" ca="1" si="10"/>
        <v>-0.1</v>
      </c>
      <c r="I23" s="179">
        <f ca="1">(SUMIF('Д 06.2025'!$D:$AF,ДОХОДЫ!A23,'Д 06.2025'!$AC:$AC))/1000</f>
        <v>0</v>
      </c>
      <c r="J23" s="179">
        <f t="shared" ca="1" si="11"/>
        <v>-0.1</v>
      </c>
      <c r="K23" s="179">
        <f ca="1">ROUND((SUMIF('Д 06.2025'!$D:$AE,ДОХОДЫ!A23,'Д 06.2025'!$AD:$AD))/1000,1)</f>
        <v>0</v>
      </c>
      <c r="L23" s="180">
        <f ca="1">ROUND((SUMIF('Д 06.2025'!$D:$AE,ДОХОДЫ!A23,'Д 06.2025'!$AE:$AE))/1000,1)</f>
        <v>-0.1</v>
      </c>
      <c r="M23" s="181">
        <f t="shared" ca="1" si="7"/>
        <v>-0.30000000000000004</v>
      </c>
      <c r="N23" s="181">
        <f ca="1">ROUND((SUMIF('Д 06.2024'!$D:$AE,ДОХОДЫ!A23,'Д 06.2024'!$AC:$AC))/1000,1)</f>
        <v>0</v>
      </c>
      <c r="O23" s="181">
        <f t="shared" ca="1" si="8"/>
        <v>-0.30000000000000004</v>
      </c>
      <c r="P23" s="181">
        <f ca="1">ROUND((SUMIF('Д 06.2024'!$D:$AE,ДОХОДЫ!A23,'Д 06.2024'!$AD:$AD))/1000,1)</f>
        <v>-0.1</v>
      </c>
      <c r="Q23" s="182">
        <f ca="1">ROUND((SUMIF('Д 06.2024'!$D:$AE,ДОХОДЫ!A23,'Д 06.2024'!$AE:$AE))/1000,1)</f>
        <v>-0.2</v>
      </c>
      <c r="R23" s="171"/>
    </row>
    <row r="24" spans="1:18" ht="33.75" x14ac:dyDescent="0.25">
      <c r="A24" s="356" t="s">
        <v>574</v>
      </c>
      <c r="B24" s="176" t="s">
        <v>242</v>
      </c>
      <c r="C24" s="177">
        <f t="shared" ca="1" si="5"/>
        <v>75006.3</v>
      </c>
      <c r="D24" s="178">
        <f ca="1">ROUND((SUMIF('Д 06.2025'!$D:$Q,ДОХОДЫ!A24,'Д 06.2025'!$O:$O))/1000,1)</f>
        <v>43931.7</v>
      </c>
      <c r="E24" s="178">
        <f t="shared" ca="1" si="9"/>
        <v>31074.600000000002</v>
      </c>
      <c r="F24" s="178">
        <f ca="1">ROUND((SUMIF('Д 06.2025'!$D:$Q,ДОХОДЫ!A24,'Д 06.2025'!$P:$P))/1000,1)</f>
        <v>24721.9</v>
      </c>
      <c r="G24" s="178">
        <f ca="1">ROUND((SUMIF('Д 06.2025'!$D:$Q,ДОХОДЫ!A24,'Д 06.2025'!$Q:$Q))/1000,1)</f>
        <v>6352.7</v>
      </c>
      <c r="H24" s="179">
        <f t="shared" ca="1" si="10"/>
        <v>21702.669000000002</v>
      </c>
      <c r="I24" s="179">
        <f ca="1">(SUMIF('Д 06.2025'!$D:$AF,ДОХОДЫ!A24,'Д 06.2025'!$AC:$AC))/1000</f>
        <v>12153.269</v>
      </c>
      <c r="J24" s="179">
        <f t="shared" ca="1" si="11"/>
        <v>9549.4</v>
      </c>
      <c r="K24" s="179">
        <f ca="1">ROUND((SUMIF('Д 06.2025'!$D:$AE,ДОХОДЫ!A24,'Д 06.2025'!$AD:$AD))/1000,1)</f>
        <v>7237.5</v>
      </c>
      <c r="L24" s="180">
        <f ca="1">ROUND((SUMIF('Д 06.2025'!$D:$AE,ДОХОДЫ!A24,'Д 06.2025'!$AE:$AE))/1000,1)</f>
        <v>2311.9</v>
      </c>
      <c r="M24" s="181">
        <f t="shared" ca="1" si="7"/>
        <v>41595.800000000003</v>
      </c>
      <c r="N24" s="181">
        <f ca="1">ROUND((SUMIF('Д 06.2024'!$D:$AE,ДОХОДЫ!A24,'Д 06.2024'!$AC:$AC))/1000,1)</f>
        <v>21812.3</v>
      </c>
      <c r="O24" s="181">
        <f t="shared" ca="1" si="8"/>
        <v>19783.5</v>
      </c>
      <c r="P24" s="181">
        <f ca="1">ROUND((SUMIF('Д 06.2024'!$D:$AE,ДОХОДЫ!A24,'Д 06.2024'!$AD:$AD))/1000,1)</f>
        <v>17282.900000000001</v>
      </c>
      <c r="Q24" s="182">
        <f ca="1">ROUND((SUMIF('Д 06.2024'!$D:$AE,ДОХОДЫ!A24,'Д 06.2024'!$AE:$AE))/1000,1)</f>
        <v>2500.6</v>
      </c>
    </row>
    <row r="25" spans="1:18" ht="22.5" x14ac:dyDescent="0.25">
      <c r="A25" s="356" t="s">
        <v>595</v>
      </c>
      <c r="B25" s="176" t="s">
        <v>94</v>
      </c>
      <c r="C25" s="177">
        <f t="shared" ca="1" si="5"/>
        <v>692</v>
      </c>
      <c r="D25" s="178">
        <f ca="1">ROUND((SUMIF('Д 06.2025'!$D:$Q,ДОХОДЫ!A25,'Д 06.2025'!$O:$O))/1000,1)</f>
        <v>692</v>
      </c>
      <c r="E25" s="178">
        <f t="shared" ca="1" si="9"/>
        <v>0</v>
      </c>
      <c r="F25" s="178">
        <f ca="1">ROUND((SUMIF('Д 06.2025'!$D:$Q,ДОХОДЫ!A25,'Д 06.2025'!$P:$P))/1000,1)</f>
        <v>0</v>
      </c>
      <c r="G25" s="178">
        <f ca="1">ROUND((SUMIF('Д 06.2025'!$D:$Q,ДОХОДЫ!A25,'Д 06.2025'!$Q:$Q))/1000,1)</f>
        <v>0</v>
      </c>
      <c r="H25" s="179">
        <f t="shared" ca="1" si="10"/>
        <v>313.15987000000001</v>
      </c>
      <c r="I25" s="179">
        <f ca="1">(SUMIF('Д 06.2025'!$D:$AF,ДОХОДЫ!A25,'Д 06.2025'!$AC:$AC))/1000</f>
        <v>313.15987000000001</v>
      </c>
      <c r="J25" s="179">
        <f t="shared" ca="1" si="11"/>
        <v>0</v>
      </c>
      <c r="K25" s="179">
        <f ca="1">ROUND((SUMIF('Д 06.2025'!$D:$AE,ДОХОДЫ!A25,'Д 06.2025'!$AD:$AD))/1000,1)</f>
        <v>0</v>
      </c>
      <c r="L25" s="180">
        <f ca="1">ROUND((SUMIF('Д 06.2025'!$D:$AE,ДОХОДЫ!A25,'Д 06.2025'!$AE:$AE))/1000,1)</f>
        <v>0</v>
      </c>
      <c r="M25" s="181">
        <f t="shared" ca="1" si="7"/>
        <v>359.5</v>
      </c>
      <c r="N25" s="181">
        <f ca="1">ROUND((SUMIF('Д 06.2024'!$D:$AE,ДОХОДЫ!A25,'Д 06.2024'!$AC:$AC))/1000,1)</f>
        <v>359.5</v>
      </c>
      <c r="O25" s="181">
        <f t="shared" ca="1" si="8"/>
        <v>0</v>
      </c>
      <c r="P25" s="181">
        <f ca="1">ROUND((SUMIF('Д 06.2024'!$D:$AE,ДОХОДЫ!A25,'Д 06.2024'!$AD:$AD))/1000,1)</f>
        <v>0</v>
      </c>
      <c r="Q25" s="182">
        <f ca="1">ROUND((SUMIF('Д 06.2024'!$D:$AE,ДОХОДЫ!A25,'Д 06.2024'!$AE:$AE))/1000,1)</f>
        <v>0</v>
      </c>
    </row>
    <row r="26" spans="1:18" ht="22.5" x14ac:dyDescent="0.25">
      <c r="A26" s="356" t="s">
        <v>601</v>
      </c>
      <c r="B26" s="176" t="s">
        <v>243</v>
      </c>
      <c r="C26" s="177">
        <f t="shared" ca="1" si="5"/>
        <v>6069.6</v>
      </c>
      <c r="D26" s="178">
        <f ca="1">ROUND((SUMIF('Д 06.2025'!$D:$Q,ДОХОДЫ!A26,'Д 06.2025'!$O:$O))/1000,1)</f>
        <v>203.1</v>
      </c>
      <c r="E26" s="178">
        <f t="shared" ca="1" si="9"/>
        <v>5866.5</v>
      </c>
      <c r="F26" s="178">
        <f ca="1">ROUND((SUMIF('Д 06.2025'!$D:$Q,ДОХОДЫ!A26,'Д 06.2025'!$P:$P))/1000,1)</f>
        <v>5745</v>
      </c>
      <c r="G26" s="178">
        <f ca="1">ROUND((SUMIF('Д 06.2025'!$D:$Q,ДОХОДЫ!A26,'Д 06.2025'!$Q:$Q))/1000,1)</f>
        <v>121.5</v>
      </c>
      <c r="H26" s="179">
        <f t="shared" ca="1" si="10"/>
        <v>4422.3820799999994</v>
      </c>
      <c r="I26" s="179">
        <f ca="1">(SUMIF('Д 06.2025'!$D:$AF,ДОХОДЫ!A26,'Д 06.2025'!$AC:$AC))/1000</f>
        <v>478.18208000000004</v>
      </c>
      <c r="J26" s="179">
        <f t="shared" ca="1" si="11"/>
        <v>3944.2</v>
      </c>
      <c r="K26" s="179">
        <f ca="1">ROUND((SUMIF('Д 06.2025'!$D:$AE,ДОХОДЫ!A26,'Д 06.2025'!$AD:$AD))/1000,1)</f>
        <v>3676.5</v>
      </c>
      <c r="L26" s="180">
        <f ca="1">ROUND((SUMIF('Д 06.2025'!$D:$AE,ДОХОДЫ!A26,'Д 06.2025'!$AE:$AE))/1000,1)</f>
        <v>267.7</v>
      </c>
      <c r="M26" s="181">
        <f t="shared" ca="1" si="7"/>
        <v>2499.4</v>
      </c>
      <c r="N26" s="181">
        <f ca="1">ROUND((SUMIF('Д 06.2024'!$D:$AE,ДОХОДЫ!A26,'Д 06.2024'!$AC:$AC))/1000,1)</f>
        <v>1163.7</v>
      </c>
      <c r="O26" s="181">
        <f t="shared" ca="1" si="8"/>
        <v>1335.7</v>
      </c>
      <c r="P26" s="181">
        <f ca="1">ROUND((SUMIF('Д 06.2024'!$D:$AE,ДОХОДЫ!A26,'Д 06.2024'!$AD:$AD))/1000,1)</f>
        <v>446.3</v>
      </c>
      <c r="Q26" s="182">
        <f ca="1">ROUND((SUMIF('Д 06.2024'!$D:$AE,ДОХОДЫ!A26,'Д 06.2024'!$AE:$AE))/1000,1)</f>
        <v>889.4</v>
      </c>
    </row>
    <row r="27" spans="1:18" ht="22.5" x14ac:dyDescent="0.25">
      <c r="A27" s="356" t="s">
        <v>607</v>
      </c>
      <c r="B27" s="176" t="s">
        <v>244</v>
      </c>
      <c r="C27" s="177">
        <f t="shared" ca="1" si="5"/>
        <v>11015</v>
      </c>
      <c r="D27" s="178">
        <f ca="1">ROUND((SUMIF('Д 06.2025'!$D:$Q,ДОХОДЫ!A27,'Д 06.2025'!$O:$O))/1000,1)</f>
        <v>8015</v>
      </c>
      <c r="E27" s="178">
        <f t="shared" ca="1" si="9"/>
        <v>3000</v>
      </c>
      <c r="F27" s="178">
        <f ca="1">ROUND((SUMIF('Д 06.2025'!$D:$Q,ДОХОДЫ!A27,'Д 06.2025'!$P:$P))/1000,1)</f>
        <v>3000</v>
      </c>
      <c r="G27" s="178">
        <f ca="1">ROUND((SUMIF('Д 06.2025'!$D:$Q,ДОХОДЫ!A27,'Д 06.2025'!$Q:$Q))/1000,1)</f>
        <v>0</v>
      </c>
      <c r="H27" s="179">
        <f t="shared" ca="1" si="10"/>
        <v>17267.783480000002</v>
      </c>
      <c r="I27" s="179">
        <f ca="1">(SUMIF('Д 06.2025'!$D:$AF,ДОХОДЫ!A27,'Д 06.2025'!$AC:$AC))/1000</f>
        <v>15386.583480000001</v>
      </c>
      <c r="J27" s="179">
        <f t="shared" ca="1" si="11"/>
        <v>1881.1999999999998</v>
      </c>
      <c r="K27" s="179">
        <f ca="1">ROUND((SUMIF('Д 06.2025'!$D:$AE,ДОХОДЫ!A27,'Д 06.2025'!$AD:$AD))/1000,1)</f>
        <v>1881.1</v>
      </c>
      <c r="L27" s="180">
        <f ca="1">ROUND((SUMIF('Д 06.2025'!$D:$AE,ДОХОДЫ!A27,'Д 06.2025'!$AE:$AE))/1000,1)</f>
        <v>0.1</v>
      </c>
      <c r="M27" s="181">
        <f t="shared" ca="1" si="7"/>
        <v>20246.099999999999</v>
      </c>
      <c r="N27" s="181">
        <f ca="1">ROUND((SUMIF('Д 06.2024'!$D:$AE,ДОХОДЫ!A27,'Д 06.2024'!$AC:$AC))/1000,1)</f>
        <v>15252.1</v>
      </c>
      <c r="O27" s="181">
        <f t="shared" ca="1" si="8"/>
        <v>4994</v>
      </c>
      <c r="P27" s="181">
        <f ca="1">ROUND((SUMIF('Д 06.2024'!$D:$AE,ДОХОДЫ!A27,'Д 06.2024'!$AD:$AD))/1000,1)</f>
        <v>3863.4</v>
      </c>
      <c r="Q27" s="182">
        <f ca="1">ROUND((SUMIF('Д 06.2024'!$D:$AE,ДОХОДЫ!A27,'Д 06.2024'!$AE:$AE))/1000,1)</f>
        <v>1130.5999999999999</v>
      </c>
    </row>
    <row r="28" spans="1:18" x14ac:dyDescent="0.25">
      <c r="A28" s="356" t="s">
        <v>618</v>
      </c>
      <c r="B28" s="176" t="s">
        <v>245</v>
      </c>
      <c r="C28" s="177">
        <f t="shared" ca="1" si="5"/>
        <v>1551.7</v>
      </c>
      <c r="D28" s="178">
        <f ca="1">ROUND((SUMIF('Д 06.2025'!$D:$Q,ДОХОДЫ!A28,'Д 06.2025'!$O:$O))/1000,1)</f>
        <v>1546.7</v>
      </c>
      <c r="E28" s="178">
        <f t="shared" ca="1" si="9"/>
        <v>5</v>
      </c>
      <c r="F28" s="178">
        <f ca="1">ROUND((SUMIF('Д 06.2025'!$D:$Q,ДОХОДЫ!A28,'Д 06.2025'!$P:$P))/1000,1)</f>
        <v>0</v>
      </c>
      <c r="G28" s="178">
        <f ca="1">ROUND((SUMIF('Д 06.2025'!$D:$Q,ДОХОДЫ!A28,'Д 06.2025'!$Q:$Q))/1000,1)</f>
        <v>5</v>
      </c>
      <c r="H28" s="179">
        <f t="shared" ca="1" si="10"/>
        <v>2534.5887500000003</v>
      </c>
      <c r="I28" s="179">
        <f ca="1">(SUMIF('Д 06.2025'!$D:$AF,ДОХОДЫ!A28,'Д 06.2025'!$AC:$AC))/1000</f>
        <v>2466.7887500000002</v>
      </c>
      <c r="J28" s="179">
        <f t="shared" ca="1" si="11"/>
        <v>67.8</v>
      </c>
      <c r="K28" s="179">
        <f ca="1">ROUND((SUMIF('Д 06.2025'!$D:$AE,ДОХОДЫ!A28,'Д 06.2025'!$AD:$AD))/1000,1)</f>
        <v>25</v>
      </c>
      <c r="L28" s="180">
        <f ca="1">ROUND((SUMIF('Д 06.2025'!$D:$AE,ДОХОДЫ!A28,'Д 06.2025'!$AE:$AE))/1000,1)</f>
        <v>42.8</v>
      </c>
      <c r="M28" s="181">
        <f t="shared" ca="1" si="7"/>
        <v>14973</v>
      </c>
      <c r="N28" s="181">
        <f ca="1">ROUND((SUMIF('Д 06.2024'!$D:$AE,ДОХОДЫ!A28,'Д 06.2024'!$AC:$AC))/1000,1)</f>
        <v>4025</v>
      </c>
      <c r="O28" s="181">
        <f t="shared" ca="1" si="8"/>
        <v>10948</v>
      </c>
      <c r="P28" s="181">
        <f ca="1">ROUND((SUMIF('Д 06.2024'!$D:$AE,ДОХОДЫ!A28,'Д 06.2024'!$AD:$AD))/1000,1)</f>
        <v>10873.8</v>
      </c>
      <c r="Q28" s="182">
        <f ca="1">ROUND((SUMIF('Д 06.2024'!$D:$AE,ДОХОДЫ!A28,'Д 06.2024'!$AE:$AE))/1000,1)</f>
        <v>74.2</v>
      </c>
    </row>
    <row r="29" spans="1:18" x14ac:dyDescent="0.25">
      <c r="A29" s="356" t="s">
        <v>660</v>
      </c>
      <c r="B29" s="176" t="s">
        <v>246</v>
      </c>
      <c r="C29" s="177">
        <f t="shared" ca="1" si="5"/>
        <v>0</v>
      </c>
      <c r="D29" s="178">
        <f ca="1">ROUND((SUMIF('Д 06.2025'!$D:$Q,ДОХОДЫ!A29,'Д 06.2025'!$O:$O))/1000,1)</f>
        <v>0</v>
      </c>
      <c r="E29" s="178">
        <f t="shared" ca="1" si="9"/>
        <v>0</v>
      </c>
      <c r="F29" s="178">
        <f ca="1">ROUND((SUMIF('Д 06.2025'!$D:$Q,ДОХОДЫ!A29,'Д 06.2025'!$P:$P))/1000,1)</f>
        <v>0</v>
      </c>
      <c r="G29" s="178">
        <f ca="1">ROUND((SUMIF('Д 06.2025'!$D:$Q,ДОХОДЫ!A29,'Д 06.2025'!$Q:$Q))/1000,1)</f>
        <v>0</v>
      </c>
      <c r="H29" s="179">
        <f t="shared" ca="1" si="10"/>
        <v>-74.306370000000001</v>
      </c>
      <c r="I29" s="179">
        <f ca="1">(SUMIF('Д 06.2025'!$D:$AF,ДОХОДЫ!A29,'Д 06.2025'!$AC:$AC))/1000</f>
        <v>40.493629999999996</v>
      </c>
      <c r="J29" s="179">
        <f t="shared" ca="1" si="11"/>
        <v>-114.8</v>
      </c>
      <c r="K29" s="179">
        <f ca="1">ROUND((SUMIF('Д 06.2025'!$D:$AE,ДОХОДЫ!A29,'Д 06.2025'!$AD:$AD))/1000,1)</f>
        <v>0</v>
      </c>
      <c r="L29" s="180">
        <f ca="1">ROUND((SUMIF('Д 06.2025'!$D:$AE,ДОХОДЫ!A29,'Д 06.2025'!$AE:$AE))/1000,1)</f>
        <v>-114.8</v>
      </c>
      <c r="M29" s="181">
        <f t="shared" ca="1" si="7"/>
        <v>3880.3</v>
      </c>
      <c r="N29" s="181">
        <f ca="1">ROUND((SUMIF('Д 06.2024'!$D:$AE,ДОХОДЫ!A29,'Д 06.2024'!$AC:$AC))/1000,1)</f>
        <v>3952.5</v>
      </c>
      <c r="O29" s="181">
        <f t="shared" ca="1" si="8"/>
        <v>-72.2</v>
      </c>
      <c r="P29" s="181">
        <f ca="1">ROUND((SUMIF('Д 06.2024'!$D:$AE,ДОХОДЫ!A29,'Д 06.2024'!$AD:$AD))/1000,1)</f>
        <v>-83.3</v>
      </c>
      <c r="Q29" s="182">
        <f ca="1">ROUND((SUMIF('Д 06.2024'!$D:$AE,ДОХОДЫ!A29,'Д 06.2024'!$AE:$AE))/1000,1)</f>
        <v>11.1</v>
      </c>
    </row>
    <row r="30" spans="1:18" s="6" customFormat="1" x14ac:dyDescent="0.25">
      <c r="A30" s="356" t="s">
        <v>664</v>
      </c>
      <c r="B30" s="172" t="s">
        <v>247</v>
      </c>
      <c r="C30" s="173">
        <f t="shared" ca="1" si="5"/>
        <v>2989512</v>
      </c>
      <c r="D30" s="174">
        <f ca="1">D31+D36+D37+D38+D39+D40</f>
        <v>2529279.2999999998</v>
      </c>
      <c r="E30" s="174">
        <f t="shared" ca="1" si="9"/>
        <v>460232.7</v>
      </c>
      <c r="F30" s="174">
        <f ca="1">F31+F36+F37+F38+F39+F40</f>
        <v>326110</v>
      </c>
      <c r="G30" s="174">
        <f ca="1">G31+G36+G37+G38+G39+G40</f>
        <v>134122.70000000001</v>
      </c>
      <c r="H30" s="174">
        <f t="shared" ca="1" si="10"/>
        <v>1468087.5183099997</v>
      </c>
      <c r="I30" s="174">
        <f ca="1">I31+I37+I38+I39+I40</f>
        <v>1303995.2183099997</v>
      </c>
      <c r="J30" s="174">
        <f t="shared" ca="1" si="11"/>
        <v>164092.30000000002</v>
      </c>
      <c r="K30" s="174">
        <f ca="1">K31+K37+K38+K39+K40</f>
        <v>103166.1</v>
      </c>
      <c r="L30" s="175">
        <f ca="1">L31+L37+L38+L39+L40</f>
        <v>60926.200000000004</v>
      </c>
      <c r="M30" s="174">
        <f t="shared" ca="1" si="7"/>
        <v>1363326.4999999998</v>
      </c>
      <c r="N30" s="174">
        <f ca="1">N31+N36+N37+N38+N39+N40</f>
        <v>1226484.7999999998</v>
      </c>
      <c r="O30" s="174">
        <f t="shared" ca="1" si="8"/>
        <v>136841.70000000001</v>
      </c>
      <c r="P30" s="174">
        <f ca="1">P31+P36+P37+P38+P39+P40</f>
        <v>74484</v>
      </c>
      <c r="Q30" s="174">
        <f ca="1">Q31+Q36+Q37+Q38+Q39+Q40</f>
        <v>62357.7</v>
      </c>
      <c r="R30" s="183"/>
    </row>
    <row r="31" spans="1:18" s="6" customFormat="1" ht="33.75" x14ac:dyDescent="0.25">
      <c r="A31" s="356" t="s">
        <v>665</v>
      </c>
      <c r="B31" s="172" t="s">
        <v>248</v>
      </c>
      <c r="C31" s="173">
        <f t="shared" ca="1" si="5"/>
        <v>2989701.5999999996</v>
      </c>
      <c r="D31" s="174">
        <f ca="1">D32+D33+D34+D35</f>
        <v>2529279.2999999998</v>
      </c>
      <c r="E31" s="174">
        <f t="shared" ca="1" si="9"/>
        <v>460422.3</v>
      </c>
      <c r="F31" s="174">
        <f ca="1">F32+F33+F34+F35</f>
        <v>327985.3</v>
      </c>
      <c r="G31" s="174">
        <f ca="1">G32+G33+G34+G35</f>
        <v>132437</v>
      </c>
      <c r="H31" s="174">
        <f t="shared" ca="1" si="10"/>
        <v>1462492.1739199997</v>
      </c>
      <c r="I31" s="174">
        <f ca="1">I32+I33+I34+I35</f>
        <v>1297821.6739199997</v>
      </c>
      <c r="J31" s="174">
        <f t="shared" ca="1" si="11"/>
        <v>164670.5</v>
      </c>
      <c r="K31" s="174">
        <f ca="1">K32+K33+K34+K35</f>
        <v>105041.40000000001</v>
      </c>
      <c r="L31" s="175">
        <f ca="1">L32+L33+L34+L35</f>
        <v>59629.100000000006</v>
      </c>
      <c r="M31" s="174">
        <f t="shared" ca="1" si="7"/>
        <v>1362985.2</v>
      </c>
      <c r="N31" s="174">
        <f ca="1">N32+N33+N34+N35</f>
        <v>1216550</v>
      </c>
      <c r="O31" s="174">
        <f t="shared" ca="1" si="8"/>
        <v>146435.19999999998</v>
      </c>
      <c r="P31" s="174">
        <f ca="1">P32+P33+P34+P35</f>
        <v>85154.4</v>
      </c>
      <c r="Q31" s="174">
        <f ca="1">Q32+Q33+Q34+Q35</f>
        <v>61280.799999999996</v>
      </c>
      <c r="R31" s="183"/>
    </row>
    <row r="32" spans="1:18" ht="22.5" x14ac:dyDescent="0.25">
      <c r="A32" s="356" t="s">
        <v>666</v>
      </c>
      <c r="B32" s="176" t="s">
        <v>249</v>
      </c>
      <c r="C32" s="177">
        <f t="shared" ca="1" si="5"/>
        <v>373254.9</v>
      </c>
      <c r="D32" s="178">
        <f ca="1">ROUND((SUMIF('Д 06.2025'!$D:$Q,ДОХОДЫ!A32,'Д 06.2025'!$O:$O))/1000,1)</f>
        <v>257781.9</v>
      </c>
      <c r="E32" s="178">
        <f t="shared" ca="1" si="9"/>
        <v>115473</v>
      </c>
      <c r="F32" s="178">
        <f ca="1">ROUND((SUMIF('Д 06.2025'!$D:$Q,ДОХОДЫ!A32,'Д 06.2025'!$P:$P))/1000,1)</f>
        <v>41308.5</v>
      </c>
      <c r="G32" s="178">
        <f ca="1">ROUND((SUMIF('Д 06.2025'!$D:$Q,ДОХОДЫ!A32,'Д 06.2025'!$Q:$Q))/1000,1)</f>
        <v>74164.5</v>
      </c>
      <c r="H32" s="179">
        <f t="shared" ca="1" si="10"/>
        <v>220499.1</v>
      </c>
      <c r="I32" s="179">
        <f ca="1">(SUMIF('Д 06.2025'!$D:$AF,ДОХОДЫ!A32,'Д 06.2025'!$AC:$AC))/1000</f>
        <v>135128.5</v>
      </c>
      <c r="J32" s="179">
        <f t="shared" ca="1" si="11"/>
        <v>85370.6</v>
      </c>
      <c r="K32" s="179">
        <f ca="1">ROUND((SUMIF('Д 06.2025'!$D:$AE,ДОХОДЫ!A32,'Д 06.2025'!$AD:$AD))/1000,1)</f>
        <v>41308.5</v>
      </c>
      <c r="L32" s="180">
        <f ca="1">ROUND((SUMIF('Д 06.2025'!$D:$AE,ДОХОДЫ!A32,'Д 06.2025'!$AE:$AE))/1000,1)</f>
        <v>44062.1</v>
      </c>
      <c r="M32" s="181">
        <f t="shared" ca="1" si="7"/>
        <v>183112.4</v>
      </c>
      <c r="N32" s="181">
        <f ca="1">ROUND((SUMIF('Д 06.2024'!$D:$AE,ДОХОДЫ!A32,'Д 06.2024'!$AC:$AC))/1000,1)</f>
        <v>122485.5</v>
      </c>
      <c r="O32" s="181">
        <f t="shared" ca="1" si="8"/>
        <v>60626.899999999994</v>
      </c>
      <c r="P32" s="181">
        <f ca="1">ROUND((SUMIF('Д 06.2024'!$D:$AE,ДОХОДЫ!A32,'Д 06.2024'!$AD:$AD))/1000,1)</f>
        <v>20654.2</v>
      </c>
      <c r="Q32" s="182">
        <f ca="1">ROUND((SUMIF('Д 06.2024'!$D:$AE,ДОХОДЫ!A32,'Д 06.2024'!$AE:$AE))/1000,1)</f>
        <v>39972.699999999997</v>
      </c>
    </row>
    <row r="33" spans="1:18" ht="33.75" x14ac:dyDescent="0.25">
      <c r="A33" s="356" t="s">
        <v>673</v>
      </c>
      <c r="B33" s="176" t="s">
        <v>250</v>
      </c>
      <c r="C33" s="177">
        <f t="shared" ca="1" si="5"/>
        <v>595326.9</v>
      </c>
      <c r="D33" s="178">
        <f ca="1">ROUND((SUMIF('Д 06.2025'!$D:$Q,ДОХОДЫ!A33,'Д 06.2025'!$O:$O))/1000,1)</f>
        <v>275049.7</v>
      </c>
      <c r="E33" s="178">
        <f t="shared" ca="1" si="9"/>
        <v>320277.2</v>
      </c>
      <c r="F33" s="178">
        <f ca="1">ROUND((SUMIF('Д 06.2025'!$D:$Q,ДОХОДЫ!A33,'Д 06.2025'!$P:$P))/1000,1)</f>
        <v>283643.3</v>
      </c>
      <c r="G33" s="178">
        <f ca="1">ROUND((SUMIF('Д 06.2025'!$D:$Q,ДОХОДЫ!A33,'Д 06.2025'!$Q:$Q))/1000,1)</f>
        <v>36633.9</v>
      </c>
      <c r="H33" s="179">
        <f t="shared" ca="1" si="10"/>
        <v>123825.50784000001</v>
      </c>
      <c r="I33" s="179">
        <f ca="1">(SUMIF('Д 06.2025'!$D:$AF,ДОХОДЫ!A33,'Д 06.2025'!$AC:$AC))/1000</f>
        <v>56966.307840000001</v>
      </c>
      <c r="J33" s="179">
        <f t="shared" ca="1" si="11"/>
        <v>66859.199999999997</v>
      </c>
      <c r="K33" s="179">
        <f ca="1">ROUND((SUMIF('Д 06.2025'!$D:$AE,ДОХОДЫ!A33,'Д 06.2025'!$AD:$AD))/1000,1)</f>
        <v>62575.3</v>
      </c>
      <c r="L33" s="180">
        <f ca="1">ROUND((SUMIF('Д 06.2025'!$D:$AE,ДОХОДЫ!A33,'Д 06.2025'!$AE:$AE))/1000,1)</f>
        <v>4283.8999999999996</v>
      </c>
      <c r="M33" s="181">
        <f t="shared" ca="1" si="7"/>
        <v>315034</v>
      </c>
      <c r="N33" s="181">
        <f ca="1">ROUND((SUMIF('Д 06.2024'!$D:$AE,ДОХОДЫ!A33,'Д 06.2024'!$AC:$AC))/1000,1)</f>
        <v>243639.5</v>
      </c>
      <c r="O33" s="181">
        <f t="shared" ca="1" si="8"/>
        <v>71394.5</v>
      </c>
      <c r="P33" s="181">
        <f ca="1">ROUND((SUMIF('Д 06.2024'!$D:$AE,ДОХОДЫ!A33,'Д 06.2024'!$AD:$AD))/1000,1)</f>
        <v>63513.8</v>
      </c>
      <c r="Q33" s="182">
        <f ca="1">ROUND((SUMIF('Д 06.2024'!$D:$AE,ДОХОДЫ!A33,'Д 06.2024'!$AE:$AE))/1000,1)</f>
        <v>7880.7</v>
      </c>
    </row>
    <row r="34" spans="1:18" ht="22.5" x14ac:dyDescent="0.25">
      <c r="A34" s="356" t="s">
        <v>694</v>
      </c>
      <c r="B34" s="176" t="s">
        <v>251</v>
      </c>
      <c r="C34" s="177">
        <f t="shared" ca="1" si="5"/>
        <v>1958472.5</v>
      </c>
      <c r="D34" s="178">
        <f ca="1">ROUND((SUMIF('Д 06.2025'!$D:$Q,ДОХОДЫ!A34,'Д 06.2025'!$O:$O))/1000,1)</f>
        <v>1951229.7</v>
      </c>
      <c r="E34" s="178">
        <f t="shared" ca="1" si="9"/>
        <v>7242.8</v>
      </c>
      <c r="F34" s="178">
        <f ca="1">ROUND((SUMIF('Д 06.2025'!$D:$Q,ДОХОДЫ!A34,'Д 06.2025'!$P:$P))/1000,1)</f>
        <v>3033.5</v>
      </c>
      <c r="G34" s="178">
        <f ca="1">ROUND((SUMIF('Д 06.2025'!$D:$Q,ДОХОДЫ!A34,'Д 06.2025'!$Q:$Q))/1000,1)</f>
        <v>4209.3</v>
      </c>
      <c r="H34" s="179">
        <f t="shared" ca="1" si="10"/>
        <v>1100089.0010799998</v>
      </c>
      <c r="I34" s="179">
        <f ca="1">(SUMIF('Д 06.2025'!$D:$AF,ДОХОДЫ!A34,'Д 06.2025'!$AC:$AC))/1000</f>
        <v>1097273.6010799999</v>
      </c>
      <c r="J34" s="179">
        <f t="shared" ca="1" si="11"/>
        <v>2815.3999999999996</v>
      </c>
      <c r="K34" s="179">
        <f ca="1">ROUND((SUMIF('Д 06.2025'!$D:$AE,ДОХОДЫ!A34,'Д 06.2025'!$AD:$AD))/1000,1)</f>
        <v>1157.5999999999999</v>
      </c>
      <c r="L34" s="180">
        <f ca="1">ROUND((SUMIF('Д 06.2025'!$D:$AE,ДОХОДЫ!A34,'Д 06.2025'!$AE:$AE))/1000,1)</f>
        <v>1657.8</v>
      </c>
      <c r="M34" s="181">
        <f t="shared" ca="1" si="7"/>
        <v>842637.89999999991</v>
      </c>
      <c r="N34" s="181">
        <f ca="1">ROUND((SUMIF('Д 06.2024'!$D:$AE,ДОХОДЫ!A34,'Д 06.2024'!$AC:$AC))/1000,1)</f>
        <v>840306.2</v>
      </c>
      <c r="O34" s="181">
        <f t="shared" ca="1" si="8"/>
        <v>2331.6999999999998</v>
      </c>
      <c r="P34" s="181">
        <f ca="1">ROUND((SUMIF('Д 06.2024'!$D:$AE,ДОХОДЫ!A34,'Д 06.2024'!$AD:$AD))/1000,1)</f>
        <v>986.4</v>
      </c>
      <c r="Q34" s="182">
        <f ca="1">ROUND((SUMIF('Д 06.2024'!$D:$AE,ДОХОДЫ!A34,'Д 06.2024'!$AE:$AE))/1000,1)</f>
        <v>1345.3</v>
      </c>
    </row>
    <row r="35" spans="1:18" x14ac:dyDescent="0.25">
      <c r="A35" s="356" t="s">
        <v>714</v>
      </c>
      <c r="B35" s="176" t="s">
        <v>210</v>
      </c>
      <c r="C35" s="177">
        <f t="shared" ca="1" si="5"/>
        <v>62647.3</v>
      </c>
      <c r="D35" s="178">
        <f ca="1">ROUND((SUMIF('Д 06.2025'!$D:$Q,ДОХОДЫ!A35,'Д 06.2025'!$O:$O))/1000,1)</f>
        <v>45218</v>
      </c>
      <c r="E35" s="178">
        <f t="shared" ca="1" si="9"/>
        <v>17429.3</v>
      </c>
      <c r="F35" s="178">
        <f ca="1">ROUND((SUMIF('Д 06.2025'!$D:$Q,ДОХОДЫ!A35,'Д 06.2025'!$P:$P))/1000,1)</f>
        <v>0</v>
      </c>
      <c r="G35" s="178">
        <f ca="1">ROUND((SUMIF('Д 06.2025'!$D:$Q,ДОХОДЫ!A35,'Д 06.2025'!$Q:$Q))/1000,1)</f>
        <v>17429.3</v>
      </c>
      <c r="H35" s="179">
        <f t="shared" ca="1" si="10"/>
        <v>18078.564999999999</v>
      </c>
      <c r="I35" s="179">
        <f ca="1">(SUMIF('Д 06.2025'!$D:$AF,ДОХОДЫ!A35,'Д 06.2025'!$AC:$AC))/1000</f>
        <v>8453.2649999999994</v>
      </c>
      <c r="J35" s="179">
        <f t="shared" ca="1" si="11"/>
        <v>9625.2999999999993</v>
      </c>
      <c r="K35" s="179">
        <f ca="1">ROUND((SUMIF('Д 06.2025'!$D:$AE,ДОХОДЫ!A35,'Д 06.2025'!$AD:$AD))/1000,1)</f>
        <v>0</v>
      </c>
      <c r="L35" s="180">
        <f ca="1">ROUND((SUMIF('Д 06.2025'!$D:$AE,ДОХОДЫ!A35,'Д 06.2025'!$AE:$AE))/1000,1)</f>
        <v>9625.2999999999993</v>
      </c>
      <c r="M35" s="181">
        <f t="shared" ca="1" si="7"/>
        <v>22200.9</v>
      </c>
      <c r="N35" s="181">
        <f ca="1">ROUND((SUMIF('Д 06.2024'!$D:$AE,ДОХОДЫ!A35,'Д 06.2024'!$AC:$AC))/1000,1)</f>
        <v>10118.799999999999</v>
      </c>
      <c r="O35" s="181">
        <f t="shared" ca="1" si="8"/>
        <v>12082.1</v>
      </c>
      <c r="P35" s="181">
        <f ca="1">ROUND((SUMIF('Д 06.2024'!$D:$AE,ДОХОДЫ!A35,'Д 06.2024'!$AD:$AD))/1000,1)</f>
        <v>0</v>
      </c>
      <c r="Q35" s="182">
        <f ca="1">ROUND((SUMIF('Д 06.2024'!$D:$AE,ДОХОДЫ!A35,'Д 06.2024'!$AE:$AE))/1000,1)</f>
        <v>12082.1</v>
      </c>
    </row>
    <row r="36" spans="1:18" s="3" customFormat="1" ht="22.5" x14ac:dyDescent="0.25">
      <c r="A36" s="356" t="s">
        <v>730</v>
      </c>
      <c r="B36" s="176" t="s">
        <v>447</v>
      </c>
      <c r="C36" s="177">
        <f t="shared" ca="1" si="5"/>
        <v>0</v>
      </c>
      <c r="D36" s="178">
        <f ca="1">ROUND((SUMIF('Д 06.2025'!$D:$Q,ДОХОДЫ!A36,'Д 06.2025'!$O:$O))/1000,1)</f>
        <v>0</v>
      </c>
      <c r="E36" s="178">
        <f t="shared" ca="1" si="9"/>
        <v>0</v>
      </c>
      <c r="F36" s="178">
        <f ca="1">ROUND((SUMIF('Д 06.2025'!$D:$Q,ДОХОДЫ!A36,'Д 06.2025'!$P:$P))/1000,1)</f>
        <v>0</v>
      </c>
      <c r="G36" s="178">
        <f ca="1">ROUND((SUMIF('Д 06.2025'!$D:$Q,ДОХОДЫ!A36,'Д 06.2025'!$Q:$Q))/1000,1)</f>
        <v>0</v>
      </c>
      <c r="H36" s="179">
        <f t="shared" ca="1" si="10"/>
        <v>0</v>
      </c>
      <c r="I36" s="179">
        <f ca="1">(SUMIF('Д 06.2025'!$D:$AF,ДОХОДЫ!A36,'Д 06.2025'!$AC:$AC))/1000</f>
        <v>0</v>
      </c>
      <c r="J36" s="179">
        <f t="shared" ca="1" si="11"/>
        <v>0</v>
      </c>
      <c r="K36" s="179">
        <f ca="1">ROUND((SUMIF('Д 06.2025'!$D:$AE,ДОХОДЫ!A36,'Д 06.2025'!$AD:$AD))/1000,1)</f>
        <v>0</v>
      </c>
      <c r="L36" s="180">
        <f ca="1">ROUND((SUMIF('Д 06.2025'!$D:$AE,ДОХОДЫ!A36,'Д 06.2025'!$AE:$AE))/1000,1)</f>
        <v>0</v>
      </c>
      <c r="M36" s="181">
        <f t="shared" ca="1" si="7"/>
        <v>0</v>
      </c>
      <c r="N36" s="181">
        <f ca="1">ROUND((SUMIF('Д 06.2024'!$D:$AE,ДОХОДЫ!A36,'Д 06.2024'!$AC:$AC))/1000,1)</f>
        <v>0</v>
      </c>
      <c r="O36" s="181">
        <f t="shared" ca="1" si="8"/>
        <v>0</v>
      </c>
      <c r="P36" s="181">
        <f ca="1">ROUND((SUMIF('Д 06.2024'!$D:$AE,ДОХОДЫ!A36,'Д 06.2024'!$AD:$AD))/1000,1)</f>
        <v>0</v>
      </c>
      <c r="Q36" s="182">
        <f ca="1">ROUND((SUMIF('Д 06.2024'!$D:$AE,ДОХОДЫ!A36,'Д 06.2024'!$AE:$AE))/1000,1)</f>
        <v>0</v>
      </c>
      <c r="R36" s="171"/>
    </row>
    <row r="37" spans="1:18" x14ac:dyDescent="0.25">
      <c r="A37" s="356" t="s">
        <v>717</v>
      </c>
      <c r="B37" s="176" t="s">
        <v>252</v>
      </c>
      <c r="C37" s="177">
        <f t="shared" ca="1" si="5"/>
        <v>1735.7</v>
      </c>
      <c r="D37" s="178">
        <f ca="1">ROUND((SUMIF('Д 06.2025'!$D:$Q,ДОХОДЫ!A37,'Д 06.2025'!$O:$O))/1000,1)</f>
        <v>0</v>
      </c>
      <c r="E37" s="178">
        <f t="shared" ca="1" si="9"/>
        <v>1735.7</v>
      </c>
      <c r="F37" s="178">
        <f ca="1">ROUND((SUMIF('Д 06.2025'!$D:$Q,ДОХОДЫ!A37,'Д 06.2025'!$P:$P))/1000,1)</f>
        <v>50</v>
      </c>
      <c r="G37" s="178">
        <f ca="1">ROUND((SUMIF('Д 06.2025'!$D:$Q,ДОХОДЫ!A37,'Д 06.2025'!$Q:$Q))/1000,1)</f>
        <v>1685.7</v>
      </c>
      <c r="H37" s="179">
        <f t="shared" ca="1" si="10"/>
        <v>1199.4000000000001</v>
      </c>
      <c r="I37" s="179">
        <f ca="1">(SUMIF('Д 06.2025'!$D:$AF,ДОХОДЫ!A37,'Д 06.2025'!$AC:$AC))/1000</f>
        <v>0</v>
      </c>
      <c r="J37" s="179">
        <f t="shared" ca="1" si="11"/>
        <v>1199.4000000000001</v>
      </c>
      <c r="K37" s="179">
        <f ca="1">ROUND((SUMIF('Д 06.2025'!$D:$AE,ДОХОДЫ!A37,'Д 06.2025'!$AD:$AD))/1000,1)</f>
        <v>50</v>
      </c>
      <c r="L37" s="180">
        <f ca="1">ROUND((SUMIF('Д 06.2025'!$D:$AE,ДОХОДЫ!A37,'Д 06.2025'!$AE:$AE))/1000,1)</f>
        <v>1149.4000000000001</v>
      </c>
      <c r="M37" s="181">
        <f t="shared" ca="1" si="7"/>
        <v>1075.5</v>
      </c>
      <c r="N37" s="181">
        <f ca="1">ROUND((SUMIF('Д 06.2024'!$D:$AE,ДОХОДЫ!A37,'Д 06.2024'!$AC:$AC))/1000,1)</f>
        <v>0</v>
      </c>
      <c r="O37" s="181">
        <f t="shared" ca="1" si="8"/>
        <v>1075.5</v>
      </c>
      <c r="P37" s="181">
        <f ca="1">ROUND((SUMIF('Д 06.2024'!$D:$AE,ДОХОДЫ!A37,'Д 06.2024'!$AD:$AD))/1000,1)</f>
        <v>0</v>
      </c>
      <c r="Q37" s="182">
        <f ca="1">ROUND((SUMIF('Д 06.2024'!$D:$AE,ДОХОДЫ!A37,'Д 06.2024'!$AE:$AE))/1000,1)</f>
        <v>1075.5</v>
      </c>
    </row>
    <row r="38" spans="1:18" ht="56.25" x14ac:dyDescent="0.25">
      <c r="A38" s="356" t="s">
        <v>718</v>
      </c>
      <c r="B38" s="176" t="s">
        <v>253</v>
      </c>
      <c r="C38" s="177">
        <f t="shared" ca="1" si="5"/>
        <v>0</v>
      </c>
      <c r="D38" s="178">
        <f ca="1">ROUND((SUMIF('Д 06.2025'!$D:$Q,ДОХОДЫ!A38,'Д 06.2025'!$O:$O))/1000,1)</f>
        <v>0</v>
      </c>
      <c r="E38" s="178">
        <f t="shared" ca="1" si="9"/>
        <v>0</v>
      </c>
      <c r="F38" s="178">
        <f ca="1">ROUND((SUMIF('Д 06.2025'!$D:$Q,ДОХОДЫ!A38,'Д 06.2025'!$P:$P))/1000,1)</f>
        <v>0</v>
      </c>
      <c r="G38" s="178">
        <f ca="1">ROUND((SUMIF('Д 06.2025'!$D:$Q,ДОХОДЫ!A38,'Д 06.2025'!$Q:$Q))/1000,1)</f>
        <v>0</v>
      </c>
      <c r="H38" s="179">
        <f t="shared" ca="1" si="10"/>
        <v>33388.85946</v>
      </c>
      <c r="I38" s="179">
        <f ca="1">(SUMIF('Д 06.2025'!$D:$AF,ДОХОДЫ!A38,'Д 06.2025'!$AC:$AC))/1000</f>
        <v>33241.159460000003</v>
      </c>
      <c r="J38" s="179">
        <f t="shared" ca="1" si="11"/>
        <v>147.69999999999999</v>
      </c>
      <c r="K38" s="179">
        <f ca="1">ROUND((SUMIF('Д 06.2025'!$D:$AE,ДОХОДЫ!A38,'Д 06.2025'!$AD:$AD))/1000,1)</f>
        <v>0</v>
      </c>
      <c r="L38" s="180">
        <f ca="1">ROUND((SUMIF('Д 06.2025'!$D:$AE,ДОХОДЫ!A38,'Д 06.2025'!$AE:$AE))/1000,1)</f>
        <v>147.69999999999999</v>
      </c>
      <c r="M38" s="181">
        <f t="shared" ca="1" si="7"/>
        <v>27702.800000000003</v>
      </c>
      <c r="N38" s="181">
        <f ca="1">ROUND((SUMIF('Д 06.2024'!$D:$AE,ДОХОДЫ!A38,'Д 06.2024'!$AC:$AC))/1000,1)</f>
        <v>27701.4</v>
      </c>
      <c r="O38" s="181">
        <f t="shared" ca="1" si="8"/>
        <v>1.4</v>
      </c>
      <c r="P38" s="181">
        <f ca="1">ROUND((SUMIF('Д 06.2024'!$D:$AE,ДОХОДЫ!A38,'Д 06.2024'!$AD:$AD))/1000,1)</f>
        <v>0</v>
      </c>
      <c r="Q38" s="182">
        <f ca="1">ROUND((SUMIF('Д 06.2024'!$D:$AE,ДОХОДЫ!A38,'Д 06.2024'!$AE:$AE))/1000,1)</f>
        <v>1.4</v>
      </c>
    </row>
    <row r="39" spans="1:18" ht="33.75" x14ac:dyDescent="0.25">
      <c r="A39" s="356" t="s">
        <v>724</v>
      </c>
      <c r="B39" s="176" t="s">
        <v>254</v>
      </c>
      <c r="C39" s="177">
        <f t="shared" ca="1" si="5"/>
        <v>-1925.3</v>
      </c>
      <c r="D39" s="178">
        <f ca="1">ROUND((SUMIF('Д 06.2025'!$D:$Q,ДОХОДЫ!A39,'Д 06.2025'!$O:$O))/1000,1)</f>
        <v>0</v>
      </c>
      <c r="E39" s="178">
        <f t="shared" ca="1" si="9"/>
        <v>-1925.3</v>
      </c>
      <c r="F39" s="178">
        <f ca="1">ROUND((SUMIF('Д 06.2025'!$D:$Q,ДОХОДЫ!A39,'Д 06.2025'!$P:$P))/1000,1)</f>
        <v>-1925.3</v>
      </c>
      <c r="G39" s="178">
        <f ca="1">ROUND((SUMIF('Д 06.2025'!$D:$Q,ДОХОДЫ!A39,'Д 06.2025'!$Q:$Q))/1000,1)</f>
        <v>0</v>
      </c>
      <c r="H39" s="179">
        <f t="shared" ca="1" si="10"/>
        <v>-28992.915069999999</v>
      </c>
      <c r="I39" s="179">
        <f ca="1">(SUMIF('Д 06.2025'!$D:$AF,ДОХОДЫ!A39,'Д 06.2025'!$AC:$AC))/1000</f>
        <v>-27067.61507</v>
      </c>
      <c r="J39" s="179">
        <f t="shared" ca="1" si="11"/>
        <v>-1925.3</v>
      </c>
      <c r="K39" s="179">
        <f ca="1">ROUND((SUMIF('Д 06.2025'!$D:$AE,ДОХОДЫ!A39,'Д 06.2025'!$AD:$AD))/1000,1)</f>
        <v>-1925.3</v>
      </c>
      <c r="L39" s="180">
        <f ca="1">ROUND((SUMIF('Д 06.2025'!$D:$AE,ДОХОДЫ!A39,'Д 06.2025'!$AE:$AE))/1000,1)</f>
        <v>0</v>
      </c>
      <c r="M39" s="181">
        <f t="shared" ca="1" si="7"/>
        <v>-28437</v>
      </c>
      <c r="N39" s="181">
        <f ca="1">ROUND((SUMIF('Д 06.2024'!$D:$AE,ДОХОДЫ!A39,'Д 06.2024'!$AC:$AC))/1000,1)</f>
        <v>-17766.599999999999</v>
      </c>
      <c r="O39" s="181">
        <f t="shared" ca="1" si="8"/>
        <v>-10670.4</v>
      </c>
      <c r="P39" s="181">
        <f ca="1">ROUND((SUMIF('Д 06.2024'!$D:$AE,ДОХОДЫ!A39,'Д 06.2024'!$AD:$AD))/1000,1)</f>
        <v>-10670.4</v>
      </c>
      <c r="Q39" s="182">
        <f ca="1">ROUND((SUMIF('Д 06.2024'!$D:$AE,ДОХОДЫ!A39,'Д 06.2024'!$AE:$AE))/1000,1)</f>
        <v>0</v>
      </c>
    </row>
    <row r="40" spans="1:18" ht="34.5" thickBot="1" x14ac:dyDescent="0.3">
      <c r="A40" s="356" t="s">
        <v>731</v>
      </c>
      <c r="B40" s="184" t="s">
        <v>366</v>
      </c>
      <c r="C40" s="185">
        <f t="shared" ca="1" si="5"/>
        <v>0</v>
      </c>
      <c r="D40" s="186">
        <f ca="1">ROUND((SUMIF('Д 06.2025'!$D:$Q,ДОХОДЫ!A40,'Д 06.2025'!$O:$O))/1000,1)</f>
        <v>0</v>
      </c>
      <c r="E40" s="186">
        <f t="shared" ca="1" si="9"/>
        <v>0</v>
      </c>
      <c r="F40" s="186">
        <f ca="1">ROUND((SUMIF('Д 06.2025'!$D:$Q,ДОХОДЫ!A40,'Д 06.2025'!$P:$P))/1000,1)</f>
        <v>0</v>
      </c>
      <c r="G40" s="186">
        <f ca="1">ROUND((SUMIF('Д 06.2025'!$D:$Q,ДОХОДЫ!A40,'Д 06.2025'!$Q:$Q))/1000,1)</f>
        <v>0</v>
      </c>
      <c r="H40" s="187">
        <f t="shared" ca="1" si="10"/>
        <v>0</v>
      </c>
      <c r="I40" s="187">
        <f ca="1">(SUMIF('Д 06.2025'!$D:$AF,ДОХОДЫ!A40,'Д 06.2025'!$AC:$AC))/1000</f>
        <v>0</v>
      </c>
      <c r="J40" s="187">
        <f t="shared" ca="1" si="11"/>
        <v>0</v>
      </c>
      <c r="K40" s="187">
        <f ca="1">ROUND((SUMIF('Д 06.2025'!$D:$AE,ДОХОДЫ!A40,'Д 06.2025'!$AD:$AD))/1000,1)</f>
        <v>0</v>
      </c>
      <c r="L40" s="188">
        <f ca="1">ROUND((SUMIF('Д 06.2025'!$D:$AE,ДОХОДЫ!A40,'Д 06.2025'!$AE:$AE))/1000,1)</f>
        <v>0</v>
      </c>
      <c r="M40" s="189">
        <f t="shared" ca="1" si="7"/>
        <v>0</v>
      </c>
      <c r="N40" s="181">
        <f ca="1">ROUND((SUMIF('Д 06.2024'!$D:$AE,ДОХОДЫ!A40,'Д 06.2024'!$AC:$AC))/1000,1)</f>
        <v>0</v>
      </c>
      <c r="O40" s="181">
        <f t="shared" ca="1" si="8"/>
        <v>0</v>
      </c>
      <c r="P40" s="181">
        <f ca="1">ROUND((SUMIF('Д 06.2024'!$D:$AE,ДОХОДЫ!A40,'Д 06.2024'!$AD:$AD))/1000,1)</f>
        <v>0</v>
      </c>
      <c r="Q40" s="182">
        <f ca="1">ROUND((SUMIF('Д 06.2024'!$D:$AE,ДОХОДЫ!A40,'Д 06.2024'!$AE:$AE))/1000,1)</f>
        <v>0</v>
      </c>
    </row>
    <row r="44" spans="1:18" x14ac:dyDescent="0.25">
      <c r="C44" s="190" t="s">
        <v>1037</v>
      </c>
      <c r="D44" s="190" t="s">
        <v>927</v>
      </c>
      <c r="E44" s="190" t="s">
        <v>1036</v>
      </c>
    </row>
    <row r="45" spans="1:18" x14ac:dyDescent="0.25">
      <c r="B45" s="171" t="s">
        <v>239</v>
      </c>
      <c r="C45" s="190">
        <f ca="1">M11/1000</f>
        <v>604.95629999999994</v>
      </c>
      <c r="D45" s="190">
        <f ca="1">C11/1000</f>
        <v>1389.4427999999998</v>
      </c>
      <c r="E45" s="190">
        <f ca="1">H11/1000</f>
        <v>594.62294065000003</v>
      </c>
    </row>
    <row r="46" spans="1:18" x14ac:dyDescent="0.25">
      <c r="B46" s="171" t="s">
        <v>247</v>
      </c>
      <c r="C46" s="190">
        <f ca="1">M30/1000</f>
        <v>1363.3264999999997</v>
      </c>
      <c r="D46" s="190">
        <f ca="1">C30/1000</f>
        <v>2989.5120000000002</v>
      </c>
      <c r="E46" s="190">
        <f ca="1">H30/1000</f>
        <v>1468.0875183099997</v>
      </c>
    </row>
    <row r="48" spans="1:18" x14ac:dyDescent="0.25">
      <c r="C48" s="171"/>
    </row>
    <row r="49" spans="12:18" x14ac:dyDescent="0.25">
      <c r="L49" s="171"/>
      <c r="R49"/>
    </row>
    <row r="50" spans="12:18" x14ac:dyDescent="0.25">
      <c r="L50" s="171"/>
      <c r="R50"/>
    </row>
    <row r="51" spans="12:18" x14ac:dyDescent="0.25">
      <c r="L51" s="171"/>
      <c r="R51"/>
    </row>
  </sheetData>
  <sheetProtection algorithmName="SHA-512" hashValue="/sm/YNEKj7Y2UhjRXvNwarTpSZLMzNiFhEut7m5NgC5hWG0l3h7SZsmqQs92/cAXl2JA9Bz2Qiz20FalTwwx3g==" saltValue="06MsjWYH6GvX+KioIww+vg==" spinCount="100000" sheet="1" objects="1" scenarios="1"/>
  <mergeCells count="1">
    <mergeCell ref="A2:A5"/>
  </mergeCells>
  <phoneticPr fontId="13" type="noConversion"/>
  <pageMargins left="0.7" right="0.7" top="0.75" bottom="0.75" header="0.3" footer="0.3"/>
  <pageSetup paperSize="9" scale="70" orientation="landscape" r:id="rId1"/>
  <rowBreaks count="1" manualBreakCount="1">
    <brk id="37" min="1" max="2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97412-7F31-4135-A9E3-9C1E94C60175}">
  <dimension ref="A1:T208"/>
  <sheetViews>
    <sheetView zoomScale="70" zoomScaleNormal="70" workbookViewId="0">
      <selection activeCell="T34" sqref="T34"/>
    </sheetView>
  </sheetViews>
  <sheetFormatPr defaultRowHeight="15" outlineLevelCol="1" x14ac:dyDescent="0.25"/>
  <cols>
    <col min="1" max="1" width="22.28515625" style="10" customWidth="1"/>
    <col min="2" max="2" width="44.85546875" style="74" customWidth="1"/>
    <col min="3" max="3" width="14.140625" style="5" customWidth="1"/>
    <col min="4" max="4" width="14.140625" style="5" customWidth="1" outlineLevel="1"/>
    <col min="5" max="7" width="12.5703125" style="5" customWidth="1" outlineLevel="1"/>
    <col min="8" max="8" width="12.5703125" style="5" customWidth="1"/>
    <col min="9" max="12" width="12.5703125" style="5" customWidth="1" outlineLevel="1"/>
    <col min="13" max="13" width="13.28515625" style="5" customWidth="1"/>
    <col min="14" max="17" width="13.28515625" style="5" customWidth="1" outlineLevel="1"/>
  </cols>
  <sheetData>
    <row r="1" spans="1:17" s="62" customFormat="1" ht="24" thickBot="1" x14ac:dyDescent="0.4">
      <c r="A1" s="80"/>
      <c r="B1" s="80"/>
      <c r="C1" s="80"/>
      <c r="D1" s="80"/>
      <c r="E1" s="80"/>
      <c r="F1" s="80"/>
      <c r="G1" s="80"/>
      <c r="H1" s="80"/>
      <c r="I1" s="80"/>
      <c r="J1" s="80"/>
      <c r="K1" s="82" t="s">
        <v>423</v>
      </c>
      <c r="L1" s="80"/>
      <c r="M1" s="81"/>
      <c r="N1" s="81"/>
      <c r="O1" s="81"/>
      <c r="P1" s="81"/>
      <c r="Q1" s="81"/>
    </row>
    <row r="2" spans="1:17" s="17" customFormat="1" x14ac:dyDescent="0.25">
      <c r="A2" s="498" t="s">
        <v>370</v>
      </c>
      <c r="B2" s="64" t="s">
        <v>364</v>
      </c>
      <c r="C2" s="15">
        <f>('Р 06.2025'!G7+'Р 06.2025'!J7)/1000</f>
        <v>4701207.7768400004</v>
      </c>
      <c r="D2" s="16">
        <f>'Р 06.2025'!Q7/1000</f>
        <v>3662608.40962</v>
      </c>
      <c r="E2" s="16">
        <f>F2+G2</f>
        <v>1038599.3672199999</v>
      </c>
      <c r="F2" s="16">
        <f>'Р 06.2025'!R7/1000</f>
        <v>609841.33867999993</v>
      </c>
      <c r="G2" s="16">
        <f>'Р 06.2025'!S7/1000</f>
        <v>428758.02854000003</v>
      </c>
      <c r="H2" s="16">
        <f>('Р 06.2025'!U7+'Р 06.2025'!X7)/1000</f>
        <v>2111771.3823899999</v>
      </c>
      <c r="I2" s="16">
        <f>'Р 06.2025'!AE7/1000</f>
        <v>1745913.00611</v>
      </c>
      <c r="J2" s="16">
        <f>K2+L2</f>
        <v>365858.37628000003</v>
      </c>
      <c r="K2" s="16">
        <f>'Р 06.2025'!AF7/1000</f>
        <v>197411.69733000002</v>
      </c>
      <c r="L2" s="383">
        <f>'Р 06.2025'!AG7/1000</f>
        <v>168446.67895</v>
      </c>
      <c r="M2" s="385">
        <f>('Р 06.2024'!AE7+'Р 06.2024'!AF7+'Р 06.2024'!AG7)/1000</f>
        <v>1878712.43151</v>
      </c>
      <c r="N2" s="16">
        <f>'Р 06.2024'!AE7/1000</f>
        <v>1555088.99795</v>
      </c>
      <c r="O2" s="16">
        <f>P2+Q2</f>
        <v>323623.43356000003</v>
      </c>
      <c r="P2" s="16">
        <f>'Р 06.2024'!AF7/1000</f>
        <v>178661.85722000001</v>
      </c>
      <c r="Q2" s="16">
        <f>'Р 06.2024'!AG7/1000</f>
        <v>144961.57634</v>
      </c>
    </row>
    <row r="3" spans="1:17" s="17" customFormat="1" ht="15.75" thickBot="1" x14ac:dyDescent="0.3">
      <c r="A3" s="499"/>
      <c r="B3" s="65" t="s">
        <v>365</v>
      </c>
      <c r="C3" s="18">
        <f t="shared" ref="C3:Q3" si="0">C2-C8</f>
        <v>-0.16183999925851822</v>
      </c>
      <c r="D3" s="19">
        <f t="shared" si="0"/>
        <v>9.6200001426041126E-3</v>
      </c>
      <c r="E3" s="19">
        <f t="shared" si="0"/>
        <v>-0.17146000009961426</v>
      </c>
      <c r="F3" s="19">
        <f t="shared" si="0"/>
        <v>0</v>
      </c>
      <c r="G3" s="19">
        <f t="shared" si="0"/>
        <v>-0.17145999998319894</v>
      </c>
      <c r="H3" s="19">
        <f t="shared" si="0"/>
        <v>8.2389999646693468E-2</v>
      </c>
      <c r="I3" s="19">
        <f t="shared" si="0"/>
        <v>0.10610999981872737</v>
      </c>
      <c r="J3" s="19">
        <f t="shared" si="0"/>
        <v>-2.3719999997410923E-2</v>
      </c>
      <c r="K3" s="19">
        <f t="shared" si="0"/>
        <v>-2.6699999871198088E-3</v>
      </c>
      <c r="L3" s="384">
        <f t="shared" si="0"/>
        <v>-2.1050000010291114E-2</v>
      </c>
      <c r="M3" s="386">
        <f t="shared" si="0"/>
        <v>3.3559999894350767E-2</v>
      </c>
      <c r="N3" s="19">
        <f t="shared" si="0"/>
        <v>0</v>
      </c>
      <c r="O3" s="19">
        <f t="shared" si="0"/>
        <v>3.3560000010766089E-2</v>
      </c>
      <c r="P3" s="19">
        <f t="shared" si="0"/>
        <v>-4.2779999959748238E-2</v>
      </c>
      <c r="Q3" s="20">
        <f t="shared" si="0"/>
        <v>7.6339999970514327E-2</v>
      </c>
    </row>
    <row r="4" spans="1:17" s="17" customFormat="1" ht="15.75" thickBot="1" x14ac:dyDescent="0.3">
      <c r="A4" s="21"/>
      <c r="B4" s="66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s="31" customFormat="1" ht="27" thickBot="1" x14ac:dyDescent="0.45">
      <c r="A5" s="23"/>
      <c r="B5" s="67"/>
      <c r="C5" s="24"/>
      <c r="D5" s="25"/>
      <c r="E5" s="25"/>
      <c r="F5" s="25"/>
      <c r="G5" s="26" t="str">
        <f>ДОХОДЫ!G7</f>
        <v>2025 год</v>
      </c>
      <c r="H5" s="26"/>
      <c r="I5" s="26" t="str">
        <f>ДОХОДЫ!I7</f>
        <v>ЯНВАРЬ - ИЮНЬ</v>
      </c>
      <c r="J5" s="25"/>
      <c r="K5" s="25"/>
      <c r="L5" s="27"/>
      <c r="M5" s="28" t="str">
        <f>ДОХОДЫ!M7</f>
        <v>2024 год</v>
      </c>
      <c r="N5" s="28"/>
      <c r="O5" s="28" t="str">
        <f>ДОХОДЫ!O7</f>
        <v>ЯНВАРЬ - ИЮНЬ</v>
      </c>
      <c r="P5" s="29"/>
      <c r="Q5" s="30"/>
    </row>
    <row r="6" spans="1:17" s="39" customFormat="1" ht="14.25" x14ac:dyDescent="0.2">
      <c r="A6" s="32"/>
      <c r="B6" s="68" t="s">
        <v>235</v>
      </c>
      <c r="C6" s="117"/>
      <c r="D6" s="118"/>
      <c r="E6" s="118" t="s">
        <v>368</v>
      </c>
      <c r="F6" s="118"/>
      <c r="G6" s="118"/>
      <c r="H6" s="33"/>
      <c r="I6" s="34"/>
      <c r="J6" s="92" t="s">
        <v>369</v>
      </c>
      <c r="K6" s="34"/>
      <c r="L6" s="35"/>
      <c r="M6" s="36"/>
      <c r="N6" s="37"/>
      <c r="O6" s="37" t="s">
        <v>369</v>
      </c>
      <c r="P6" s="37"/>
      <c r="Q6" s="38"/>
    </row>
    <row r="7" spans="1:17" s="39" customFormat="1" ht="26.25" thickBot="1" x14ac:dyDescent="0.25">
      <c r="A7" s="32"/>
      <c r="B7" s="69"/>
      <c r="C7" s="119" t="s">
        <v>237</v>
      </c>
      <c r="D7" s="120" t="s">
        <v>225</v>
      </c>
      <c r="E7" s="120" t="s">
        <v>234</v>
      </c>
      <c r="F7" s="120" t="s">
        <v>232</v>
      </c>
      <c r="G7" s="120" t="s">
        <v>233</v>
      </c>
      <c r="H7" s="13" t="s">
        <v>236</v>
      </c>
      <c r="I7" s="40" t="s">
        <v>225</v>
      </c>
      <c r="J7" s="40" t="s">
        <v>234</v>
      </c>
      <c r="K7" s="40" t="s">
        <v>232</v>
      </c>
      <c r="L7" s="41" t="s">
        <v>233</v>
      </c>
      <c r="M7" s="14" t="s">
        <v>236</v>
      </c>
      <c r="N7" s="42" t="s">
        <v>225</v>
      </c>
      <c r="O7" s="42" t="s">
        <v>234</v>
      </c>
      <c r="P7" s="42" t="s">
        <v>232</v>
      </c>
      <c r="Q7" s="43" t="s">
        <v>233</v>
      </c>
    </row>
    <row r="8" spans="1:17" s="49" customFormat="1" x14ac:dyDescent="0.25">
      <c r="A8" s="44"/>
      <c r="B8" s="70" t="s">
        <v>257</v>
      </c>
      <c r="C8" s="121">
        <f>D8+E8</f>
        <v>4701207.9386799997</v>
      </c>
      <c r="D8" s="122">
        <f>SUM(D10:D21)</f>
        <v>3662608.4</v>
      </c>
      <c r="E8" s="122">
        <f t="shared" ref="E8:E21" si="1">F8+G8</f>
        <v>1038599.53868</v>
      </c>
      <c r="F8" s="122">
        <f t="shared" ref="F8:G8" si="2">SUM(F10:F21)</f>
        <v>609841.33868000004</v>
      </c>
      <c r="G8" s="122">
        <f t="shared" si="2"/>
        <v>428758.2</v>
      </c>
      <c r="H8" s="45">
        <f t="shared" ref="H8" si="3">I8+J8</f>
        <v>2111771.3000000003</v>
      </c>
      <c r="I8" s="45">
        <f t="shared" ref="I8" si="4">SUM(I10:I21)</f>
        <v>1745912.9000000001</v>
      </c>
      <c r="J8" s="45">
        <f t="shared" ref="J8" si="5">K8+L8</f>
        <v>365858.4</v>
      </c>
      <c r="K8" s="45">
        <f t="shared" ref="K8:Q8" si="6">SUM(K10:K21)</f>
        <v>197411.7</v>
      </c>
      <c r="L8" s="46">
        <f t="shared" si="6"/>
        <v>168446.7</v>
      </c>
      <c r="M8" s="47">
        <f t="shared" ref="M8" si="7">N8+O8</f>
        <v>1878712.3979500001</v>
      </c>
      <c r="N8" s="47">
        <f t="shared" ref="N8" si="8">SUM(N10:N21)</f>
        <v>1555088.99795</v>
      </c>
      <c r="O8" s="47">
        <f t="shared" ref="O8" si="9">P8+Q8</f>
        <v>323623.40000000002</v>
      </c>
      <c r="P8" s="47">
        <f t="shared" si="6"/>
        <v>178661.89999999997</v>
      </c>
      <c r="Q8" s="48">
        <f t="shared" si="6"/>
        <v>144961.50000000003</v>
      </c>
    </row>
    <row r="9" spans="1:17" s="56" customFormat="1" ht="14.25" x14ac:dyDescent="0.2">
      <c r="A9" s="50"/>
      <c r="B9" s="71" t="s">
        <v>23</v>
      </c>
      <c r="C9" s="111"/>
      <c r="D9" s="113"/>
      <c r="E9" s="113"/>
      <c r="F9" s="113"/>
      <c r="G9" s="113"/>
      <c r="H9" s="51"/>
      <c r="I9" s="51"/>
      <c r="J9" s="51"/>
      <c r="K9" s="51"/>
      <c r="L9" s="52"/>
      <c r="M9" s="53">
        <f t="shared" ref="M9:M21" si="10">N9+O9</f>
        <v>0</v>
      </c>
      <c r="N9" s="54"/>
      <c r="O9" s="53">
        <f t="shared" ref="O9:O21" si="11">P9+Q9</f>
        <v>0</v>
      </c>
      <c r="P9" s="54"/>
      <c r="Q9" s="55"/>
    </row>
    <row r="10" spans="1:17" s="56" customFormat="1" ht="14.25" x14ac:dyDescent="0.2">
      <c r="A10" s="379" t="s">
        <v>780</v>
      </c>
      <c r="B10" s="71" t="s">
        <v>259</v>
      </c>
      <c r="C10" s="111">
        <f t="shared" ref="C10:C21" si="12">D10+E10</f>
        <v>461844.09583000001</v>
      </c>
      <c r="D10" s="113">
        <f>ROUND((VLOOKUP(A10,'Р 06.2025'!$D:$Q,14,0))/1000,1)</f>
        <v>286276.09999999998</v>
      </c>
      <c r="E10" s="113">
        <f t="shared" si="1"/>
        <v>175567.99583</v>
      </c>
      <c r="F10" s="113">
        <f>(VLOOKUP(A10,'Р 06.2025'!$D:$R,15,0))/1000</f>
        <v>43464.395830000001</v>
      </c>
      <c r="G10" s="113">
        <f>ROUND((VLOOKUP(A10,'Р 06.2025'!$D:$S,16,0))/1000,1)</f>
        <v>132103.6</v>
      </c>
      <c r="H10" s="51">
        <f t="shared" ref="H10:H21" si="13">I10+J10</f>
        <v>192536.7</v>
      </c>
      <c r="I10" s="51">
        <f>ROUND((VLOOKUP(A10,'Р 06.2025'!$D:$AE,28,0))/1000,1)</f>
        <v>116017.1</v>
      </c>
      <c r="J10" s="51">
        <f t="shared" ref="J10:J21" si="14">K10+L10</f>
        <v>76519.600000000006</v>
      </c>
      <c r="K10" s="51">
        <f>ROUND((VLOOKUP(A10,'Р 06.2025'!$D:$AF,29,0))/1000,1)</f>
        <v>20846.400000000001</v>
      </c>
      <c r="L10" s="52">
        <f>ROUND((VLOOKUP(A10,'Р 06.2025'!$D:$AG,30,0))/1000,1)</f>
        <v>55673.2</v>
      </c>
      <c r="M10" s="53">
        <f t="shared" si="10"/>
        <v>154834.67022999999</v>
      </c>
      <c r="N10" s="53">
        <f>(VLOOKUP(A10,'Р 06.2024'!$D:$AE,28,0))/1000</f>
        <v>93628.170230000003</v>
      </c>
      <c r="O10" s="53">
        <f t="shared" si="11"/>
        <v>61206.5</v>
      </c>
      <c r="P10" s="53">
        <f>ROUND((VLOOKUP(A10,'Р 06.2024'!$D:$AF,29,0))/1000,1)</f>
        <v>13885.6</v>
      </c>
      <c r="Q10" s="57">
        <f>ROUND((VLOOKUP(A10,'Р 06.2024'!$D:$AG,30,0))/1000,1)</f>
        <v>47320.9</v>
      </c>
    </row>
    <row r="11" spans="1:17" s="56" customFormat="1" ht="14.25" x14ac:dyDescent="0.2">
      <c r="A11" s="379" t="s">
        <v>815</v>
      </c>
      <c r="B11" s="71" t="s">
        <v>294</v>
      </c>
      <c r="C11" s="111">
        <f t="shared" si="12"/>
        <v>9145.5</v>
      </c>
      <c r="D11" s="113">
        <f>ROUND((VLOOKUP(A11,'Р 06.2025'!$D:$Q,14,0))/1000,1)</f>
        <v>350</v>
      </c>
      <c r="E11" s="113">
        <f t="shared" si="1"/>
        <v>8795.5</v>
      </c>
      <c r="F11" s="113">
        <f>(VLOOKUP(A11,'Р 06.2025'!$D:$R,15,0))/1000</f>
        <v>3983.4</v>
      </c>
      <c r="G11" s="113">
        <f>ROUND((VLOOKUP(A11,'Р 06.2025'!$D:$S,16,0))/1000,1)</f>
        <v>4812.1000000000004</v>
      </c>
      <c r="H11" s="51">
        <f t="shared" si="13"/>
        <v>3369.8</v>
      </c>
      <c r="I11" s="51">
        <f>ROUND((VLOOKUP(A11,'Р 06.2025'!$D:$AE,28,0))/1000,1)</f>
        <v>0</v>
      </c>
      <c r="J11" s="51">
        <f t="shared" si="14"/>
        <v>3369.8</v>
      </c>
      <c r="K11" s="51">
        <f>ROUND((VLOOKUP(A11,'Р 06.2025'!$D:$AF,29,0))/1000,1)</f>
        <v>1485.7</v>
      </c>
      <c r="L11" s="52">
        <f>ROUND((VLOOKUP(A11,'Р 06.2025'!$D:$AG,30,0))/1000,1)</f>
        <v>1884.1</v>
      </c>
      <c r="M11" s="53">
        <f t="shared" si="10"/>
        <v>2468.1</v>
      </c>
      <c r="N11" s="53">
        <f>(VLOOKUP(A11,'Р 06.2024'!$D:$AE,28,0))/1000</f>
        <v>0</v>
      </c>
      <c r="O11" s="53">
        <f t="shared" si="11"/>
        <v>2468.1</v>
      </c>
      <c r="P11" s="53">
        <f>ROUND((VLOOKUP(A11,'Р 06.2024'!$D:$AF,29,0))/1000,1)</f>
        <v>1134.5</v>
      </c>
      <c r="Q11" s="57">
        <f>ROUND((VLOOKUP(A11,'Р 06.2024'!$D:$AG,30,0))/1000,1)</f>
        <v>1333.6</v>
      </c>
    </row>
    <row r="12" spans="1:17" s="56" customFormat="1" ht="24" x14ac:dyDescent="0.2">
      <c r="A12" s="379" t="s">
        <v>818</v>
      </c>
      <c r="B12" s="71" t="s">
        <v>297</v>
      </c>
      <c r="C12" s="111">
        <f t="shared" si="12"/>
        <v>50612</v>
      </c>
      <c r="D12" s="113">
        <f>ROUND((VLOOKUP(A12,'Р 06.2025'!$D:$Q,14,0))/1000,1)</f>
        <v>38434</v>
      </c>
      <c r="E12" s="113">
        <f t="shared" si="1"/>
        <v>12178</v>
      </c>
      <c r="F12" s="113">
        <f>(VLOOKUP(A12,'Р 06.2025'!$D:$R,15,0))/1000</f>
        <v>11738</v>
      </c>
      <c r="G12" s="113">
        <f>ROUND((VLOOKUP(A12,'Р 06.2025'!$D:$S,16,0))/1000,1)</f>
        <v>440</v>
      </c>
      <c r="H12" s="51">
        <f t="shared" si="13"/>
        <v>19476.5</v>
      </c>
      <c r="I12" s="51">
        <f>ROUND((VLOOKUP(A12,'Р 06.2025'!$D:$AE,28,0))/1000,1)</f>
        <v>14699.1</v>
      </c>
      <c r="J12" s="51">
        <f t="shared" si="14"/>
        <v>4777.3999999999996</v>
      </c>
      <c r="K12" s="51">
        <f>ROUND((VLOOKUP(A12,'Р 06.2025'!$D:$AF,29,0))/1000,1)</f>
        <v>4711</v>
      </c>
      <c r="L12" s="52">
        <f>ROUND((VLOOKUP(A12,'Р 06.2025'!$D:$AG,30,0))/1000,1)</f>
        <v>66.400000000000006</v>
      </c>
      <c r="M12" s="53">
        <f t="shared" si="10"/>
        <v>19121.543269999998</v>
      </c>
      <c r="N12" s="53">
        <f>(VLOOKUP(A12,'Р 06.2024'!$D:$AE,28,0))/1000</f>
        <v>12801.643269999999</v>
      </c>
      <c r="O12" s="53">
        <f t="shared" si="11"/>
        <v>6319.9</v>
      </c>
      <c r="P12" s="53">
        <f>ROUND((VLOOKUP(A12,'Р 06.2024'!$D:$AF,29,0))/1000,1)</f>
        <v>6316.9</v>
      </c>
      <c r="Q12" s="57">
        <f>ROUND((VLOOKUP(A12,'Р 06.2024'!$D:$AG,30,0))/1000,1)</f>
        <v>3</v>
      </c>
    </row>
    <row r="13" spans="1:17" s="56" customFormat="1" ht="14.25" x14ac:dyDescent="0.2">
      <c r="A13" s="379" t="s">
        <v>824</v>
      </c>
      <c r="B13" s="71" t="s">
        <v>303</v>
      </c>
      <c r="C13" s="111">
        <f t="shared" si="12"/>
        <v>230337.08480000001</v>
      </c>
      <c r="D13" s="113">
        <f>ROUND((VLOOKUP(A13,'Р 06.2025'!$D:$Q,14,0))/1000,1)</f>
        <v>49145</v>
      </c>
      <c r="E13" s="113">
        <f t="shared" si="1"/>
        <v>181192.08480000001</v>
      </c>
      <c r="F13" s="113">
        <f>(VLOOKUP(A13,'Р 06.2025'!$D:$R,15,0))/1000</f>
        <v>119971.3848</v>
      </c>
      <c r="G13" s="113">
        <f>ROUND((VLOOKUP(A13,'Р 06.2025'!$D:$S,16,0))/1000,1)</f>
        <v>61220.7</v>
      </c>
      <c r="H13" s="51">
        <f t="shared" si="13"/>
        <v>47257.399999999994</v>
      </c>
      <c r="I13" s="51">
        <f>ROUND((VLOOKUP(A13,'Р 06.2025'!$D:$AE,28,0))/1000,1)</f>
        <v>6654.2</v>
      </c>
      <c r="J13" s="51">
        <f t="shared" si="14"/>
        <v>40603.199999999997</v>
      </c>
      <c r="K13" s="51">
        <f>ROUND((VLOOKUP(A13,'Р 06.2025'!$D:$AF,29,0))/1000,1)</f>
        <v>9515.2999999999993</v>
      </c>
      <c r="L13" s="52">
        <f>ROUND((VLOOKUP(A13,'Р 06.2025'!$D:$AG,30,0))/1000,1)</f>
        <v>31087.9</v>
      </c>
      <c r="M13" s="53">
        <f t="shared" si="10"/>
        <v>47754.3318</v>
      </c>
      <c r="N13" s="53">
        <f>(VLOOKUP(A13,'Р 06.2024'!$D:$AE,28,0))/1000</f>
        <v>13686.4318</v>
      </c>
      <c r="O13" s="53">
        <f t="shared" si="11"/>
        <v>34067.9</v>
      </c>
      <c r="P13" s="53">
        <f>ROUND((VLOOKUP(A13,'Р 06.2024'!$D:$AF,29,0))/1000,1)</f>
        <v>8937.5</v>
      </c>
      <c r="Q13" s="57">
        <f>ROUND((VLOOKUP(A13,'Р 06.2024'!$D:$AG,30,0))/1000,1)</f>
        <v>25130.400000000001</v>
      </c>
    </row>
    <row r="14" spans="1:17" s="56" customFormat="1" ht="14.25" x14ac:dyDescent="0.2">
      <c r="A14" s="379" t="s">
        <v>834</v>
      </c>
      <c r="B14" s="71" t="s">
        <v>312</v>
      </c>
      <c r="C14" s="111">
        <f t="shared" si="12"/>
        <v>425482.51200000005</v>
      </c>
      <c r="D14" s="113">
        <f>ROUND((VLOOKUP(A14,'Р 06.2025'!$D:$Q,14,0))/1000,1)</f>
        <v>51345.3</v>
      </c>
      <c r="E14" s="113">
        <f t="shared" si="1"/>
        <v>374137.21200000006</v>
      </c>
      <c r="F14" s="113">
        <f>(VLOOKUP(A14,'Р 06.2025'!$D:$R,15,0))/1000</f>
        <v>301816.61200000002</v>
      </c>
      <c r="G14" s="113">
        <f>ROUND((VLOOKUP(A14,'Р 06.2025'!$D:$S,16,0))/1000,1)</f>
        <v>72320.600000000006</v>
      </c>
      <c r="H14" s="51">
        <f t="shared" si="13"/>
        <v>144694.6</v>
      </c>
      <c r="I14" s="51">
        <f>ROUND((VLOOKUP(A14,'Р 06.2025'!$D:$AE,28,0))/1000,1)</f>
        <v>16204.8</v>
      </c>
      <c r="J14" s="51">
        <f t="shared" si="14"/>
        <v>128489.8</v>
      </c>
      <c r="K14" s="51">
        <f>ROUND((VLOOKUP(A14,'Р 06.2025'!$D:$AF,29,0))/1000,1)</f>
        <v>109324.3</v>
      </c>
      <c r="L14" s="52">
        <f>ROUND((VLOOKUP(A14,'Р 06.2025'!$D:$AG,30,0))/1000,1)</f>
        <v>19165.5</v>
      </c>
      <c r="M14" s="53">
        <f t="shared" si="10"/>
        <v>205733.94615000003</v>
      </c>
      <c r="N14" s="53">
        <f>(VLOOKUP(A14,'Р 06.2024'!$D:$AE,28,0))/1000</f>
        <v>90015.346150000012</v>
      </c>
      <c r="O14" s="53">
        <f t="shared" si="11"/>
        <v>115718.6</v>
      </c>
      <c r="P14" s="53">
        <f>ROUND((VLOOKUP(A14,'Р 06.2024'!$D:$AF,29,0))/1000,1)</f>
        <v>98320</v>
      </c>
      <c r="Q14" s="57">
        <f>ROUND((VLOOKUP(A14,'Р 06.2024'!$D:$AG,30,0))/1000,1)</f>
        <v>17398.599999999999</v>
      </c>
    </row>
    <row r="15" spans="1:17" s="56" customFormat="1" ht="14.25" x14ac:dyDescent="0.2">
      <c r="A15" s="379" t="s">
        <v>842</v>
      </c>
      <c r="B15" s="71" t="s">
        <v>320</v>
      </c>
      <c r="C15" s="111">
        <f t="shared" si="12"/>
        <v>2497399.7999999998</v>
      </c>
      <c r="D15" s="113">
        <f>ROUND((VLOOKUP(A15,'Р 06.2025'!$D:$Q,14,0))/1000,1)</f>
        <v>2495945.4</v>
      </c>
      <c r="E15" s="113">
        <f t="shared" si="1"/>
        <v>1454.4</v>
      </c>
      <c r="F15" s="113">
        <f>(VLOOKUP(A15,'Р 06.2025'!$D:$R,15,0))/1000</f>
        <v>826.4</v>
      </c>
      <c r="G15" s="113">
        <f>ROUND((VLOOKUP(A15,'Р 06.2025'!$D:$S,16,0))/1000,1)</f>
        <v>628</v>
      </c>
      <c r="H15" s="51">
        <f t="shared" si="13"/>
        <v>1347941.8</v>
      </c>
      <c r="I15" s="51">
        <f>ROUND((VLOOKUP(A15,'Р 06.2025'!$D:$AE,28,0))/1000,1)</f>
        <v>1347525.1</v>
      </c>
      <c r="J15" s="51">
        <f t="shared" si="14"/>
        <v>416.7</v>
      </c>
      <c r="K15" s="51">
        <f>ROUND((VLOOKUP(A15,'Р 06.2025'!$D:$AF,29,0))/1000,1)</f>
        <v>255</v>
      </c>
      <c r="L15" s="52">
        <f>ROUND((VLOOKUP(A15,'Р 06.2025'!$D:$AG,30,0))/1000,1)</f>
        <v>161.69999999999999</v>
      </c>
      <c r="M15" s="53">
        <f t="shared" si="10"/>
        <v>1142544.1714299999</v>
      </c>
      <c r="N15" s="53">
        <f>(VLOOKUP(A15,'Р 06.2024'!$D:$AE,28,0))/1000</f>
        <v>1142212.77143</v>
      </c>
      <c r="O15" s="53">
        <f t="shared" si="11"/>
        <v>331.4</v>
      </c>
      <c r="P15" s="53">
        <f>ROUND((VLOOKUP(A15,'Р 06.2024'!$D:$AF,29,0))/1000,1)</f>
        <v>242.1</v>
      </c>
      <c r="Q15" s="57">
        <f>ROUND((VLOOKUP(A15,'Р 06.2024'!$D:$AG,30,0))/1000,1)</f>
        <v>89.3</v>
      </c>
    </row>
    <row r="16" spans="1:17" s="56" customFormat="1" ht="14.25" x14ac:dyDescent="0.2">
      <c r="A16" s="379" t="s">
        <v>853</v>
      </c>
      <c r="B16" s="71" t="s">
        <v>332</v>
      </c>
      <c r="C16" s="111">
        <f t="shared" si="12"/>
        <v>280699.69999999995</v>
      </c>
      <c r="D16" s="113">
        <f>ROUND((VLOOKUP(A16,'Р 06.2025'!$D:$Q,14,0))/1000,1)</f>
        <v>32017</v>
      </c>
      <c r="E16" s="113">
        <f t="shared" si="1"/>
        <v>248682.69999999998</v>
      </c>
      <c r="F16" s="113">
        <f>(VLOOKUP(A16,'Р 06.2025'!$D:$R,15,0))/1000</f>
        <v>108474.4</v>
      </c>
      <c r="G16" s="113">
        <f>ROUND((VLOOKUP(A16,'Р 06.2025'!$D:$S,16,0))/1000,1)</f>
        <v>140208.29999999999</v>
      </c>
      <c r="H16" s="51">
        <f t="shared" si="13"/>
        <v>110718</v>
      </c>
      <c r="I16" s="51">
        <f>ROUND((VLOOKUP(A16,'Р 06.2025'!$D:$AE,28,0))/1000,1)</f>
        <v>15376.9</v>
      </c>
      <c r="J16" s="51">
        <f t="shared" si="14"/>
        <v>95341.1</v>
      </c>
      <c r="K16" s="51">
        <f>ROUND((VLOOKUP(A16,'Р 06.2025'!$D:$AF,29,0))/1000,1)</f>
        <v>37663.5</v>
      </c>
      <c r="L16" s="52">
        <f>ROUND((VLOOKUP(A16,'Р 06.2025'!$D:$AG,30,0))/1000,1)</f>
        <v>57677.599999999999</v>
      </c>
      <c r="M16" s="53">
        <f t="shared" si="10"/>
        <v>101484.39403</v>
      </c>
      <c r="N16" s="53">
        <f>(VLOOKUP(A16,'Р 06.2024'!$D:$AE,28,0))/1000</f>
        <v>14669.894029999999</v>
      </c>
      <c r="O16" s="53">
        <f t="shared" si="11"/>
        <v>86814.5</v>
      </c>
      <c r="P16" s="53">
        <f>ROUND((VLOOKUP(A16,'Р 06.2024'!$D:$AF,29,0))/1000,1)</f>
        <v>34017.699999999997</v>
      </c>
      <c r="Q16" s="57">
        <f>ROUND((VLOOKUP(A16,'Р 06.2024'!$D:$AG,30,0))/1000,1)</f>
        <v>52796.800000000003</v>
      </c>
    </row>
    <row r="17" spans="1:20" s="56" customFormat="1" ht="14.25" x14ac:dyDescent="0.2">
      <c r="A17" s="379" t="s">
        <v>856</v>
      </c>
      <c r="B17" s="71" t="s">
        <v>335</v>
      </c>
      <c r="C17" s="111">
        <f t="shared" si="12"/>
        <v>84513.600000000006</v>
      </c>
      <c r="D17" s="113">
        <f>ROUND((VLOOKUP(A17,'Р 06.2025'!$D:$Q,14,0))/1000,1)</f>
        <v>84513.600000000006</v>
      </c>
      <c r="E17" s="113">
        <f t="shared" si="1"/>
        <v>0</v>
      </c>
      <c r="F17" s="113">
        <f>(VLOOKUP(A17,'Р 06.2025'!$D:$R,15,0))/1000</f>
        <v>0</v>
      </c>
      <c r="G17" s="113">
        <f>ROUND((VLOOKUP(A17,'Р 06.2025'!$D:$S,16,0))/1000,1)</f>
        <v>0</v>
      </c>
      <c r="H17" s="51">
        <f t="shared" si="13"/>
        <v>23151.200000000001</v>
      </c>
      <c r="I17" s="51">
        <f>ROUND((VLOOKUP(A17,'Р 06.2025'!$D:$AE,28,0))/1000,1)</f>
        <v>23151.200000000001</v>
      </c>
      <c r="J17" s="51">
        <f t="shared" si="14"/>
        <v>0</v>
      </c>
      <c r="K17" s="51">
        <f>ROUND((VLOOKUP(A17,'Р 06.2025'!$D:$AF,29,0))/1000,1)</f>
        <v>0</v>
      </c>
      <c r="L17" s="52">
        <f>ROUND((VLOOKUP(A17,'Р 06.2025'!$D:$AG,30,0))/1000,1)</f>
        <v>0</v>
      </c>
      <c r="M17" s="53">
        <f t="shared" si="10"/>
        <v>13078.729449999999</v>
      </c>
      <c r="N17" s="53">
        <f>(VLOOKUP(A17,'Р 06.2024'!$D:$AE,28,0))/1000</f>
        <v>13078.729449999999</v>
      </c>
      <c r="O17" s="53">
        <f t="shared" si="11"/>
        <v>0</v>
      </c>
      <c r="P17" s="53">
        <f>ROUND((VLOOKUP(A17,'Р 06.2024'!$D:$AF,29,0))/1000,1)</f>
        <v>0</v>
      </c>
      <c r="Q17" s="57">
        <f>ROUND((VLOOKUP(A17,'Р 06.2024'!$D:$AG,30,0))/1000,1)</f>
        <v>0</v>
      </c>
    </row>
    <row r="18" spans="1:20" s="56" customFormat="1" ht="14.25" x14ac:dyDescent="0.2">
      <c r="A18" s="379" t="s">
        <v>858</v>
      </c>
      <c r="B18" s="71" t="s">
        <v>337</v>
      </c>
      <c r="C18" s="111">
        <f t="shared" si="12"/>
        <v>286653.74605000002</v>
      </c>
      <c r="D18" s="113">
        <f>ROUND((VLOOKUP(A18,'Р 06.2025'!$D:$Q,14,0))/1000,1)</f>
        <v>270136</v>
      </c>
      <c r="E18" s="113">
        <f t="shared" si="1"/>
        <v>16517.746050000002</v>
      </c>
      <c r="F18" s="113">
        <f>(VLOOKUP(A18,'Р 06.2025'!$D:$R,15,0))/1000</f>
        <v>10425.246050000002</v>
      </c>
      <c r="G18" s="113">
        <f>ROUND((VLOOKUP(A18,'Р 06.2025'!$D:$S,16,0))/1000,1)</f>
        <v>6092.5</v>
      </c>
      <c r="H18" s="51">
        <f t="shared" si="13"/>
        <v>138303.29999999999</v>
      </c>
      <c r="I18" s="51">
        <f>ROUND((VLOOKUP(A18,'Р 06.2025'!$D:$AE,28,0))/1000,1)</f>
        <v>126198.8</v>
      </c>
      <c r="J18" s="51">
        <f t="shared" si="14"/>
        <v>12104.5</v>
      </c>
      <c r="K18" s="51">
        <f>ROUND((VLOOKUP(A18,'Р 06.2025'!$D:$AF,29,0))/1000,1)</f>
        <v>9697.9</v>
      </c>
      <c r="L18" s="52">
        <f>ROUND((VLOOKUP(A18,'Р 06.2025'!$D:$AG,30,0))/1000,1)</f>
        <v>2406.6</v>
      </c>
      <c r="M18" s="53">
        <f t="shared" si="10"/>
        <v>111909.29816999999</v>
      </c>
      <c r="N18" s="53">
        <f>(VLOOKUP(A18,'Р 06.2024'!$D:$AE,28,0))/1000</f>
        <v>96033.89817</v>
      </c>
      <c r="O18" s="53">
        <f t="shared" si="11"/>
        <v>15875.4</v>
      </c>
      <c r="P18" s="53">
        <f>ROUND((VLOOKUP(A18,'Р 06.2024'!$D:$AF,29,0))/1000,1)</f>
        <v>15212.3</v>
      </c>
      <c r="Q18" s="57">
        <f>ROUND((VLOOKUP(A18,'Р 06.2024'!$D:$AG,30,0))/1000,1)</f>
        <v>663.1</v>
      </c>
    </row>
    <row r="19" spans="1:20" s="56" customFormat="1" ht="14.25" x14ac:dyDescent="0.2">
      <c r="A19" s="379" t="s">
        <v>869</v>
      </c>
      <c r="B19" s="71" t="s">
        <v>349</v>
      </c>
      <c r="C19" s="111">
        <f t="shared" si="12"/>
        <v>354515.10000000003</v>
      </c>
      <c r="D19" s="113">
        <f>ROUND((VLOOKUP(A19,'Р 06.2025'!$D:$Q,14,0))/1000,1)</f>
        <v>334820.7</v>
      </c>
      <c r="E19" s="113">
        <f t="shared" si="1"/>
        <v>19694.400000000001</v>
      </c>
      <c r="F19" s="113">
        <f>(VLOOKUP(A19,'Р 06.2025'!$D:$R,15,0))/1000</f>
        <v>8779.5</v>
      </c>
      <c r="G19" s="113">
        <f>ROUND((VLOOKUP(A19,'Р 06.2025'!$D:$S,16,0))/1000,1)</f>
        <v>10914.9</v>
      </c>
      <c r="H19" s="51">
        <f t="shared" si="13"/>
        <v>66282.399999999994</v>
      </c>
      <c r="I19" s="51">
        <f>ROUND((VLOOKUP(A19,'Р 06.2025'!$D:$AE,28,0))/1000,1)</f>
        <v>62198.1</v>
      </c>
      <c r="J19" s="51">
        <f t="shared" si="14"/>
        <v>4084.2999999999997</v>
      </c>
      <c r="K19" s="51">
        <f>ROUND((VLOOKUP(A19,'Р 06.2025'!$D:$AF,29,0))/1000,1)</f>
        <v>3760.7</v>
      </c>
      <c r="L19" s="52">
        <f>ROUND((VLOOKUP(A19,'Р 06.2025'!$D:$AG,30,0))/1000,1)</f>
        <v>323.60000000000002</v>
      </c>
      <c r="M19" s="53">
        <f t="shared" si="10"/>
        <v>62110.21342</v>
      </c>
      <c r="N19" s="53">
        <f>(VLOOKUP(A19,'Р 06.2024'!$D:$AE,28,0))/1000</f>
        <v>61885.513420000003</v>
      </c>
      <c r="O19" s="53">
        <f t="shared" si="11"/>
        <v>224.7</v>
      </c>
      <c r="P19" s="53">
        <f>ROUND((VLOOKUP(A19,'Р 06.2024'!$D:$AF,29,0))/1000,1)</f>
        <v>0</v>
      </c>
      <c r="Q19" s="57">
        <f>ROUND((VLOOKUP(A19,'Р 06.2024'!$D:$AG,30,0))/1000,1)</f>
        <v>224.7</v>
      </c>
    </row>
    <row r="20" spans="1:20" s="56" customFormat="1" ht="24" x14ac:dyDescent="0.2">
      <c r="A20" s="379" t="s">
        <v>875</v>
      </c>
      <c r="B20" s="71" t="s">
        <v>355</v>
      </c>
      <c r="C20" s="111">
        <f t="shared" si="12"/>
        <v>379.5</v>
      </c>
      <c r="D20" s="113">
        <f>ROUND((VLOOKUP(A20,'Р 06.2025'!$D:$Q,14,0))/1000,1)</f>
        <v>0</v>
      </c>
      <c r="E20" s="113">
        <f t="shared" si="1"/>
        <v>379.5</v>
      </c>
      <c r="F20" s="113">
        <f>(VLOOKUP(A20,'Р 06.2025'!$D:$R,15,0))/1000</f>
        <v>362</v>
      </c>
      <c r="G20" s="113">
        <f>ROUND((VLOOKUP(A20,'Р 06.2025'!$D:$S,16,0))/1000,1)</f>
        <v>17.5</v>
      </c>
      <c r="H20" s="51">
        <f t="shared" si="13"/>
        <v>152</v>
      </c>
      <c r="I20" s="51">
        <f>ROUND((VLOOKUP(A20,'Р 06.2025'!$D:$AE,28,0))/1000,1)</f>
        <v>0</v>
      </c>
      <c r="J20" s="51">
        <f t="shared" si="14"/>
        <v>152</v>
      </c>
      <c r="K20" s="51">
        <f>ROUND((VLOOKUP(A20,'Р 06.2025'!$D:$AF,29,0))/1000,1)</f>
        <v>151.9</v>
      </c>
      <c r="L20" s="52">
        <f>ROUND((VLOOKUP(A20,'Р 06.2025'!$D:$AG,30,0))/1000,1)</f>
        <v>0.1</v>
      </c>
      <c r="M20" s="53">
        <f t="shared" si="10"/>
        <v>596.4</v>
      </c>
      <c r="N20" s="53">
        <f>(VLOOKUP(A20,'Р 06.2024'!$D:$AE,28,0))/1000</f>
        <v>0</v>
      </c>
      <c r="O20" s="53">
        <f t="shared" si="11"/>
        <v>596.4</v>
      </c>
      <c r="P20" s="53">
        <f>ROUND((VLOOKUP(A20,'Р 06.2024'!$D:$AF,29,0))/1000,1)</f>
        <v>595.29999999999995</v>
      </c>
      <c r="Q20" s="57">
        <f>ROUND((VLOOKUP(A20,'Р 06.2024'!$D:$AG,30,0))/1000,1)</f>
        <v>1.1000000000000001</v>
      </c>
    </row>
    <row r="21" spans="1:20" s="56" customFormat="1" thickBot="1" x14ac:dyDescent="0.25">
      <c r="A21" s="379" t="s">
        <v>878</v>
      </c>
      <c r="B21" s="72" t="s">
        <v>275</v>
      </c>
      <c r="C21" s="114">
        <f t="shared" si="12"/>
        <v>19625.3</v>
      </c>
      <c r="D21" s="115">
        <f>ROUND((VLOOKUP(A21,'Р 06.2025'!$D:$Q,14,0))/1000,1)</f>
        <v>19625.3</v>
      </c>
      <c r="E21" s="115">
        <f t="shared" si="1"/>
        <v>0</v>
      </c>
      <c r="F21" s="115">
        <f>(VLOOKUP(A21,'Р 06.2025'!$D:$R,15,0))/1000</f>
        <v>0</v>
      </c>
      <c r="G21" s="115">
        <f>ROUND((VLOOKUP(A21,'Р 06.2025'!$D:$S,16,0))/1000,1)</f>
        <v>0</v>
      </c>
      <c r="H21" s="58">
        <f t="shared" si="13"/>
        <v>17887.599999999999</v>
      </c>
      <c r="I21" s="58">
        <f>ROUND((VLOOKUP(A21,'Р 06.2025'!$D:$AE,28,0))/1000,1)</f>
        <v>17887.599999999999</v>
      </c>
      <c r="J21" s="58">
        <f t="shared" si="14"/>
        <v>0</v>
      </c>
      <c r="K21" s="58">
        <f>ROUND((VLOOKUP(A21,'Р 06.2025'!$D:$AF,29,0))/1000,1)</f>
        <v>0</v>
      </c>
      <c r="L21" s="59">
        <f>ROUND((VLOOKUP(A21,'Р 06.2025'!$D:$AG,30,0))/1000,1)</f>
        <v>0</v>
      </c>
      <c r="M21" s="60">
        <f t="shared" si="10"/>
        <v>17076.599999999999</v>
      </c>
      <c r="N21" s="53">
        <f>(VLOOKUP(A21,'Р 06.2024'!$D:$AE,28,0))/1000</f>
        <v>17076.599999999999</v>
      </c>
      <c r="O21" s="60">
        <f t="shared" si="11"/>
        <v>0</v>
      </c>
      <c r="P21" s="53">
        <f>ROUND((VLOOKUP(A21,'Р 06.2024'!$D:$AF,29,0))/1000,1)</f>
        <v>0</v>
      </c>
      <c r="Q21" s="57">
        <f>ROUND((VLOOKUP(A21,'Р 06.2024'!$D:$AG,30,0))/1000,1)</f>
        <v>0</v>
      </c>
    </row>
    <row r="22" spans="1:20" s="62" customFormat="1" ht="14.25" x14ac:dyDescent="0.2">
      <c r="A22" s="61"/>
      <c r="B22" s="7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</row>
    <row r="23" spans="1:20" s="62" customFormat="1" ht="14.25" x14ac:dyDescent="0.2">
      <c r="A23" s="61"/>
      <c r="B23" s="7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</row>
    <row r="24" spans="1:20" s="62" customFormat="1" ht="24" thickBot="1" x14ac:dyDescent="0.4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2" t="s">
        <v>414</v>
      </c>
      <c r="L24" s="82"/>
      <c r="M24" s="81"/>
      <c r="N24" s="81"/>
      <c r="O24" s="81"/>
      <c r="P24" s="81"/>
      <c r="Q24" s="81"/>
    </row>
    <row r="25" spans="1:20" s="62" customFormat="1" ht="14.25" x14ac:dyDescent="0.2">
      <c r="A25" s="498" t="s">
        <v>370</v>
      </c>
      <c r="B25" s="64" t="s">
        <v>364</v>
      </c>
      <c r="C25" s="196">
        <f>('И 06.2025'!E6+'И 06.2025'!H6)/1000</f>
        <v>322252.98196</v>
      </c>
      <c r="D25" s="196">
        <f>'И 06.2025'!O6/1000</f>
        <v>241820.41396999999</v>
      </c>
      <c r="E25" s="196">
        <f>F25+G25</f>
        <v>80432.56799000001</v>
      </c>
      <c r="F25" s="196">
        <f>'И 06.2025'!P6/1000</f>
        <v>44904.292450000001</v>
      </c>
      <c r="G25" s="196">
        <f>'И 06.2025'!Q6/1000</f>
        <v>35528.275540000002</v>
      </c>
      <c r="H25" s="196">
        <f>('И 06.2025'!AC6+'И 06.2025'!AD6+'И 06.2025'!AE6)/1000</f>
        <v>49061.009599999998</v>
      </c>
      <c r="I25" s="196">
        <f>'И 06.2025'!AC6/1000</f>
        <v>33956.247149999996</v>
      </c>
      <c r="J25" s="196">
        <f>K25+L25</f>
        <v>15104.76245</v>
      </c>
      <c r="K25" s="196">
        <f>'И 06.2025'!AD6/1000</f>
        <v>11776.80798</v>
      </c>
      <c r="L25" s="196">
        <f>'И 06.2025'!AE6/1000</f>
        <v>3327.9544700000001</v>
      </c>
      <c r="M25" s="195">
        <f>('И 06.2024'!AC6+'И 06.2024'!AD6+'И 06.2024'!AE6)/1000</f>
        <v>-89569.943969999993</v>
      </c>
      <c r="N25" s="196">
        <f>'И 06.2024'!AC6/1000</f>
        <v>-77264.641620000009</v>
      </c>
      <c r="O25" s="196">
        <f>P25+Q25</f>
        <v>-12305.302349999998</v>
      </c>
      <c r="P25" s="196">
        <f>'И 06.2024'!AD6/1000</f>
        <v>5008.1671500000002</v>
      </c>
      <c r="Q25" s="197">
        <f>'И 06.2024'!AE6/1000</f>
        <v>-17313.469499999999</v>
      </c>
      <c r="R25" s="76"/>
      <c r="S25" s="63"/>
    </row>
    <row r="26" spans="1:20" s="62" customFormat="1" ht="15.75" customHeight="1" thickBot="1" x14ac:dyDescent="0.25">
      <c r="A26" s="499"/>
      <c r="B26" s="65" t="s">
        <v>365</v>
      </c>
      <c r="C26" s="199">
        <f ca="1">C25-C31</f>
        <v>-1.803999999538064E-2</v>
      </c>
      <c r="D26" s="199">
        <f t="shared" ref="D26" ca="1" si="15">D25-D31</f>
        <v>1.396999999997206E-2</v>
      </c>
      <c r="E26" s="199">
        <f t="shared" ref="E26" ca="1" si="16">E25-E31</f>
        <v>-3.20099999953527E-2</v>
      </c>
      <c r="F26" s="199">
        <f t="shared" ref="F26" ca="1" si="17">F25-F31</f>
        <v>-7.5500000020838343E-3</v>
      </c>
      <c r="G26" s="199">
        <f t="shared" ref="G26" ca="1" si="18">G25-G31</f>
        <v>-2.4460000000544824E-2</v>
      </c>
      <c r="H26" s="199">
        <f ca="1">H25-H31</f>
        <v>3152.1096000000034</v>
      </c>
      <c r="I26" s="199">
        <f t="shared" ref="I26" ca="1" si="19">I25-I31</f>
        <v>3152.1471499999971</v>
      </c>
      <c r="J26" s="199">
        <f t="shared" ref="J26" ca="1" si="20">J25-J31</f>
        <v>-3.7549999999100692E-2</v>
      </c>
      <c r="K26" s="199">
        <f t="shared" ref="K26" ca="1" si="21">K25-K31</f>
        <v>7.9800000003160676E-3</v>
      </c>
      <c r="L26" s="200">
        <f t="shared" ref="L26" ca="1" si="22">L25-L31</f>
        <v>-4.5529999999871507E-2</v>
      </c>
      <c r="M26" s="198">
        <f ca="1">M25-M31</f>
        <v>-4.3969999984255992E-2</v>
      </c>
      <c r="N26" s="199">
        <f t="shared" ref="N26" ca="1" si="23">N25-N31</f>
        <v>-4.1620000003604218E-2</v>
      </c>
      <c r="O26" s="199">
        <f t="shared" ref="O26" ca="1" si="24">O25-O31</f>
        <v>-2.3499999988416675E-3</v>
      </c>
      <c r="P26" s="199">
        <f t="shared" ref="P26" ca="1" si="25">P25-P31</f>
        <v>-3.2849999999598367E-2</v>
      </c>
      <c r="Q26" s="200">
        <f t="shared" ref="Q26" ca="1" si="26">Q25-Q31</f>
        <v>3.05000000007567E-2</v>
      </c>
      <c r="R26" s="63"/>
    </row>
    <row r="27" spans="1:20" s="62" customFormat="1" thickBot="1" x14ac:dyDescent="0.25">
      <c r="A27" s="61"/>
      <c r="B27" s="73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6"/>
      <c r="N27" s="76"/>
      <c r="O27" s="76"/>
      <c r="P27" s="76"/>
      <c r="Q27" s="76"/>
    </row>
    <row r="28" spans="1:20" s="31" customFormat="1" ht="27" thickBot="1" x14ac:dyDescent="0.45">
      <c r="A28" s="23"/>
      <c r="B28" s="67" t="s">
        <v>420</v>
      </c>
      <c r="C28" s="24"/>
      <c r="D28" s="25"/>
      <c r="E28" s="25"/>
      <c r="F28" s="25"/>
      <c r="G28" s="26" t="str">
        <f>G5</f>
        <v>2025 год</v>
      </c>
      <c r="H28" s="25"/>
      <c r="I28" s="398" t="str">
        <f>I5</f>
        <v>ЯНВАРЬ - ИЮНЬ</v>
      </c>
      <c r="J28" s="25"/>
      <c r="K28" s="25"/>
      <c r="L28" s="25"/>
      <c r="M28" s="28" t="str">
        <f>M5</f>
        <v>2024 год</v>
      </c>
      <c r="N28" s="29"/>
      <c r="O28" s="397" t="str">
        <f>O5</f>
        <v>ЯНВАРЬ - ИЮНЬ</v>
      </c>
      <c r="P28" s="29"/>
      <c r="Q28" s="30"/>
    </row>
    <row r="29" spans="1:20" s="39" customFormat="1" ht="14.25" x14ac:dyDescent="0.2">
      <c r="A29" s="32"/>
      <c r="B29" s="68" t="s">
        <v>235</v>
      </c>
      <c r="C29" s="392"/>
      <c r="D29" s="393"/>
      <c r="E29" s="393" t="s">
        <v>368</v>
      </c>
      <c r="F29" s="393"/>
      <c r="G29" s="393"/>
      <c r="H29" s="394"/>
      <c r="I29" s="395"/>
      <c r="J29" s="395" t="s">
        <v>369</v>
      </c>
      <c r="K29" s="395"/>
      <c r="L29" s="396"/>
      <c r="M29" s="387"/>
      <c r="N29" s="37"/>
      <c r="O29" s="37" t="s">
        <v>369</v>
      </c>
      <c r="P29" s="37"/>
      <c r="Q29" s="38"/>
    </row>
    <row r="30" spans="1:20" s="39" customFormat="1" ht="26.25" thickBot="1" x14ac:dyDescent="0.25">
      <c r="A30" s="32"/>
      <c r="B30" s="91"/>
      <c r="C30" s="108" t="s">
        <v>237</v>
      </c>
      <c r="D30" s="109" t="s">
        <v>225</v>
      </c>
      <c r="E30" s="109" t="s">
        <v>234</v>
      </c>
      <c r="F30" s="109" t="s">
        <v>232</v>
      </c>
      <c r="G30" s="109" t="s">
        <v>233</v>
      </c>
      <c r="H30" s="97" t="s">
        <v>236</v>
      </c>
      <c r="I30" s="98" t="s">
        <v>225</v>
      </c>
      <c r="J30" s="98" t="s">
        <v>234</v>
      </c>
      <c r="K30" s="98" t="s">
        <v>232</v>
      </c>
      <c r="L30" s="99" t="s">
        <v>233</v>
      </c>
      <c r="M30" s="388" t="s">
        <v>237</v>
      </c>
      <c r="N30" s="78" t="s">
        <v>225</v>
      </c>
      <c r="O30" s="78" t="s">
        <v>234</v>
      </c>
      <c r="P30" s="78" t="s">
        <v>232</v>
      </c>
      <c r="Q30" s="86" t="s">
        <v>233</v>
      </c>
    </row>
    <row r="31" spans="1:20" s="84" customFormat="1" ht="15.75" x14ac:dyDescent="0.25">
      <c r="A31" s="83"/>
      <c r="B31" s="93" t="s">
        <v>411</v>
      </c>
      <c r="C31" s="123">
        <f ca="1">C32+C35+C38+C41</f>
        <v>322253</v>
      </c>
      <c r="D31" s="110">
        <f t="shared" ref="D31" ca="1" si="27">D32+D35+D38+D41</f>
        <v>241820.4</v>
      </c>
      <c r="E31" s="110">
        <f t="shared" ref="E31" ca="1" si="28">E32+E35+E38+E41</f>
        <v>80432.600000000006</v>
      </c>
      <c r="F31" s="110">
        <f t="shared" ref="F31" ca="1" si="29">F32+F35+F38+F41</f>
        <v>44904.3</v>
      </c>
      <c r="G31" s="110">
        <f t="shared" ref="G31" ca="1" si="30">G32+G35+G38+G41</f>
        <v>35528.300000000003</v>
      </c>
      <c r="H31" s="106">
        <f ca="1">H32+H35+H38+H41</f>
        <v>45908.899999999994</v>
      </c>
      <c r="I31" s="106">
        <f t="shared" ref="I31" ca="1" si="31">I32+I35+I38+I41</f>
        <v>30804.1</v>
      </c>
      <c r="J31" s="106">
        <f t="shared" ref="J31" ca="1" si="32">J32+J35+J38+J41</f>
        <v>15104.8</v>
      </c>
      <c r="K31" s="106">
        <f t="shared" ref="K31" ca="1" si="33">K32+K35+K38+K41</f>
        <v>11776.8</v>
      </c>
      <c r="L31" s="107">
        <f t="shared" ref="L31" ca="1" si="34">L32+L35+L38+L41</f>
        <v>3328</v>
      </c>
      <c r="M31" s="389">
        <f ca="1">M32+M35+M38+M41</f>
        <v>-89569.900000000009</v>
      </c>
      <c r="N31" s="85">
        <f t="shared" ref="N31" ca="1" si="35">N32+N35+N38+N41</f>
        <v>-77264.600000000006</v>
      </c>
      <c r="O31" s="85">
        <f t="shared" ref="O31" ca="1" si="36">O32+O35+O38+O41</f>
        <v>-12305.3</v>
      </c>
      <c r="P31" s="85">
        <f t="shared" ref="P31" ca="1" si="37">P32+P35+P38+P41</f>
        <v>5008.2</v>
      </c>
      <c r="Q31" s="87">
        <f t="shared" ref="Q31" ca="1" si="38">Q32+Q35+Q38+Q41</f>
        <v>-17313.5</v>
      </c>
      <c r="R31" s="100"/>
      <c r="S31" s="100"/>
      <c r="T31" s="100"/>
    </row>
    <row r="32" spans="1:20" s="62" customFormat="1" ht="14.25" x14ac:dyDescent="0.2">
      <c r="A32" s="379" t="s">
        <v>890</v>
      </c>
      <c r="B32" s="94" t="s">
        <v>407</v>
      </c>
      <c r="C32" s="111">
        <f t="shared" ref="C32:C41" ca="1" si="39">D32+E32</f>
        <v>-5000</v>
      </c>
      <c r="D32" s="112">
        <f ca="1">ROUND((SUMIF('И 06.2025'!$D:$O,РАСХОДЫ!A32,'И 06.2025'!$O:$O))/1000,1)</f>
        <v>0</v>
      </c>
      <c r="E32" s="113">
        <f t="shared" ref="E32:E41" ca="1" si="40">F32+G32</f>
        <v>-5000</v>
      </c>
      <c r="F32" s="112">
        <f ca="1">ROUND((SUMIF('И 06.2025'!$D:$Q,РАСХОДЫ!A32,'И 06.2025'!$P:$P))/1000,1)</f>
        <v>-5000</v>
      </c>
      <c r="G32" s="112">
        <f ca="1">ROUND((SUMIF('И 06.2025'!$D:$Q,РАСХОДЫ!A32,'И 06.2025'!$Q:$Q))/1000,1)</f>
        <v>0</v>
      </c>
      <c r="H32" s="51">
        <f t="shared" ref="H32:H41" ca="1" si="41">I32+J32</f>
        <v>-5000</v>
      </c>
      <c r="I32" s="51">
        <f ca="1">ROUND((SUMIF('И 06.2025'!$D:$AC,РАСХОДЫ!A32,'И 06.2025'!$AC:$AC))/1000,1)</f>
        <v>0</v>
      </c>
      <c r="J32" s="51">
        <f t="shared" ref="J32:J41" ca="1" si="42">K32+L32</f>
        <v>-5000</v>
      </c>
      <c r="K32" s="101">
        <f ca="1">ROUND((SUMIF('И 06.2025'!$D:$AE,РАСХОДЫ!A32,'И 06.2025'!$AD:$AD))/1000,1)</f>
        <v>-5000</v>
      </c>
      <c r="L32" s="102">
        <f ca="1">ROUND((SUMIF('И 06.2025'!$D:$AE,РАСХОДЫ!A32,'И 06.2025'!$AE:$AE))/1000,1)</f>
        <v>0</v>
      </c>
      <c r="M32" s="390">
        <f t="shared" ref="M32:M41" ca="1" si="43">N32+O32</f>
        <v>0</v>
      </c>
      <c r="N32" s="79">
        <f ca="1">ROUND((SUMIF('И 06.2024'!$D:$AE,РАСХОДЫ!A32,'И 06.2024'!$AC:$AC))/1000,1)</f>
        <v>0</v>
      </c>
      <c r="O32" s="53">
        <f t="shared" ref="O32:O41" ca="1" si="44">P32+Q32</f>
        <v>0</v>
      </c>
      <c r="P32" s="79">
        <f ca="1">ROUND((SUMIF('И 06.2024'!$D:$AE,РАСХОДЫ!A32,'И 06.2024'!$AD:$AD))/1000,1)</f>
        <v>0</v>
      </c>
      <c r="Q32" s="88">
        <f ca="1">ROUND((SUMIF('И 06.2024'!$D:$AE,РАСХОДЫ!A32,'И 06.2024'!$AE:$AE))/1000,1)</f>
        <v>0</v>
      </c>
      <c r="R32" s="103"/>
      <c r="S32" s="103"/>
      <c r="T32" s="103"/>
    </row>
    <row r="33" spans="1:20" s="62" customFormat="1" ht="14.25" x14ac:dyDescent="0.2">
      <c r="A33" s="379" t="s">
        <v>891</v>
      </c>
      <c r="B33" s="95" t="s">
        <v>415</v>
      </c>
      <c r="C33" s="111">
        <f t="shared" ca="1" si="39"/>
        <v>0</v>
      </c>
      <c r="D33" s="112">
        <f ca="1">ROUND((SUMIF('И 06.2025'!$D:$O,РАСХОДЫ!A33,'И 06.2025'!$O:$O))/1000,1)</f>
        <v>0</v>
      </c>
      <c r="E33" s="113">
        <f t="shared" ca="1" si="40"/>
        <v>0</v>
      </c>
      <c r="F33" s="112">
        <f ca="1">ROUND((SUMIF('И 06.2025'!$D:$Q,РАСХОДЫ!A33,'И 06.2025'!$P:$P))/1000,1)</f>
        <v>0</v>
      </c>
      <c r="G33" s="112">
        <f ca="1">ROUND((SUMIF('И 06.2025'!$D:$Q,РАСХОДЫ!A33,'И 06.2025'!$Q:$Q))/1000,1)</f>
        <v>0</v>
      </c>
      <c r="H33" s="51">
        <f t="shared" ca="1" si="41"/>
        <v>0</v>
      </c>
      <c r="I33" s="51">
        <f ca="1">ROUND((SUMIF('И 06.2025'!$D:$AC,РАСХОДЫ!A33,'И 06.2025'!$AC:$AC))/1000,1)</f>
        <v>0</v>
      </c>
      <c r="J33" s="51">
        <f t="shared" ca="1" si="42"/>
        <v>0</v>
      </c>
      <c r="K33" s="101">
        <f ca="1">ROUND((SUMIF('И 06.2025'!$D:$AE,РАСХОДЫ!A33,'И 06.2025'!$AD:$AD))/1000,1)</f>
        <v>0</v>
      </c>
      <c r="L33" s="102">
        <f ca="1">ROUND((SUMIF('И 06.2025'!$D:$AE,РАСХОДЫ!A33,'И 06.2025'!$AE:$AE))/1000,1)</f>
        <v>0</v>
      </c>
      <c r="M33" s="390"/>
      <c r="N33" s="79">
        <f ca="1">ROUND((SUMIF('И 06.2024'!$D:$AE,РАСХОДЫ!A33,'И 06.2024'!$AC:$AC))/1000,1)</f>
        <v>0</v>
      </c>
      <c r="O33" s="53">
        <f t="shared" ca="1" si="44"/>
        <v>0</v>
      </c>
      <c r="P33" s="79">
        <f ca="1">ROUND((SUMIF('И 06.2024'!$D:$AE,РАСХОДЫ!A33,'И 06.2024'!$AD:$AD))/1000,1)</f>
        <v>0</v>
      </c>
      <c r="Q33" s="88">
        <f ca="1">ROUND((SUMIF('И 06.2024'!$D:$AE,РАСХОДЫ!A33,'И 06.2024'!$AE:$AE))/1000,1)</f>
        <v>0</v>
      </c>
      <c r="R33" s="103"/>
      <c r="S33" s="103"/>
      <c r="T33" s="103"/>
    </row>
    <row r="34" spans="1:20" s="62" customFormat="1" ht="14.25" x14ac:dyDescent="0.2">
      <c r="A34" s="379" t="s">
        <v>924</v>
      </c>
      <c r="B34" s="95" t="s">
        <v>416</v>
      </c>
      <c r="C34" s="111">
        <f t="shared" ca="1" si="39"/>
        <v>-5000</v>
      </c>
      <c r="D34" s="112">
        <f ca="1">ROUND((SUMIF('И 06.2025'!$D:$O,РАСХОДЫ!A34,'И 06.2025'!$O:$O))/1000,1)</f>
        <v>0</v>
      </c>
      <c r="E34" s="113">
        <f t="shared" ca="1" si="40"/>
        <v>-5000</v>
      </c>
      <c r="F34" s="112">
        <f ca="1">ROUND((SUMIF('И 06.2025'!$D:$Q,РАСХОДЫ!A34,'И 06.2025'!$P:$P))/1000,1)</f>
        <v>-5000</v>
      </c>
      <c r="G34" s="112">
        <f ca="1">ROUND((SUMIF('И 06.2025'!$D:$Q,РАСХОДЫ!A34,'И 06.2025'!$Q:$Q))/1000,1)</f>
        <v>0</v>
      </c>
      <c r="H34" s="51">
        <f t="shared" ca="1" si="41"/>
        <v>-5000</v>
      </c>
      <c r="I34" s="51">
        <f ca="1">ROUND((SUMIF('И 06.2025'!$D:$AC,РАСХОДЫ!A34,'И 06.2025'!$AC:$AC))/1000,1)</f>
        <v>0</v>
      </c>
      <c r="J34" s="51">
        <f t="shared" ca="1" si="42"/>
        <v>-5000</v>
      </c>
      <c r="K34" s="101">
        <f ca="1">ROUND((SUMIF('И 06.2025'!$D:$AE,РАСХОДЫ!A34,'И 06.2025'!$AD:$AD))/1000,1)</f>
        <v>-5000</v>
      </c>
      <c r="L34" s="102">
        <f ca="1">ROUND((SUMIF('И 06.2025'!$D:$AE,РАСХОДЫ!A34,'И 06.2025'!$AE:$AE))/1000,1)</f>
        <v>0</v>
      </c>
      <c r="M34" s="390"/>
      <c r="N34" s="79">
        <f ca="1">ROUND((SUMIF('И 06.2024'!$D:$AE,РАСХОДЫ!A34,'И 06.2024'!$AC:$AC))/1000,1)</f>
        <v>0</v>
      </c>
      <c r="O34" s="53">
        <f t="shared" ca="1" si="44"/>
        <v>0</v>
      </c>
      <c r="P34" s="79">
        <f ca="1">ROUND((SUMIF('И 06.2024'!$D:$AE,РАСХОДЫ!A34,'И 06.2024'!$AD:$AD))/1000,1)</f>
        <v>0</v>
      </c>
      <c r="Q34" s="88">
        <f ca="1">ROUND((SUMIF('И 06.2024'!$D:$AE,РАСХОДЫ!A34,'И 06.2024'!$AE:$AE))/1000,1)</f>
        <v>0</v>
      </c>
      <c r="R34" s="103"/>
      <c r="S34" s="103"/>
      <c r="T34" s="103"/>
    </row>
    <row r="35" spans="1:20" s="62" customFormat="1" ht="14.25" x14ac:dyDescent="0.2">
      <c r="A35" s="379" t="s">
        <v>892</v>
      </c>
      <c r="B35" s="94" t="s">
        <v>406</v>
      </c>
      <c r="C35" s="111">
        <f t="shared" ca="1" si="39"/>
        <v>33350</v>
      </c>
      <c r="D35" s="112">
        <f ca="1">ROUND((SUMIF('И 06.2025'!$D:$O,РАСХОДЫ!A35,'И 06.2025'!$O:$O))/1000,1)</f>
        <v>0</v>
      </c>
      <c r="E35" s="113">
        <f t="shared" ca="1" si="40"/>
        <v>33350</v>
      </c>
      <c r="F35" s="112">
        <f ca="1">ROUND((SUMIF('И 06.2025'!$D:$Q,РАСХОДЫ!A35,'И 06.2025'!$P:$P))/1000,1)</f>
        <v>27500</v>
      </c>
      <c r="G35" s="112">
        <f ca="1">ROUND((SUMIF('И 06.2025'!$D:$Q,РАСХОДЫ!A35,'И 06.2025'!$Q:$Q))/1000,1)</f>
        <v>5850</v>
      </c>
      <c r="H35" s="51">
        <f t="shared" ca="1" si="41"/>
        <v>40270</v>
      </c>
      <c r="I35" s="51">
        <f ca="1">ROUND((SUMIF('И 06.2025'!$D:$AC,РАСХОДЫ!A35,'И 06.2025'!$AC:$AC))/1000,1)</f>
        <v>0</v>
      </c>
      <c r="J35" s="51">
        <f t="shared" ca="1" si="42"/>
        <v>40270</v>
      </c>
      <c r="K35" s="101">
        <f ca="1">ROUND((SUMIF('И 06.2025'!$D:$AE,РАСХОДЫ!A35,'И 06.2025'!$AD:$AD))/1000,1)</f>
        <v>30000</v>
      </c>
      <c r="L35" s="102">
        <f ca="1">ROUND((SUMIF('И 06.2025'!$D:$AE,РАСХОДЫ!A35,'И 06.2025'!$AE:$AE))/1000,1)</f>
        <v>10270</v>
      </c>
      <c r="M35" s="390">
        <f t="shared" ca="1" si="43"/>
        <v>-4000</v>
      </c>
      <c r="N35" s="79">
        <f ca="1">ROUND((SUMIF('И 06.2024'!$D:$AE,РАСХОДЫ!A35,'И 06.2024'!$AC:$AC))/1000,1)</f>
        <v>0</v>
      </c>
      <c r="O35" s="53">
        <f t="shared" ca="1" si="44"/>
        <v>-4000</v>
      </c>
      <c r="P35" s="79">
        <f ca="1">ROUND((SUMIF('И 06.2024'!$D:$AE,РАСХОДЫ!A35,'И 06.2024'!$AD:$AD))/1000,1)</f>
        <v>0</v>
      </c>
      <c r="Q35" s="88">
        <f ca="1">ROUND((SUMIF('И 06.2024'!$D:$AE,РАСХОДЫ!A35,'И 06.2024'!$AE:$AE))/1000,1)</f>
        <v>-4000</v>
      </c>
      <c r="R35" s="103"/>
      <c r="S35" s="103"/>
      <c r="T35" s="103"/>
    </row>
    <row r="36" spans="1:20" s="62" customFormat="1" ht="14.25" x14ac:dyDescent="0.2">
      <c r="A36" s="379" t="s">
        <v>894</v>
      </c>
      <c r="B36" s="95" t="s">
        <v>415</v>
      </c>
      <c r="C36" s="111">
        <f t="shared" ca="1" si="39"/>
        <v>72500</v>
      </c>
      <c r="D36" s="112">
        <f ca="1">ROUND((SUMIF('И 06.2025'!$D:$O,РАСХОДЫ!A36,'И 06.2025'!$O:$O))/1000,1)</f>
        <v>0</v>
      </c>
      <c r="E36" s="113">
        <f t="shared" ca="1" si="40"/>
        <v>72500</v>
      </c>
      <c r="F36" s="112">
        <f ca="1">ROUND((SUMIF('И 06.2025'!$D:$Q,РАСХОДЫ!A36,'И 06.2025'!$P:$P))/1000,1)</f>
        <v>60000</v>
      </c>
      <c r="G36" s="112">
        <f ca="1">ROUND((SUMIF('И 06.2025'!$D:$Q,РАСХОДЫ!A36,'И 06.2025'!$Q:$Q))/1000,1)</f>
        <v>12500</v>
      </c>
      <c r="H36" s="51">
        <f t="shared" ca="1" si="41"/>
        <v>40500</v>
      </c>
      <c r="I36" s="51">
        <f ca="1">ROUND((SUMIF('И 06.2025'!$D:$AC,РАСХОДЫ!A36,'И 06.2025'!$AC:$AC))/1000,1)</f>
        <v>0</v>
      </c>
      <c r="J36" s="51">
        <f t="shared" ca="1" si="42"/>
        <v>40500</v>
      </c>
      <c r="K36" s="101">
        <f ca="1">ROUND((SUMIF('И 06.2025'!$D:$AE,РАСХОДЫ!A36,'И 06.2025'!$AD:$AD))/1000,1)</f>
        <v>30000</v>
      </c>
      <c r="L36" s="102">
        <f ca="1">ROUND((SUMIF('И 06.2025'!$D:$AE,РАСХОДЫ!A36,'И 06.2025'!$AE:$AE))/1000,1)</f>
        <v>10500</v>
      </c>
      <c r="M36" s="390">
        <f t="shared" ca="1" si="43"/>
        <v>2400</v>
      </c>
      <c r="N36" s="79">
        <f ca="1">ROUND((SUMIF('И 06.2024'!$D:$AE,РАСХОДЫ!A36,'И 06.2024'!$AC:$AC))/1000,1)</f>
        <v>0</v>
      </c>
      <c r="O36" s="53">
        <f t="shared" ca="1" si="44"/>
        <v>2400</v>
      </c>
      <c r="P36" s="79">
        <f ca="1">ROUND((SUMIF('И 06.2024'!$D:$AE,РАСХОДЫ!A36,'И 06.2024'!$AD:$AD))/1000,1)</f>
        <v>0</v>
      </c>
      <c r="Q36" s="88">
        <f ca="1">ROUND((SUMIF('И 06.2024'!$D:$AE,РАСХОДЫ!A36,'И 06.2024'!$AE:$AE))/1000,1)</f>
        <v>2400</v>
      </c>
      <c r="R36" s="103"/>
      <c r="S36" s="103"/>
      <c r="T36" s="103"/>
    </row>
    <row r="37" spans="1:20" s="62" customFormat="1" ht="14.25" x14ac:dyDescent="0.2">
      <c r="A37" s="379" t="s">
        <v>897</v>
      </c>
      <c r="B37" s="95" t="s">
        <v>416</v>
      </c>
      <c r="C37" s="111">
        <f t="shared" ca="1" si="39"/>
        <v>-39150</v>
      </c>
      <c r="D37" s="112">
        <f ca="1">ROUND((SUMIF('И 06.2025'!$D:$O,РАСХОДЫ!A37,'И 06.2025'!$O:$O))/1000,1)</f>
        <v>0</v>
      </c>
      <c r="E37" s="113">
        <f t="shared" ca="1" si="40"/>
        <v>-39150</v>
      </c>
      <c r="F37" s="112">
        <f ca="1">ROUND((SUMIF('И 06.2025'!$D:$Q,РАСХОДЫ!A37,'И 06.2025'!$P:$P))/1000,1)</f>
        <v>-32500</v>
      </c>
      <c r="G37" s="112">
        <f ca="1">ROUND((SUMIF('И 06.2025'!$D:$Q,РАСХОДЫ!A37,'И 06.2025'!$Q:$Q))/1000,1)</f>
        <v>-6650</v>
      </c>
      <c r="H37" s="51">
        <f t="shared" ca="1" si="41"/>
        <v>-230</v>
      </c>
      <c r="I37" s="51">
        <f ca="1">ROUND((SUMIF('И 06.2025'!$D:$AC,РАСХОДЫ!A37,'И 06.2025'!$AC:$AC))/1000,1)</f>
        <v>0</v>
      </c>
      <c r="J37" s="51">
        <f t="shared" ca="1" si="42"/>
        <v>-230</v>
      </c>
      <c r="K37" s="101">
        <f ca="1">ROUND((SUMIF('И 06.2025'!$D:$AE,РАСХОДЫ!A37,'И 06.2025'!$AD:$AD))/1000,1)</f>
        <v>0</v>
      </c>
      <c r="L37" s="102">
        <f ca="1">ROUND((SUMIF('И 06.2025'!$D:$AE,РАСХОДЫ!A37,'И 06.2025'!$AE:$AE))/1000,1)</f>
        <v>-230</v>
      </c>
      <c r="M37" s="390">
        <f t="shared" ca="1" si="43"/>
        <v>-6400</v>
      </c>
      <c r="N37" s="79">
        <f ca="1">ROUND((SUMIF('И 06.2024'!$D:$AE,РАСХОДЫ!A37,'И 06.2024'!$AC:$AC))/1000,1)</f>
        <v>0</v>
      </c>
      <c r="O37" s="53">
        <f t="shared" ca="1" si="44"/>
        <v>-6400</v>
      </c>
      <c r="P37" s="79">
        <f ca="1">ROUND((SUMIF('И 06.2024'!$D:$AE,РАСХОДЫ!A37,'И 06.2024'!$AD:$AD))/1000,1)</f>
        <v>0</v>
      </c>
      <c r="Q37" s="88">
        <f ca="1">ROUND((SUMIF('И 06.2024'!$D:$AE,РАСХОДЫ!A37,'И 06.2024'!$AE:$AE))/1000,1)</f>
        <v>-6400</v>
      </c>
      <c r="R37" s="103"/>
      <c r="S37" s="103"/>
      <c r="T37" s="103"/>
    </row>
    <row r="38" spans="1:20" s="62" customFormat="1" ht="14.25" x14ac:dyDescent="0.2">
      <c r="A38" s="379" t="s">
        <v>901</v>
      </c>
      <c r="B38" s="94" t="s">
        <v>397</v>
      </c>
      <c r="C38" s="111">
        <f t="shared" ca="1" si="39"/>
        <v>-5850</v>
      </c>
      <c r="D38" s="112">
        <f ca="1">ROUND((SUMIF('И 06.2025'!$D:$O,РАСХОДЫ!A38,'И 06.2025'!$O:$O))/1000,1)</f>
        <v>-5850</v>
      </c>
      <c r="E38" s="113">
        <f t="shared" ca="1" si="40"/>
        <v>0</v>
      </c>
      <c r="F38" s="112">
        <f ca="1">ROUND((SUMIF('И 06.2025'!$D:$Q,РАСХОДЫ!A38,'И 06.2025'!$P:$P))/1000,1)</f>
        <v>0</v>
      </c>
      <c r="G38" s="112">
        <f ca="1">ROUND((SUMIF('И 06.2025'!$D:$Q,РАСХОДЫ!A38,'И 06.2025'!$Q:$Q))/1000,1)</f>
        <v>0</v>
      </c>
      <c r="H38" s="51">
        <f t="shared" ca="1" si="41"/>
        <v>-10270</v>
      </c>
      <c r="I38" s="51">
        <f ca="1">ROUND((SUMIF('И 06.2025'!$D:$AC,РАСХОДЫ!A38,'И 06.2025'!$AC:$AC))/1000,1)</f>
        <v>-10270</v>
      </c>
      <c r="J38" s="51">
        <f t="shared" ca="1" si="42"/>
        <v>0</v>
      </c>
      <c r="K38" s="101">
        <f ca="1">ROUND((SUMIF('И 06.2025'!$D:$AE,РАСХОДЫ!A38,'И 06.2025'!$AD:$AD))/1000,1)</f>
        <v>0</v>
      </c>
      <c r="L38" s="102">
        <f ca="1">ROUND((SUMIF('И 06.2025'!$D:$AE,РАСХОДЫ!A38,'И 06.2025'!$AE:$AE))/1000,1)</f>
        <v>0</v>
      </c>
      <c r="M38" s="390">
        <f t="shared" ca="1" si="43"/>
        <v>4000</v>
      </c>
      <c r="N38" s="79">
        <f ca="1">ROUND((SUMIF('И 06.2024'!$D:$AE,РАСХОДЫ!A38,'И 06.2024'!$AC:$AC))/1000,1)</f>
        <v>4000</v>
      </c>
      <c r="O38" s="53">
        <f t="shared" ca="1" si="44"/>
        <v>0</v>
      </c>
      <c r="P38" s="79">
        <f ca="1">ROUND((SUMIF('И 06.2024'!$D:$AE,РАСХОДЫ!A38,'И 06.2024'!$AD:$AD))/1000,1)</f>
        <v>0</v>
      </c>
      <c r="Q38" s="88">
        <f ca="1">ROUND((SUMIF('И 06.2024'!$D:$AE,РАСХОДЫ!A38,'И 06.2024'!$AE:$AE))/1000,1)</f>
        <v>0</v>
      </c>
      <c r="R38" s="103"/>
      <c r="S38" s="103"/>
      <c r="T38" s="103"/>
    </row>
    <row r="39" spans="1:20" s="62" customFormat="1" ht="14.25" x14ac:dyDescent="0.2">
      <c r="A39" s="379" t="s">
        <v>902</v>
      </c>
      <c r="B39" s="95" t="s">
        <v>417</v>
      </c>
      <c r="C39" s="111">
        <f t="shared" ca="1" si="39"/>
        <v>-27500</v>
      </c>
      <c r="D39" s="112">
        <f ca="1">ROUND((SUMIF('И 06.2025'!$D:$O,РАСХОДЫ!A39,'И 06.2025'!$O:$O))/1000,1)</f>
        <v>-27500</v>
      </c>
      <c r="E39" s="113">
        <f t="shared" ca="1" si="40"/>
        <v>0</v>
      </c>
      <c r="F39" s="112">
        <f ca="1">ROUND((SUMIF('И 06.2025'!$D:$Q,РАСХОДЫ!A39,'И 06.2025'!$P:$P))/1000,1)</f>
        <v>0</v>
      </c>
      <c r="G39" s="112">
        <f ca="1">ROUND((SUMIF('И 06.2025'!$D:$Q,РАСХОДЫ!A39,'И 06.2025'!$Q:$Q))/1000,1)</f>
        <v>0</v>
      </c>
      <c r="H39" s="51">
        <f t="shared" ca="1" si="41"/>
        <v>-10500</v>
      </c>
      <c r="I39" s="51">
        <f ca="1">ROUND((SUMIF('И 06.2025'!$D:$AC,РАСХОДЫ!A39,'И 06.2025'!$AC:$AC))/1000,1)</f>
        <v>-10500</v>
      </c>
      <c r="J39" s="51">
        <f t="shared" ca="1" si="42"/>
        <v>0</v>
      </c>
      <c r="K39" s="101">
        <f ca="1">ROUND((SUMIF('И 06.2025'!$D:$AE,РАСХОДЫ!A39,'И 06.2025'!$AD:$AD))/1000,1)</f>
        <v>0</v>
      </c>
      <c r="L39" s="102">
        <f ca="1">ROUND((SUMIF('И 06.2025'!$D:$AE,РАСХОДЫ!A39,'И 06.2025'!$AE:$AE))/1000,1)</f>
        <v>0</v>
      </c>
      <c r="M39" s="390">
        <f t="shared" ca="1" si="43"/>
        <v>-2400</v>
      </c>
      <c r="N39" s="79">
        <f ca="1">ROUND((SUMIF('И 06.2024'!$D:$AE,РАСХОДЫ!A39,'И 06.2024'!$AC:$AC))/1000,1)</f>
        <v>-2400</v>
      </c>
      <c r="O39" s="53">
        <f t="shared" ca="1" si="44"/>
        <v>0</v>
      </c>
      <c r="P39" s="79">
        <f ca="1">ROUND((SUMIF('И 06.2024'!$D:$AE,РАСХОДЫ!A39,'И 06.2024'!$AD:$AD))/1000,1)</f>
        <v>0</v>
      </c>
      <c r="Q39" s="88">
        <f ca="1">ROUND((SUMIF('И 06.2024'!$D:$AE,РАСХОДЫ!A39,'И 06.2024'!$AE:$AE))/1000,1)</f>
        <v>0</v>
      </c>
      <c r="R39" s="103"/>
      <c r="S39" s="103"/>
      <c r="T39" s="103"/>
    </row>
    <row r="40" spans="1:20" s="62" customFormat="1" ht="14.25" x14ac:dyDescent="0.2">
      <c r="A40" s="379" t="s">
        <v>905</v>
      </c>
      <c r="B40" s="95" t="s">
        <v>418</v>
      </c>
      <c r="C40" s="111">
        <f t="shared" ca="1" si="39"/>
        <v>21650</v>
      </c>
      <c r="D40" s="112">
        <f ca="1">ROUND((SUMIF('И 06.2025'!$D:$O,РАСХОДЫ!A40,'И 06.2025'!$O:$O))/1000,1)</f>
        <v>21650</v>
      </c>
      <c r="E40" s="113">
        <f t="shared" ca="1" si="40"/>
        <v>0</v>
      </c>
      <c r="F40" s="112">
        <f ca="1">ROUND((SUMIF('И 06.2025'!$D:$Q,РАСХОДЫ!A40,'И 06.2025'!$P:$P))/1000,1)</f>
        <v>0</v>
      </c>
      <c r="G40" s="112">
        <f ca="1">ROUND((SUMIF('И 06.2025'!$D:$Q,РАСХОДЫ!A40,'И 06.2025'!$Q:$Q))/1000,1)</f>
        <v>0</v>
      </c>
      <c r="H40" s="51">
        <f t="shared" ca="1" si="41"/>
        <v>230</v>
      </c>
      <c r="I40" s="51">
        <f ca="1">ROUND((SUMIF('И 06.2025'!$D:$AC,РАСХОДЫ!A40,'И 06.2025'!$AC:$AC))/1000,1)</f>
        <v>230</v>
      </c>
      <c r="J40" s="51">
        <f t="shared" ca="1" si="42"/>
        <v>0</v>
      </c>
      <c r="K40" s="101">
        <f ca="1">ROUND((SUMIF('И 06.2025'!$D:$AE,РАСХОДЫ!A40,'И 06.2025'!$AD:$AD))/1000,1)</f>
        <v>0</v>
      </c>
      <c r="L40" s="102">
        <f ca="1">ROUND((SUMIF('И 06.2025'!$D:$AE,РАСХОДЫ!A40,'И 06.2025'!$AE:$AE))/1000,1)</f>
        <v>0</v>
      </c>
      <c r="M40" s="390">
        <f t="shared" ca="1" si="43"/>
        <v>6400</v>
      </c>
      <c r="N40" s="79">
        <f ca="1">ROUND((SUMIF('И 06.2024'!$D:$AE,РАСХОДЫ!A40,'И 06.2024'!$AC:$AC))/1000,1)</f>
        <v>6400</v>
      </c>
      <c r="O40" s="53">
        <f t="shared" ca="1" si="44"/>
        <v>0</v>
      </c>
      <c r="P40" s="79">
        <f ca="1">ROUND((SUMIF('И 06.2024'!$D:$AE,РАСХОДЫ!A40,'И 06.2024'!$AD:$AD))/1000,1)</f>
        <v>0</v>
      </c>
      <c r="Q40" s="88">
        <f ca="1">ROUND((SUMIF('И 06.2024'!$D:$AE,РАСХОДЫ!A40,'И 06.2024'!$AE:$AE))/1000,1)</f>
        <v>0</v>
      </c>
      <c r="R40" s="103"/>
      <c r="S40" s="103"/>
      <c r="T40" s="103"/>
    </row>
    <row r="41" spans="1:20" s="62" customFormat="1" thickBot="1" x14ac:dyDescent="0.25">
      <c r="A41" s="344" t="s">
        <v>909</v>
      </c>
      <c r="B41" s="96" t="s">
        <v>419</v>
      </c>
      <c r="C41" s="114">
        <f t="shared" ca="1" si="39"/>
        <v>299753</v>
      </c>
      <c r="D41" s="116">
        <f ca="1">ROUND((SUMIF('И 06.2025'!$D:$O,РАСХОДЫ!A41,'И 06.2025'!$O:$O))/1000,1)</f>
        <v>247670.39999999999</v>
      </c>
      <c r="E41" s="115">
        <f t="shared" ca="1" si="40"/>
        <v>52082.6</v>
      </c>
      <c r="F41" s="116">
        <f ca="1">ROUND((SUMIF('И 06.2025'!$D:$Q,РАСХОДЫ!A41,'И 06.2025'!$P:$P))/1000,1)</f>
        <v>22404.3</v>
      </c>
      <c r="G41" s="116">
        <f ca="1">ROUND((SUMIF('И 06.2025'!$D:$Q,РАСХОДЫ!A41,'И 06.2025'!$Q:$Q))/1000,1)</f>
        <v>29678.3</v>
      </c>
      <c r="H41" s="58">
        <f t="shared" ca="1" si="41"/>
        <v>20908.899999999998</v>
      </c>
      <c r="I41" s="58">
        <f ca="1">ROUND((SUMIF('И 06.2025'!$D:$AC,РАСХОДЫ!A41,'И 06.2025'!$AC:$AC))/1000,1)</f>
        <v>41074.1</v>
      </c>
      <c r="J41" s="58">
        <f t="shared" ca="1" si="42"/>
        <v>-20165.2</v>
      </c>
      <c r="K41" s="104">
        <f ca="1">ROUND((SUMIF('И 06.2025'!$D:$AE,РАСХОДЫ!A41,'И 06.2025'!$AD:$AD))/1000,1)</f>
        <v>-13223.2</v>
      </c>
      <c r="L41" s="105">
        <f ca="1">ROUND((SUMIF('И 06.2025'!$D:$AE,РАСХОДЫ!A41,'И 06.2025'!$AE:$AE))/1000,1)</f>
        <v>-6942</v>
      </c>
      <c r="M41" s="391">
        <f t="shared" ca="1" si="43"/>
        <v>-89569.900000000009</v>
      </c>
      <c r="N41" s="89">
        <f ca="1">ROUND((SUMIF('И 06.2024'!$D:$AE,РАСХОДЫ!A41,'И 06.2024'!$AC:$AC))/1000,1)</f>
        <v>-81264.600000000006</v>
      </c>
      <c r="O41" s="60">
        <f t="shared" ca="1" si="44"/>
        <v>-8305.2999999999993</v>
      </c>
      <c r="P41" s="89">
        <f ca="1">ROUND((SUMIF('И 06.2024'!$D:$AE,РАСХОДЫ!A41,'И 06.2024'!$AD:$AD))/1000,1)</f>
        <v>5008.2</v>
      </c>
      <c r="Q41" s="90">
        <f ca="1">ROUND((SUMIF('И 06.2024'!$D:$AE,РАСХОДЫ!A41,'И 06.2024'!$AE:$AE))/1000,1)</f>
        <v>-13313.5</v>
      </c>
      <c r="R41" s="103"/>
      <c r="S41" s="103"/>
      <c r="T41" s="103"/>
    </row>
    <row r="42" spans="1:20" s="62" customFormat="1" ht="14.25" x14ac:dyDescent="0.2">
      <c r="A42" s="61"/>
      <c r="B42" s="73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103"/>
      <c r="S42" s="103"/>
      <c r="T42" s="103"/>
    </row>
    <row r="43" spans="1:20" s="62" customFormat="1" ht="14.25" x14ac:dyDescent="0.2">
      <c r="A43" s="61"/>
      <c r="B43" s="73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103"/>
      <c r="S43" s="103"/>
      <c r="T43" s="103"/>
    </row>
    <row r="44" spans="1:20" s="62" customFormat="1" ht="14.25" x14ac:dyDescent="0.2">
      <c r="A44" s="61"/>
      <c r="B44" s="73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103"/>
      <c r="S44" s="103"/>
      <c r="T44" s="103"/>
    </row>
    <row r="45" spans="1:20" s="62" customFormat="1" ht="14.25" x14ac:dyDescent="0.2">
      <c r="A45" s="61"/>
      <c r="B45" s="73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103"/>
      <c r="S45" s="103"/>
      <c r="T45" s="103"/>
    </row>
    <row r="46" spans="1:20" s="62" customFormat="1" ht="14.25" x14ac:dyDescent="0.2">
      <c r="A46" s="61"/>
      <c r="B46" s="73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103"/>
      <c r="S46" s="103"/>
      <c r="T46" s="103"/>
    </row>
    <row r="47" spans="1:20" s="62" customFormat="1" ht="14.25" x14ac:dyDescent="0.2">
      <c r="A47" s="61"/>
      <c r="B47" s="73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103"/>
      <c r="S47" s="103"/>
      <c r="T47" s="103"/>
    </row>
    <row r="48" spans="1:20" s="62" customFormat="1" ht="14.25" x14ac:dyDescent="0.2">
      <c r="A48" s="61"/>
      <c r="B48" s="73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103"/>
      <c r="S48" s="103"/>
      <c r="T48" s="103"/>
    </row>
    <row r="49" spans="1:20" s="62" customFormat="1" ht="14.25" x14ac:dyDescent="0.2">
      <c r="A49" s="61"/>
      <c r="B49" s="73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103"/>
      <c r="S49" s="103"/>
      <c r="T49" s="103"/>
    </row>
    <row r="50" spans="1:20" s="62" customFormat="1" ht="14.25" x14ac:dyDescent="0.2">
      <c r="A50" s="61"/>
      <c r="B50" s="73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103"/>
      <c r="S50" s="103"/>
      <c r="T50" s="103"/>
    </row>
    <row r="51" spans="1:20" s="62" customFormat="1" ht="14.25" x14ac:dyDescent="0.2">
      <c r="A51" s="61"/>
      <c r="B51" s="73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103"/>
      <c r="S51" s="103"/>
      <c r="T51" s="103"/>
    </row>
    <row r="52" spans="1:20" s="62" customFormat="1" ht="14.25" x14ac:dyDescent="0.2">
      <c r="A52" s="61"/>
      <c r="B52" s="73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103"/>
      <c r="S52" s="103"/>
      <c r="T52" s="103"/>
    </row>
    <row r="53" spans="1:20" s="62" customFormat="1" ht="14.25" x14ac:dyDescent="0.2">
      <c r="A53" s="61"/>
      <c r="B53" s="73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103"/>
      <c r="S53" s="103"/>
      <c r="T53" s="103"/>
    </row>
    <row r="54" spans="1:20" s="62" customFormat="1" ht="14.25" x14ac:dyDescent="0.2">
      <c r="A54" s="61"/>
      <c r="B54" s="73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103"/>
      <c r="S54" s="103"/>
      <c r="T54" s="103"/>
    </row>
    <row r="55" spans="1:20" s="62" customFormat="1" ht="14.25" x14ac:dyDescent="0.2">
      <c r="A55" s="61"/>
      <c r="B55" s="73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103"/>
      <c r="S55" s="103"/>
      <c r="T55" s="103"/>
    </row>
    <row r="56" spans="1:20" s="62" customFormat="1" ht="14.25" x14ac:dyDescent="0.2">
      <c r="A56" s="61"/>
      <c r="B56" s="73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103"/>
      <c r="S56" s="103"/>
      <c r="T56" s="103"/>
    </row>
    <row r="57" spans="1:20" s="62" customFormat="1" ht="14.25" x14ac:dyDescent="0.2">
      <c r="A57" s="61"/>
      <c r="B57" s="73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103"/>
      <c r="S57" s="103"/>
      <c r="T57" s="103"/>
    </row>
    <row r="58" spans="1:20" s="62" customFormat="1" ht="14.25" x14ac:dyDescent="0.2">
      <c r="A58" s="61"/>
      <c r="B58" s="73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103"/>
      <c r="S58" s="103"/>
      <c r="T58" s="103"/>
    </row>
    <row r="59" spans="1:20" s="62" customFormat="1" ht="14.25" x14ac:dyDescent="0.2">
      <c r="A59" s="61"/>
      <c r="B59" s="73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103"/>
      <c r="S59" s="103"/>
      <c r="T59" s="103"/>
    </row>
    <row r="60" spans="1:20" s="62" customFormat="1" ht="14.25" x14ac:dyDescent="0.2">
      <c r="A60" s="61"/>
      <c r="B60" s="73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103"/>
      <c r="S60" s="103"/>
      <c r="T60" s="103"/>
    </row>
    <row r="61" spans="1:20" s="62" customFormat="1" ht="14.25" x14ac:dyDescent="0.2">
      <c r="A61" s="61"/>
      <c r="B61" s="73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103"/>
      <c r="S61" s="103"/>
      <c r="T61" s="103"/>
    </row>
    <row r="62" spans="1:20" s="62" customFormat="1" ht="14.25" x14ac:dyDescent="0.2">
      <c r="A62" s="61"/>
      <c r="B62" s="73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103"/>
      <c r="S62" s="103"/>
      <c r="T62" s="103"/>
    </row>
    <row r="63" spans="1:20" s="62" customFormat="1" ht="14.25" x14ac:dyDescent="0.2">
      <c r="A63" s="61"/>
      <c r="B63" s="73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103"/>
      <c r="S63" s="103"/>
      <c r="T63" s="103"/>
    </row>
    <row r="64" spans="1:20" s="62" customFormat="1" ht="14.25" x14ac:dyDescent="0.2">
      <c r="A64" s="61"/>
      <c r="B64" s="73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103"/>
      <c r="S64" s="103"/>
      <c r="T64" s="103"/>
    </row>
    <row r="65" spans="1:20" s="62" customFormat="1" ht="14.25" x14ac:dyDescent="0.2">
      <c r="A65" s="61"/>
      <c r="B65" s="73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103"/>
      <c r="S65" s="103"/>
      <c r="T65" s="103"/>
    </row>
    <row r="66" spans="1:20" s="62" customFormat="1" ht="14.25" x14ac:dyDescent="0.2">
      <c r="A66" s="61"/>
      <c r="B66" s="73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103"/>
      <c r="S66" s="103"/>
      <c r="T66" s="103"/>
    </row>
    <row r="67" spans="1:20" s="62" customFormat="1" ht="14.25" x14ac:dyDescent="0.2">
      <c r="A67" s="61"/>
      <c r="B67" s="73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103"/>
      <c r="S67" s="103"/>
      <c r="T67" s="103"/>
    </row>
    <row r="68" spans="1:20" s="62" customFormat="1" ht="14.25" x14ac:dyDescent="0.2">
      <c r="A68" s="61"/>
      <c r="B68" s="73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103"/>
      <c r="S68" s="103"/>
      <c r="T68" s="103"/>
    </row>
    <row r="69" spans="1:20" s="62" customFormat="1" ht="14.25" x14ac:dyDescent="0.2">
      <c r="A69" s="61"/>
      <c r="B69" s="73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103"/>
      <c r="S69" s="103"/>
      <c r="T69" s="103"/>
    </row>
    <row r="70" spans="1:20" s="62" customFormat="1" ht="14.25" x14ac:dyDescent="0.2">
      <c r="A70" s="61"/>
      <c r="B70" s="73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103"/>
      <c r="S70" s="103"/>
      <c r="T70" s="103"/>
    </row>
    <row r="71" spans="1:20" s="62" customFormat="1" ht="14.25" x14ac:dyDescent="0.2">
      <c r="A71" s="61"/>
      <c r="B71" s="73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103"/>
      <c r="S71" s="103"/>
      <c r="T71" s="103"/>
    </row>
    <row r="72" spans="1:20" s="62" customFormat="1" ht="14.25" x14ac:dyDescent="0.2">
      <c r="A72" s="61"/>
      <c r="B72" s="73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103"/>
      <c r="S72" s="103"/>
      <c r="T72" s="103"/>
    </row>
    <row r="73" spans="1:20" s="62" customFormat="1" ht="14.25" x14ac:dyDescent="0.2">
      <c r="A73" s="61"/>
      <c r="B73" s="73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103"/>
      <c r="S73" s="103"/>
      <c r="T73" s="103"/>
    </row>
    <row r="74" spans="1:20" s="62" customFormat="1" ht="14.25" x14ac:dyDescent="0.2">
      <c r="A74" s="61"/>
      <c r="B74" s="73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103"/>
      <c r="S74" s="103"/>
      <c r="T74" s="103"/>
    </row>
    <row r="75" spans="1:20" s="62" customFormat="1" ht="14.25" x14ac:dyDescent="0.2">
      <c r="A75" s="61"/>
      <c r="B75" s="73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103"/>
      <c r="S75" s="103"/>
      <c r="T75" s="103"/>
    </row>
    <row r="76" spans="1:20" s="62" customFormat="1" ht="14.25" x14ac:dyDescent="0.2">
      <c r="A76" s="61"/>
      <c r="B76" s="73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103"/>
      <c r="S76" s="103"/>
      <c r="T76" s="103"/>
    </row>
    <row r="77" spans="1:20" s="62" customFormat="1" ht="14.25" x14ac:dyDescent="0.2">
      <c r="A77" s="61"/>
      <c r="B77" s="73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103"/>
      <c r="S77" s="103"/>
      <c r="T77" s="103"/>
    </row>
    <row r="78" spans="1:20" s="62" customFormat="1" ht="14.25" x14ac:dyDescent="0.2">
      <c r="A78" s="61"/>
      <c r="B78" s="73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103"/>
      <c r="S78" s="103"/>
      <c r="T78" s="103"/>
    </row>
    <row r="79" spans="1:20" s="62" customFormat="1" ht="14.25" x14ac:dyDescent="0.2">
      <c r="A79" s="61"/>
      <c r="B79" s="73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103"/>
      <c r="S79" s="103"/>
      <c r="T79" s="103"/>
    </row>
    <row r="80" spans="1:20" s="62" customFormat="1" ht="14.25" x14ac:dyDescent="0.2">
      <c r="A80" s="61"/>
      <c r="B80" s="7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</row>
    <row r="81" spans="1:17" s="62" customFormat="1" ht="14.25" x14ac:dyDescent="0.2">
      <c r="A81" s="61"/>
      <c r="B81" s="7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</row>
    <row r="82" spans="1:17" s="62" customFormat="1" ht="14.25" x14ac:dyDescent="0.2">
      <c r="A82" s="61"/>
      <c r="B82" s="7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</row>
    <row r="83" spans="1:17" s="62" customFormat="1" ht="14.25" x14ac:dyDescent="0.2">
      <c r="A83" s="61"/>
      <c r="B83" s="7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</row>
    <row r="84" spans="1:17" s="62" customFormat="1" ht="14.25" x14ac:dyDescent="0.2">
      <c r="A84" s="61"/>
      <c r="B84" s="7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</row>
    <row r="85" spans="1:17" s="62" customFormat="1" ht="14.25" x14ac:dyDescent="0.2">
      <c r="A85" s="61"/>
      <c r="B85" s="7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</row>
    <row r="86" spans="1:17" s="62" customFormat="1" ht="14.25" x14ac:dyDescent="0.2">
      <c r="A86" s="61"/>
      <c r="B86" s="7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</row>
    <row r="87" spans="1:17" s="62" customFormat="1" ht="14.25" x14ac:dyDescent="0.2">
      <c r="A87" s="61"/>
      <c r="B87" s="7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</row>
    <row r="88" spans="1:17" s="62" customFormat="1" ht="14.25" x14ac:dyDescent="0.2">
      <c r="A88" s="61"/>
      <c r="B88" s="7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</row>
    <row r="89" spans="1:17" s="62" customFormat="1" ht="14.25" x14ac:dyDescent="0.2">
      <c r="A89" s="61"/>
      <c r="B89" s="7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</row>
    <row r="90" spans="1:17" s="62" customFormat="1" ht="14.25" x14ac:dyDescent="0.2">
      <c r="A90" s="61"/>
      <c r="B90" s="7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</row>
    <row r="91" spans="1:17" s="62" customFormat="1" ht="14.25" x14ac:dyDescent="0.2">
      <c r="A91" s="61"/>
      <c r="B91" s="7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</row>
    <row r="92" spans="1:17" s="62" customFormat="1" ht="14.25" x14ac:dyDescent="0.2">
      <c r="A92" s="61"/>
      <c r="B92" s="7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</row>
    <row r="93" spans="1:17" s="62" customFormat="1" ht="14.25" x14ac:dyDescent="0.2">
      <c r="A93" s="61"/>
      <c r="B93" s="7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</row>
    <row r="94" spans="1:17" s="62" customFormat="1" ht="14.25" x14ac:dyDescent="0.2">
      <c r="A94" s="61"/>
      <c r="B94" s="7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</row>
    <row r="95" spans="1:17" s="62" customFormat="1" ht="14.25" x14ac:dyDescent="0.2">
      <c r="A95" s="61"/>
      <c r="B95" s="7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</row>
    <row r="96" spans="1:17" s="62" customFormat="1" ht="14.25" x14ac:dyDescent="0.2">
      <c r="A96" s="61"/>
      <c r="B96" s="7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</row>
    <row r="97" spans="1:17" s="62" customFormat="1" ht="14.25" x14ac:dyDescent="0.2">
      <c r="A97" s="61"/>
      <c r="B97" s="7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</row>
    <row r="98" spans="1:17" s="62" customFormat="1" ht="14.25" x14ac:dyDescent="0.2">
      <c r="A98" s="61"/>
      <c r="B98" s="7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</row>
    <row r="99" spans="1:17" s="62" customFormat="1" ht="14.25" x14ac:dyDescent="0.2">
      <c r="A99" s="61"/>
      <c r="B99" s="7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</row>
    <row r="100" spans="1:17" s="62" customFormat="1" ht="14.25" x14ac:dyDescent="0.2">
      <c r="A100" s="61"/>
      <c r="B100" s="7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</row>
    <row r="101" spans="1:17" s="62" customFormat="1" ht="14.25" x14ac:dyDescent="0.2">
      <c r="A101" s="61"/>
      <c r="B101" s="7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</row>
    <row r="102" spans="1:17" s="62" customFormat="1" ht="14.25" x14ac:dyDescent="0.2">
      <c r="A102" s="61"/>
      <c r="B102" s="7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</row>
    <row r="103" spans="1:17" s="62" customFormat="1" ht="14.25" x14ac:dyDescent="0.2">
      <c r="A103" s="61"/>
      <c r="B103" s="7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</row>
    <row r="104" spans="1:17" s="62" customFormat="1" ht="14.25" x14ac:dyDescent="0.2">
      <c r="A104" s="61"/>
      <c r="B104" s="7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</row>
    <row r="105" spans="1:17" s="62" customFormat="1" ht="14.25" x14ac:dyDescent="0.2">
      <c r="A105" s="61"/>
      <c r="B105" s="7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</row>
    <row r="106" spans="1:17" s="62" customFormat="1" ht="14.25" x14ac:dyDescent="0.2">
      <c r="A106" s="61"/>
      <c r="B106" s="7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</row>
    <row r="107" spans="1:17" s="62" customFormat="1" ht="14.25" x14ac:dyDescent="0.2">
      <c r="A107" s="61"/>
      <c r="B107" s="7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</row>
    <row r="108" spans="1:17" s="62" customFormat="1" ht="14.25" x14ac:dyDescent="0.2">
      <c r="A108" s="61"/>
      <c r="B108" s="7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</row>
    <row r="109" spans="1:17" s="62" customFormat="1" ht="14.25" x14ac:dyDescent="0.2">
      <c r="A109" s="61"/>
      <c r="B109" s="7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</row>
    <row r="110" spans="1:17" s="62" customFormat="1" ht="14.25" x14ac:dyDescent="0.2">
      <c r="A110" s="61"/>
      <c r="B110" s="7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</row>
    <row r="111" spans="1:17" s="62" customFormat="1" ht="14.25" x14ac:dyDescent="0.2">
      <c r="A111" s="61"/>
      <c r="B111" s="7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</row>
    <row r="112" spans="1:17" s="62" customFormat="1" ht="14.25" x14ac:dyDescent="0.2">
      <c r="A112" s="61"/>
      <c r="B112" s="7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</row>
    <row r="113" spans="1:17" s="62" customFormat="1" ht="14.25" x14ac:dyDescent="0.2">
      <c r="A113" s="61"/>
      <c r="B113" s="7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</row>
    <row r="114" spans="1:17" s="62" customFormat="1" ht="14.25" x14ac:dyDescent="0.2">
      <c r="A114" s="61"/>
      <c r="B114" s="7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</row>
    <row r="115" spans="1:17" s="62" customFormat="1" ht="14.25" x14ac:dyDescent="0.2">
      <c r="A115" s="61"/>
      <c r="B115" s="7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</row>
    <row r="116" spans="1:17" s="62" customFormat="1" ht="14.25" x14ac:dyDescent="0.2">
      <c r="A116" s="61"/>
      <c r="B116" s="7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</row>
    <row r="117" spans="1:17" s="62" customFormat="1" ht="14.25" x14ac:dyDescent="0.2">
      <c r="A117" s="61"/>
      <c r="B117" s="7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</row>
    <row r="118" spans="1:17" s="62" customFormat="1" ht="14.25" x14ac:dyDescent="0.2">
      <c r="A118" s="61"/>
      <c r="B118" s="7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</row>
    <row r="119" spans="1:17" s="62" customFormat="1" ht="14.25" x14ac:dyDescent="0.2">
      <c r="A119" s="61"/>
      <c r="B119" s="7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</row>
    <row r="120" spans="1:17" s="62" customFormat="1" ht="14.25" x14ac:dyDescent="0.2">
      <c r="A120" s="61"/>
      <c r="B120" s="7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</row>
    <row r="121" spans="1:17" s="62" customFormat="1" ht="14.25" x14ac:dyDescent="0.2">
      <c r="A121" s="61"/>
      <c r="B121" s="7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</row>
    <row r="122" spans="1:17" s="62" customFormat="1" ht="14.25" x14ac:dyDescent="0.2">
      <c r="A122" s="61"/>
      <c r="B122" s="7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</row>
    <row r="123" spans="1:17" s="62" customFormat="1" ht="14.25" x14ac:dyDescent="0.2">
      <c r="A123" s="61"/>
      <c r="B123" s="7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</row>
    <row r="124" spans="1:17" s="62" customFormat="1" ht="14.25" x14ac:dyDescent="0.2">
      <c r="A124" s="61"/>
      <c r="B124" s="7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</row>
    <row r="125" spans="1:17" s="62" customFormat="1" ht="14.25" x14ac:dyDescent="0.2">
      <c r="A125" s="61"/>
      <c r="B125" s="7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</row>
    <row r="126" spans="1:17" s="62" customFormat="1" ht="14.25" x14ac:dyDescent="0.2">
      <c r="A126" s="61"/>
      <c r="B126" s="7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</row>
    <row r="127" spans="1:17" s="62" customFormat="1" ht="14.25" x14ac:dyDescent="0.2">
      <c r="A127" s="61"/>
      <c r="B127" s="7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</row>
    <row r="128" spans="1:17" s="62" customFormat="1" ht="14.25" x14ac:dyDescent="0.2">
      <c r="A128" s="61"/>
      <c r="B128" s="7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</row>
    <row r="129" spans="1:17" s="62" customFormat="1" ht="14.25" x14ac:dyDescent="0.2">
      <c r="A129" s="61"/>
      <c r="B129" s="7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</row>
    <row r="130" spans="1:17" s="62" customFormat="1" ht="14.25" x14ac:dyDescent="0.2">
      <c r="A130" s="61"/>
      <c r="B130" s="7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</row>
    <row r="131" spans="1:17" s="62" customFormat="1" ht="14.25" x14ac:dyDescent="0.2">
      <c r="A131" s="61"/>
      <c r="B131" s="7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</row>
    <row r="132" spans="1:17" s="62" customFormat="1" ht="14.25" x14ac:dyDescent="0.2">
      <c r="A132" s="61"/>
      <c r="B132" s="7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</row>
    <row r="133" spans="1:17" s="62" customFormat="1" ht="14.25" x14ac:dyDescent="0.2">
      <c r="A133" s="61"/>
      <c r="B133" s="7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</row>
    <row r="134" spans="1:17" s="62" customFormat="1" ht="14.25" x14ac:dyDescent="0.2">
      <c r="A134" s="61"/>
      <c r="B134" s="7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</row>
    <row r="135" spans="1:17" s="62" customFormat="1" ht="14.25" x14ac:dyDescent="0.2">
      <c r="A135" s="61"/>
      <c r="B135" s="7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</row>
    <row r="136" spans="1:17" s="62" customFormat="1" ht="14.25" x14ac:dyDescent="0.2">
      <c r="A136" s="61"/>
      <c r="B136" s="7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</row>
    <row r="137" spans="1:17" s="62" customFormat="1" ht="14.25" x14ac:dyDescent="0.2">
      <c r="A137" s="61"/>
      <c r="B137" s="7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</row>
    <row r="138" spans="1:17" s="62" customFormat="1" ht="14.25" x14ac:dyDescent="0.2">
      <c r="A138" s="61"/>
      <c r="B138" s="7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</row>
    <row r="139" spans="1:17" s="62" customFormat="1" ht="14.25" x14ac:dyDescent="0.2">
      <c r="A139" s="61"/>
      <c r="B139" s="7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</row>
    <row r="140" spans="1:17" s="62" customFormat="1" ht="14.25" x14ac:dyDescent="0.2">
      <c r="A140" s="61"/>
      <c r="B140" s="7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</row>
    <row r="141" spans="1:17" s="62" customFormat="1" ht="14.25" x14ac:dyDescent="0.2">
      <c r="A141" s="61"/>
      <c r="B141" s="7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</row>
    <row r="142" spans="1:17" s="62" customFormat="1" ht="14.25" x14ac:dyDescent="0.2">
      <c r="A142" s="61"/>
      <c r="B142" s="7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</row>
    <row r="143" spans="1:17" s="62" customFormat="1" ht="14.25" x14ac:dyDescent="0.2">
      <c r="A143" s="61"/>
      <c r="B143" s="7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</row>
    <row r="144" spans="1:17" s="62" customFormat="1" ht="14.25" x14ac:dyDescent="0.2">
      <c r="A144" s="61"/>
      <c r="B144" s="7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</row>
    <row r="145" spans="1:17" s="62" customFormat="1" ht="14.25" x14ac:dyDescent="0.2">
      <c r="A145" s="61"/>
      <c r="B145" s="7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</row>
    <row r="146" spans="1:17" s="62" customFormat="1" ht="14.25" x14ac:dyDescent="0.2">
      <c r="A146" s="61"/>
      <c r="B146" s="7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</row>
    <row r="147" spans="1:17" s="62" customFormat="1" ht="14.25" x14ac:dyDescent="0.2">
      <c r="A147" s="61"/>
      <c r="B147" s="7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</row>
    <row r="148" spans="1:17" s="62" customFormat="1" ht="14.25" x14ac:dyDescent="0.2">
      <c r="A148" s="61"/>
      <c r="B148" s="7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</row>
    <row r="149" spans="1:17" s="62" customFormat="1" ht="14.25" x14ac:dyDescent="0.2">
      <c r="A149" s="61"/>
      <c r="B149" s="7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</row>
    <row r="150" spans="1:17" s="62" customFormat="1" ht="14.25" x14ac:dyDescent="0.2">
      <c r="A150" s="61"/>
      <c r="B150" s="7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</row>
    <row r="151" spans="1:17" s="62" customFormat="1" ht="14.25" x14ac:dyDescent="0.2">
      <c r="A151" s="61"/>
      <c r="B151" s="7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</row>
    <row r="152" spans="1:17" s="62" customFormat="1" ht="14.25" x14ac:dyDescent="0.2">
      <c r="A152" s="61"/>
      <c r="B152" s="7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</row>
    <row r="153" spans="1:17" s="62" customFormat="1" ht="14.25" x14ac:dyDescent="0.2">
      <c r="A153" s="61"/>
      <c r="B153" s="7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</row>
    <row r="154" spans="1:17" s="62" customFormat="1" ht="14.25" x14ac:dyDescent="0.2">
      <c r="A154" s="61"/>
      <c r="B154" s="7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</row>
    <row r="155" spans="1:17" s="62" customFormat="1" ht="14.25" x14ac:dyDescent="0.2">
      <c r="A155" s="61"/>
      <c r="B155" s="7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</row>
    <row r="156" spans="1:17" s="62" customFormat="1" ht="14.25" x14ac:dyDescent="0.2">
      <c r="A156" s="61"/>
      <c r="B156" s="7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</row>
    <row r="157" spans="1:17" s="62" customFormat="1" ht="14.25" x14ac:dyDescent="0.2">
      <c r="A157" s="61"/>
      <c r="B157" s="7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</row>
    <row r="158" spans="1:17" s="62" customFormat="1" ht="14.25" x14ac:dyDescent="0.2">
      <c r="A158" s="61"/>
      <c r="B158" s="7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</row>
    <row r="159" spans="1:17" s="62" customFormat="1" ht="14.25" x14ac:dyDescent="0.2">
      <c r="A159" s="61"/>
      <c r="B159" s="7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</row>
    <row r="160" spans="1:17" s="62" customFormat="1" ht="14.25" x14ac:dyDescent="0.2">
      <c r="A160" s="61"/>
      <c r="B160" s="7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</row>
    <row r="161" spans="1:17" s="62" customFormat="1" ht="14.25" x14ac:dyDescent="0.2">
      <c r="A161" s="61"/>
      <c r="B161" s="7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</row>
    <row r="162" spans="1:17" s="62" customFormat="1" ht="14.25" x14ac:dyDescent="0.2">
      <c r="A162" s="61"/>
      <c r="B162" s="7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</row>
    <row r="163" spans="1:17" s="62" customFormat="1" ht="14.25" x14ac:dyDescent="0.2">
      <c r="A163" s="61"/>
      <c r="B163" s="7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</row>
    <row r="164" spans="1:17" s="62" customFormat="1" ht="14.25" x14ac:dyDescent="0.2">
      <c r="A164" s="61"/>
      <c r="B164" s="7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</row>
    <row r="165" spans="1:17" s="62" customFormat="1" ht="14.25" x14ac:dyDescent="0.2">
      <c r="A165" s="61"/>
      <c r="B165" s="7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</row>
    <row r="166" spans="1:17" s="62" customFormat="1" ht="14.25" x14ac:dyDescent="0.2">
      <c r="A166" s="61"/>
      <c r="B166" s="7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</row>
    <row r="167" spans="1:17" s="62" customFormat="1" ht="14.25" x14ac:dyDescent="0.2">
      <c r="A167" s="61"/>
      <c r="B167" s="7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</row>
    <row r="168" spans="1:17" s="62" customFormat="1" ht="14.25" x14ac:dyDescent="0.2">
      <c r="A168" s="61"/>
      <c r="B168" s="7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</row>
    <row r="169" spans="1:17" s="62" customFormat="1" ht="14.25" x14ac:dyDescent="0.2">
      <c r="A169" s="61"/>
      <c r="B169" s="7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</row>
    <row r="170" spans="1:17" s="62" customFormat="1" ht="14.25" x14ac:dyDescent="0.2">
      <c r="A170" s="61"/>
      <c r="B170" s="7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</row>
    <row r="171" spans="1:17" s="62" customFormat="1" ht="14.25" x14ac:dyDescent="0.2">
      <c r="A171" s="61"/>
      <c r="B171" s="7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</row>
    <row r="172" spans="1:17" s="62" customFormat="1" ht="14.25" x14ac:dyDescent="0.2">
      <c r="A172" s="61"/>
      <c r="B172" s="7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</row>
    <row r="173" spans="1:17" s="62" customFormat="1" ht="14.25" x14ac:dyDescent="0.2">
      <c r="A173" s="61"/>
      <c r="B173" s="7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</row>
    <row r="174" spans="1:17" s="62" customFormat="1" ht="14.25" x14ac:dyDescent="0.2">
      <c r="A174" s="61"/>
      <c r="B174" s="7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</row>
    <row r="175" spans="1:17" s="62" customFormat="1" ht="14.25" x14ac:dyDescent="0.2">
      <c r="A175" s="61"/>
      <c r="B175" s="7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</row>
    <row r="176" spans="1:17" s="62" customFormat="1" ht="14.25" x14ac:dyDescent="0.2">
      <c r="A176" s="61"/>
      <c r="B176" s="7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</row>
    <row r="177" spans="1:17" s="62" customFormat="1" ht="14.25" x14ac:dyDescent="0.2">
      <c r="A177" s="61"/>
      <c r="B177" s="7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</row>
    <row r="178" spans="1:17" s="62" customFormat="1" ht="14.25" x14ac:dyDescent="0.2">
      <c r="A178" s="61"/>
      <c r="B178" s="7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</row>
    <row r="179" spans="1:17" s="62" customFormat="1" ht="14.25" x14ac:dyDescent="0.2">
      <c r="A179" s="61"/>
      <c r="B179" s="7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</row>
    <row r="180" spans="1:17" s="62" customFormat="1" ht="14.25" x14ac:dyDescent="0.2">
      <c r="A180" s="61"/>
      <c r="B180" s="7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</row>
    <row r="181" spans="1:17" s="62" customFormat="1" ht="14.25" x14ac:dyDescent="0.2">
      <c r="A181" s="61"/>
      <c r="B181" s="7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</row>
    <row r="182" spans="1:17" s="62" customFormat="1" ht="14.25" x14ac:dyDescent="0.2">
      <c r="A182" s="61"/>
      <c r="B182" s="7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</row>
    <row r="183" spans="1:17" s="62" customFormat="1" ht="14.25" x14ac:dyDescent="0.2">
      <c r="A183" s="61"/>
      <c r="B183" s="7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</row>
    <row r="184" spans="1:17" s="62" customFormat="1" ht="14.25" x14ac:dyDescent="0.2">
      <c r="A184" s="61"/>
      <c r="B184" s="7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</row>
    <row r="185" spans="1:17" s="62" customFormat="1" ht="14.25" x14ac:dyDescent="0.2">
      <c r="A185" s="61"/>
      <c r="B185" s="7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</row>
    <row r="186" spans="1:17" s="62" customFormat="1" ht="14.25" x14ac:dyDescent="0.2">
      <c r="A186" s="61"/>
      <c r="B186" s="7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</row>
    <row r="187" spans="1:17" s="62" customFormat="1" ht="14.25" x14ac:dyDescent="0.2">
      <c r="A187" s="61"/>
      <c r="B187" s="7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</row>
    <row r="188" spans="1:17" s="62" customFormat="1" ht="14.25" x14ac:dyDescent="0.2">
      <c r="A188" s="61"/>
      <c r="B188" s="7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</row>
    <row r="189" spans="1:17" s="62" customFormat="1" ht="14.25" x14ac:dyDescent="0.2">
      <c r="A189" s="61"/>
      <c r="B189" s="7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</row>
    <row r="190" spans="1:17" s="62" customFormat="1" ht="14.25" x14ac:dyDescent="0.2">
      <c r="A190" s="61"/>
      <c r="B190" s="7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</row>
    <row r="191" spans="1:17" s="62" customFormat="1" ht="14.25" x14ac:dyDescent="0.2">
      <c r="A191" s="61"/>
      <c r="B191" s="7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</row>
    <row r="192" spans="1:17" s="62" customFormat="1" ht="14.25" x14ac:dyDescent="0.2">
      <c r="A192" s="61"/>
      <c r="B192" s="7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</row>
    <row r="193" spans="1:17" s="62" customFormat="1" ht="14.25" x14ac:dyDescent="0.2">
      <c r="A193" s="61"/>
      <c r="B193" s="7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</row>
    <row r="194" spans="1:17" s="62" customFormat="1" ht="14.25" x14ac:dyDescent="0.2">
      <c r="A194" s="61"/>
      <c r="B194" s="7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</row>
    <row r="195" spans="1:17" s="62" customFormat="1" ht="14.25" x14ac:dyDescent="0.2">
      <c r="A195" s="61"/>
      <c r="B195" s="7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</row>
    <row r="196" spans="1:17" s="62" customFormat="1" ht="14.25" x14ac:dyDescent="0.2">
      <c r="A196" s="61"/>
      <c r="B196" s="7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</row>
    <row r="197" spans="1:17" s="62" customFormat="1" ht="14.25" x14ac:dyDescent="0.2">
      <c r="A197" s="61"/>
      <c r="B197" s="7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</row>
    <row r="198" spans="1:17" s="62" customFormat="1" ht="14.25" x14ac:dyDescent="0.2">
      <c r="A198" s="61"/>
      <c r="B198" s="7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</row>
    <row r="199" spans="1:17" s="62" customFormat="1" ht="14.25" x14ac:dyDescent="0.2">
      <c r="A199" s="61"/>
      <c r="B199" s="7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</row>
    <row r="200" spans="1:17" s="62" customFormat="1" ht="14.25" x14ac:dyDescent="0.2">
      <c r="A200" s="61"/>
      <c r="B200" s="7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</row>
    <row r="201" spans="1:17" s="62" customFormat="1" ht="14.25" x14ac:dyDescent="0.2">
      <c r="A201" s="61"/>
      <c r="B201" s="7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</row>
    <row r="202" spans="1:17" s="62" customFormat="1" ht="14.25" x14ac:dyDescent="0.2">
      <c r="A202" s="61"/>
      <c r="B202" s="7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</row>
    <row r="203" spans="1:17" s="62" customFormat="1" ht="14.25" x14ac:dyDescent="0.2">
      <c r="A203" s="61"/>
      <c r="B203" s="7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</row>
    <row r="204" spans="1:17" s="62" customFormat="1" ht="14.25" x14ac:dyDescent="0.2">
      <c r="A204" s="61"/>
      <c r="B204" s="7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</row>
    <row r="205" spans="1:17" s="62" customFormat="1" ht="14.25" x14ac:dyDescent="0.2">
      <c r="A205" s="61"/>
      <c r="B205" s="7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</row>
    <row r="206" spans="1:17" s="62" customFormat="1" ht="14.25" x14ac:dyDescent="0.2">
      <c r="A206" s="61"/>
      <c r="B206" s="7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</row>
    <row r="207" spans="1:17" s="62" customFormat="1" ht="14.25" x14ac:dyDescent="0.2">
      <c r="A207" s="61"/>
      <c r="B207" s="7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</row>
    <row r="208" spans="1:17" s="62" customFormat="1" ht="14.25" x14ac:dyDescent="0.2">
      <c r="A208" s="61"/>
      <c r="B208" s="7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</row>
  </sheetData>
  <sheetProtection algorithmName="SHA-512" hashValue="Om6Th4ZBFv9K0S54d42inUvrKwrx69sr82WnyMsTFaWBqeBCRIkVAlG47aab6h6R/90przHApvgD1gZ4+H6uwQ==" saltValue="V+8j3r6cC16tS+uN8UiW+A==" spinCount="100000" sheet="1" objects="1" scenarios="1"/>
  <mergeCells count="2">
    <mergeCell ref="A2:A3"/>
    <mergeCell ref="A25:A26"/>
  </mergeCells>
  <phoneticPr fontId="1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1D893-4D64-4499-BC86-45EF8CC6A64D}">
  <sheetPr>
    <tabColor theme="5" tint="-0.249977111117893"/>
  </sheetPr>
  <dimension ref="A1:AK434"/>
  <sheetViews>
    <sheetView zoomScale="70" zoomScaleNormal="70" workbookViewId="0">
      <pane xSplit="3" ySplit="6" topLeftCell="D253" activePane="bottomRight" state="frozen"/>
      <selection activeCell="T34" sqref="T34"/>
      <selection pane="topRight" activeCell="T34" sqref="T34"/>
      <selection pane="bottomLeft" activeCell="T34" sqref="T34"/>
      <selection pane="bottomRight" activeCell="T34" sqref="T34"/>
    </sheetView>
  </sheetViews>
  <sheetFormatPr defaultRowHeight="15" x14ac:dyDescent="0.25"/>
  <cols>
    <col min="1" max="1" width="30.140625" style="203" customWidth="1"/>
    <col min="2" max="2" width="8" style="203" customWidth="1"/>
    <col min="3" max="3" width="7" style="224" customWidth="1"/>
    <col min="4" max="4" width="29.85546875" style="206" customWidth="1"/>
    <col min="5" max="5" width="22.5703125" style="206" customWidth="1"/>
    <col min="6" max="6" width="0.85546875" style="206" customWidth="1"/>
    <col min="7" max="7" width="0.85546875" style="207" customWidth="1"/>
    <col min="8" max="8" width="15" style="207" customWidth="1"/>
    <col min="9" max="9" width="0.85546875" style="207" customWidth="1"/>
    <col min="10" max="12" width="0.85546875" style="206" customWidth="1"/>
    <col min="13" max="14" width="0.85546875" style="207" customWidth="1"/>
    <col min="15" max="15" width="22" style="207" customWidth="1"/>
    <col min="16" max="16" width="22" style="203" customWidth="1"/>
    <col min="17" max="17" width="22" style="204" customWidth="1"/>
    <col min="18" max="18" width="9.140625" style="4"/>
    <col min="19" max="19" width="18.140625" style="4" customWidth="1"/>
    <col min="20" max="21" width="1" customWidth="1"/>
    <col min="22" max="22" width="16.7109375" customWidth="1"/>
    <col min="23" max="28" width="0.5703125" customWidth="1"/>
    <col min="29" max="32" width="17.5703125" customWidth="1"/>
    <col min="34" max="34" width="28.7109375" customWidth="1"/>
  </cols>
  <sheetData>
    <row r="1" spans="1:37" x14ac:dyDescent="0.25">
      <c r="A1" s="353" t="s">
        <v>0</v>
      </c>
      <c r="B1" s="352" t="s">
        <v>1024</v>
      </c>
      <c r="C1" s="354"/>
      <c r="D1" s="355"/>
      <c r="G1" s="206"/>
      <c r="J1" s="207"/>
      <c r="K1" s="207"/>
      <c r="L1" s="207"/>
      <c r="P1" s="207"/>
      <c r="Q1" s="206"/>
      <c r="R1" s="206"/>
      <c r="S1" s="206">
        <f>S6+V6</f>
        <v>2062710372.79</v>
      </c>
      <c r="T1" s="206"/>
      <c r="U1" s="206"/>
      <c r="V1" s="207"/>
      <c r="W1" s="207"/>
      <c r="X1" s="207"/>
      <c r="Y1" s="207"/>
      <c r="Z1" s="207"/>
      <c r="AA1" s="207"/>
      <c r="AB1" s="207"/>
      <c r="AC1" s="207"/>
      <c r="AD1" s="207"/>
      <c r="AE1" s="203"/>
      <c r="AF1" s="204"/>
      <c r="AG1" s="4"/>
      <c r="AH1" s="4"/>
    </row>
    <row r="2" spans="1:37" ht="9" customHeight="1" thickBot="1" x14ac:dyDescent="0.3">
      <c r="A2" s="214"/>
      <c r="B2" s="214"/>
      <c r="C2" s="214"/>
      <c r="D2" s="214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6"/>
      <c r="P2" s="216"/>
      <c r="Q2" s="216"/>
      <c r="R2" s="216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6"/>
      <c r="AD2" s="216"/>
      <c r="AE2" s="216"/>
      <c r="AF2" s="203"/>
      <c r="AG2" s="204"/>
      <c r="AH2" s="4"/>
      <c r="AI2" s="4"/>
    </row>
    <row r="3" spans="1:37" ht="15" customHeight="1" thickBot="1" x14ac:dyDescent="0.3">
      <c r="A3" s="347" t="s">
        <v>482</v>
      </c>
      <c r="B3" s="347" t="s">
        <v>1</v>
      </c>
      <c r="C3" s="349" t="s">
        <v>2</v>
      </c>
      <c r="D3" s="350"/>
      <c r="E3" s="349" t="s">
        <v>3</v>
      </c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0"/>
      <c r="S3" s="349" t="s">
        <v>4</v>
      </c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0"/>
      <c r="AG3" s="349" t="s">
        <v>483</v>
      </c>
      <c r="AH3" s="351"/>
      <c r="AI3" s="351"/>
      <c r="AJ3" s="350"/>
    </row>
    <row r="4" spans="1:37" ht="122.25" customHeight="1" thickBot="1" x14ac:dyDescent="0.3">
      <c r="A4" s="348"/>
      <c r="B4" s="348"/>
      <c r="C4" s="343" t="s">
        <v>484</v>
      </c>
      <c r="D4" s="343" t="s">
        <v>485</v>
      </c>
      <c r="E4" s="343" t="s">
        <v>486</v>
      </c>
      <c r="F4" s="343" t="s">
        <v>487</v>
      </c>
      <c r="G4" s="343" t="s">
        <v>488</v>
      </c>
      <c r="H4" s="343" t="s">
        <v>489</v>
      </c>
      <c r="I4" s="343" t="s">
        <v>490</v>
      </c>
      <c r="J4" s="343" t="s">
        <v>491</v>
      </c>
      <c r="K4" s="343" t="s">
        <v>492</v>
      </c>
      <c r="L4" s="343" t="s">
        <v>493</v>
      </c>
      <c r="M4" s="343" t="s">
        <v>494</v>
      </c>
      <c r="N4" s="343" t="s">
        <v>495</v>
      </c>
      <c r="O4" s="343" t="s">
        <v>496</v>
      </c>
      <c r="P4" s="343" t="s">
        <v>5</v>
      </c>
      <c r="Q4" s="343" t="s">
        <v>6</v>
      </c>
      <c r="R4" s="343" t="s">
        <v>497</v>
      </c>
      <c r="S4" s="343" t="s">
        <v>486</v>
      </c>
      <c r="T4" s="343" t="s">
        <v>487</v>
      </c>
      <c r="U4" s="343" t="s">
        <v>488</v>
      </c>
      <c r="V4" s="343" t="s">
        <v>498</v>
      </c>
      <c r="W4" s="343" t="s">
        <v>490</v>
      </c>
      <c r="X4" s="343" t="s">
        <v>491</v>
      </c>
      <c r="Y4" s="343" t="s">
        <v>492</v>
      </c>
      <c r="Z4" s="343" t="s">
        <v>493</v>
      </c>
      <c r="AA4" s="343" t="s">
        <v>494</v>
      </c>
      <c r="AB4" s="343" t="s">
        <v>495</v>
      </c>
      <c r="AC4" s="343" t="s">
        <v>496</v>
      </c>
      <c r="AD4" s="343" t="s">
        <v>5</v>
      </c>
      <c r="AE4" s="343" t="s">
        <v>6</v>
      </c>
      <c r="AF4" s="343" t="s">
        <v>497</v>
      </c>
      <c r="AG4" s="343" t="s">
        <v>499</v>
      </c>
      <c r="AH4" s="343" t="s">
        <v>500</v>
      </c>
      <c r="AI4" s="343" t="s">
        <v>501</v>
      </c>
      <c r="AJ4" s="343" t="s">
        <v>502</v>
      </c>
    </row>
    <row r="5" spans="1:37" ht="26.25" thickBot="1" x14ac:dyDescent="0.3">
      <c r="A5" s="343" t="s">
        <v>7</v>
      </c>
      <c r="B5" s="343" t="s">
        <v>8</v>
      </c>
      <c r="C5" s="343" t="s">
        <v>503</v>
      </c>
      <c r="D5" s="343" t="s">
        <v>504</v>
      </c>
      <c r="E5" s="343" t="s">
        <v>9</v>
      </c>
      <c r="F5" s="343" t="s">
        <v>505</v>
      </c>
      <c r="G5" s="343" t="s">
        <v>10</v>
      </c>
      <c r="H5" s="343" t="s">
        <v>11</v>
      </c>
      <c r="I5" s="343" t="s">
        <v>506</v>
      </c>
      <c r="J5" s="343" t="s">
        <v>507</v>
      </c>
      <c r="K5" s="343" t="s">
        <v>508</v>
      </c>
      <c r="L5" s="343" t="s">
        <v>509</v>
      </c>
      <c r="M5" s="343" t="s">
        <v>510</v>
      </c>
      <c r="N5" s="343" t="s">
        <v>511</v>
      </c>
      <c r="O5" s="343" t="s">
        <v>12</v>
      </c>
      <c r="P5" s="343" t="s">
        <v>13</v>
      </c>
      <c r="Q5" s="343" t="s">
        <v>14</v>
      </c>
      <c r="R5" s="343" t="s">
        <v>512</v>
      </c>
      <c r="S5" s="343" t="s">
        <v>15</v>
      </c>
      <c r="T5" s="343" t="s">
        <v>513</v>
      </c>
      <c r="U5" s="343" t="s">
        <v>16</v>
      </c>
      <c r="V5" s="343" t="s">
        <v>17</v>
      </c>
      <c r="W5" s="343" t="s">
        <v>514</v>
      </c>
      <c r="X5" s="343" t="s">
        <v>515</v>
      </c>
      <c r="Y5" s="343" t="s">
        <v>516</v>
      </c>
      <c r="Z5" s="343" t="s">
        <v>517</v>
      </c>
      <c r="AA5" s="343" t="s">
        <v>518</v>
      </c>
      <c r="AB5" s="343" t="s">
        <v>519</v>
      </c>
      <c r="AC5" s="343" t="s">
        <v>18</v>
      </c>
      <c r="AD5" s="343" t="s">
        <v>19</v>
      </c>
      <c r="AE5" s="343" t="s">
        <v>20</v>
      </c>
      <c r="AF5" s="343" t="s">
        <v>520</v>
      </c>
      <c r="AG5" s="343"/>
      <c r="AH5" s="343"/>
      <c r="AI5" s="343"/>
      <c r="AJ5" s="343"/>
      <c r="AK5" s="3"/>
    </row>
    <row r="6" spans="1:37" x14ac:dyDescent="0.25">
      <c r="A6" s="344" t="s">
        <v>21</v>
      </c>
      <c r="B6" s="344" t="s">
        <v>22</v>
      </c>
      <c r="C6" s="344"/>
      <c r="D6" s="344"/>
      <c r="E6" s="478">
        <v>4341974594.8800001</v>
      </c>
      <c r="F6" s="344"/>
      <c r="G6" s="478">
        <v>4341974594.8800001</v>
      </c>
      <c r="H6" s="478">
        <v>36980200</v>
      </c>
      <c r="I6" s="344"/>
      <c r="J6" s="344"/>
      <c r="K6" s="344"/>
      <c r="L6" s="344"/>
      <c r="M6" s="344"/>
      <c r="N6" s="344"/>
      <c r="O6" s="478">
        <v>3420787995.6500001</v>
      </c>
      <c r="P6" s="478">
        <v>564937046.23000002</v>
      </c>
      <c r="Q6" s="478">
        <v>393229753</v>
      </c>
      <c r="R6" s="344"/>
      <c r="S6" s="478">
        <v>2037515218.9400001</v>
      </c>
      <c r="T6" s="344"/>
      <c r="U6" s="478">
        <v>2037515218.9400001</v>
      </c>
      <c r="V6" s="478">
        <v>25195153.850000001</v>
      </c>
      <c r="W6" s="344"/>
      <c r="X6" s="344"/>
      <c r="Y6" s="344"/>
      <c r="Z6" s="344"/>
      <c r="AA6" s="344"/>
      <c r="AB6" s="344"/>
      <c r="AC6" s="478">
        <v>1711956758.96</v>
      </c>
      <c r="AD6" s="478">
        <v>185634889.34999999</v>
      </c>
      <c r="AE6" s="478">
        <v>165118724.47999999</v>
      </c>
      <c r="AF6" s="344"/>
      <c r="AG6" s="344" t="s">
        <v>521</v>
      </c>
      <c r="AH6" s="479">
        <v>45845.550208333334</v>
      </c>
      <c r="AI6" s="344" t="s">
        <v>521</v>
      </c>
      <c r="AJ6" s="479">
        <v>45845.552395833336</v>
      </c>
      <c r="AK6" s="3"/>
    </row>
    <row r="7" spans="1:37" s="4" customFormat="1" ht="12.75" customHeight="1" x14ac:dyDescent="0.25">
      <c r="A7" s="379" t="s">
        <v>24</v>
      </c>
      <c r="B7" s="379" t="s">
        <v>22</v>
      </c>
      <c r="C7" s="379" t="s">
        <v>522</v>
      </c>
      <c r="D7" s="379" t="s">
        <v>523</v>
      </c>
      <c r="E7" s="480">
        <v>1389441297.0599999</v>
      </c>
      <c r="F7" s="379"/>
      <c r="G7" s="480">
        <v>1389441297.0599999</v>
      </c>
      <c r="H7" s="480">
        <v>1500</v>
      </c>
      <c r="I7" s="379"/>
      <c r="J7" s="379"/>
      <c r="K7" s="379"/>
      <c r="L7" s="379"/>
      <c r="M7" s="379"/>
      <c r="N7" s="379"/>
      <c r="O7" s="480">
        <v>891508700</v>
      </c>
      <c r="P7" s="480">
        <v>238826997.06</v>
      </c>
      <c r="Q7" s="480">
        <v>259107100</v>
      </c>
      <c r="R7" s="379"/>
      <c r="S7" s="480">
        <v>594622758.80999994</v>
      </c>
      <c r="T7" s="379"/>
      <c r="U7" s="480">
        <v>594622758.80999994</v>
      </c>
      <c r="V7" s="379">
        <v>88.85</v>
      </c>
      <c r="W7" s="379"/>
      <c r="X7" s="379"/>
      <c r="Y7" s="379"/>
      <c r="Z7" s="379"/>
      <c r="AA7" s="379"/>
      <c r="AB7" s="379"/>
      <c r="AC7" s="480">
        <v>407961540.64999998</v>
      </c>
      <c r="AD7" s="480">
        <v>82468780.620000005</v>
      </c>
      <c r="AE7" s="480">
        <v>104192526.39</v>
      </c>
      <c r="AF7" s="379"/>
      <c r="AG7" s="379" t="s">
        <v>521</v>
      </c>
      <c r="AH7" s="481">
        <v>45845.552384259259</v>
      </c>
      <c r="AI7" s="379"/>
      <c r="AJ7" s="379"/>
      <c r="AK7" s="3"/>
    </row>
    <row r="8" spans="1:37" s="4" customFormat="1" ht="12.75" customHeight="1" x14ac:dyDescent="0.25">
      <c r="A8" s="379" t="s">
        <v>25</v>
      </c>
      <c r="B8" s="379" t="s">
        <v>22</v>
      </c>
      <c r="C8" s="379" t="s">
        <v>522</v>
      </c>
      <c r="D8" s="379" t="s">
        <v>524</v>
      </c>
      <c r="E8" s="480">
        <v>878928300</v>
      </c>
      <c r="F8" s="379"/>
      <c r="G8" s="480">
        <v>878928300</v>
      </c>
      <c r="H8" s="379"/>
      <c r="I8" s="379"/>
      <c r="J8" s="379"/>
      <c r="K8" s="379"/>
      <c r="L8" s="379"/>
      <c r="M8" s="379"/>
      <c r="N8" s="379"/>
      <c r="O8" s="480">
        <v>655580400</v>
      </c>
      <c r="P8" s="480">
        <v>113029600</v>
      </c>
      <c r="Q8" s="480">
        <v>110318300</v>
      </c>
      <c r="R8" s="379"/>
      <c r="S8" s="480">
        <v>323921675.79000002</v>
      </c>
      <c r="T8" s="379"/>
      <c r="U8" s="480">
        <v>323921675.79000002</v>
      </c>
      <c r="V8" s="379"/>
      <c r="W8" s="379"/>
      <c r="X8" s="379"/>
      <c r="Y8" s="379"/>
      <c r="Z8" s="379"/>
      <c r="AA8" s="379"/>
      <c r="AB8" s="379"/>
      <c r="AC8" s="480">
        <v>238953943.72999999</v>
      </c>
      <c r="AD8" s="480">
        <v>41205506.590000004</v>
      </c>
      <c r="AE8" s="480">
        <v>43762225.469999999</v>
      </c>
      <c r="AF8" s="379"/>
      <c r="AG8" s="379" t="s">
        <v>521</v>
      </c>
      <c r="AH8" s="481">
        <v>45845.552395833336</v>
      </c>
      <c r="AI8" s="379"/>
      <c r="AJ8" s="379"/>
      <c r="AK8" s="3"/>
    </row>
    <row r="9" spans="1:37" s="4" customFormat="1" ht="12.75" customHeight="1" x14ac:dyDescent="0.25">
      <c r="A9" s="379" t="s">
        <v>26</v>
      </c>
      <c r="B9" s="379" t="s">
        <v>22</v>
      </c>
      <c r="C9" s="379" t="s">
        <v>522</v>
      </c>
      <c r="D9" s="379" t="s">
        <v>525</v>
      </c>
      <c r="E9" s="480">
        <v>24976400</v>
      </c>
      <c r="F9" s="379"/>
      <c r="G9" s="480">
        <v>24976400</v>
      </c>
      <c r="H9" s="379"/>
      <c r="I9" s="379"/>
      <c r="J9" s="379"/>
      <c r="K9" s="379"/>
      <c r="L9" s="379"/>
      <c r="M9" s="379"/>
      <c r="N9" s="379"/>
      <c r="O9" s="480">
        <v>24976400</v>
      </c>
      <c r="P9" s="379"/>
      <c r="Q9" s="379"/>
      <c r="R9" s="379"/>
      <c r="S9" s="480">
        <v>3470987.45</v>
      </c>
      <c r="T9" s="379"/>
      <c r="U9" s="480">
        <v>3470987.45</v>
      </c>
      <c r="V9" s="379"/>
      <c r="W9" s="379"/>
      <c r="X9" s="379"/>
      <c r="Y9" s="379"/>
      <c r="Z9" s="379"/>
      <c r="AA9" s="379"/>
      <c r="AB9" s="379"/>
      <c r="AC9" s="480">
        <v>3470987.45</v>
      </c>
      <c r="AD9" s="379"/>
      <c r="AE9" s="379"/>
      <c r="AF9" s="379"/>
      <c r="AG9" s="379" t="s">
        <v>521</v>
      </c>
      <c r="AH9" s="481">
        <v>45845.552395833336</v>
      </c>
      <c r="AI9" s="379"/>
      <c r="AJ9" s="379"/>
      <c r="AK9" s="3"/>
    </row>
    <row r="10" spans="1:37" s="4" customFormat="1" ht="12.75" customHeight="1" x14ac:dyDescent="0.25">
      <c r="A10" s="379" t="s">
        <v>27</v>
      </c>
      <c r="B10" s="379" t="s">
        <v>22</v>
      </c>
      <c r="C10" s="379" t="s">
        <v>522</v>
      </c>
      <c r="D10" s="379" t="s">
        <v>526</v>
      </c>
      <c r="E10" s="480">
        <v>24976400</v>
      </c>
      <c r="F10" s="379"/>
      <c r="G10" s="480">
        <v>24976400</v>
      </c>
      <c r="H10" s="379"/>
      <c r="I10" s="379"/>
      <c r="J10" s="379"/>
      <c r="K10" s="379"/>
      <c r="L10" s="379"/>
      <c r="M10" s="379"/>
      <c r="N10" s="379"/>
      <c r="O10" s="480">
        <v>24976400</v>
      </c>
      <c r="P10" s="379"/>
      <c r="Q10" s="379"/>
      <c r="R10" s="379"/>
      <c r="S10" s="480">
        <v>3470987.45</v>
      </c>
      <c r="T10" s="379"/>
      <c r="U10" s="480">
        <v>3470987.45</v>
      </c>
      <c r="V10" s="379"/>
      <c r="W10" s="379"/>
      <c r="X10" s="379"/>
      <c r="Y10" s="379"/>
      <c r="Z10" s="379"/>
      <c r="AA10" s="379"/>
      <c r="AB10" s="379"/>
      <c r="AC10" s="480">
        <v>3470987.45</v>
      </c>
      <c r="AD10" s="379"/>
      <c r="AE10" s="379"/>
      <c r="AF10" s="379"/>
      <c r="AG10" s="379" t="s">
        <v>521</v>
      </c>
      <c r="AH10" s="481">
        <v>45845.552395833336</v>
      </c>
      <c r="AI10" s="379"/>
      <c r="AJ10" s="379"/>
      <c r="AK10" s="3"/>
    </row>
    <row r="11" spans="1:37" s="4" customFormat="1" ht="12.75" customHeight="1" x14ac:dyDescent="0.25">
      <c r="A11" s="344" t="s">
        <v>28</v>
      </c>
      <c r="B11" s="344" t="s">
        <v>22</v>
      </c>
      <c r="C11" s="344" t="s">
        <v>522</v>
      </c>
      <c r="D11" s="482" t="s">
        <v>527</v>
      </c>
      <c r="E11" s="478">
        <v>24976400</v>
      </c>
      <c r="F11" s="482"/>
      <c r="G11" s="478">
        <v>24976400</v>
      </c>
      <c r="H11" s="482"/>
      <c r="I11" s="482"/>
      <c r="J11" s="482"/>
      <c r="K11" s="482"/>
      <c r="L11" s="482"/>
      <c r="M11" s="482"/>
      <c r="N11" s="482"/>
      <c r="O11" s="483">
        <v>24976400</v>
      </c>
      <c r="P11" s="482"/>
      <c r="Q11" s="482"/>
      <c r="R11" s="482"/>
      <c r="S11" s="478">
        <v>3470987.45</v>
      </c>
      <c r="T11" s="482"/>
      <c r="U11" s="478">
        <v>3470987.45</v>
      </c>
      <c r="V11" s="482"/>
      <c r="W11" s="482"/>
      <c r="X11" s="482"/>
      <c r="Y11" s="482"/>
      <c r="Z11" s="482"/>
      <c r="AA11" s="482"/>
      <c r="AB11" s="482"/>
      <c r="AC11" s="483">
        <v>3470987.45</v>
      </c>
      <c r="AD11" s="482"/>
      <c r="AE11" s="482"/>
      <c r="AF11" s="482"/>
      <c r="AG11" s="344" t="s">
        <v>521</v>
      </c>
      <c r="AH11" s="479">
        <v>45845.552384259259</v>
      </c>
      <c r="AI11" s="344"/>
      <c r="AJ11" s="344"/>
      <c r="AK11" s="3"/>
    </row>
    <row r="12" spans="1:37" s="4" customFormat="1" ht="12.75" customHeight="1" x14ac:dyDescent="0.25">
      <c r="A12" s="379" t="s">
        <v>29</v>
      </c>
      <c r="B12" s="379" t="s">
        <v>22</v>
      </c>
      <c r="C12" s="379" t="s">
        <v>522</v>
      </c>
      <c r="D12" s="379" t="s">
        <v>528</v>
      </c>
      <c r="E12" s="480">
        <v>853951900</v>
      </c>
      <c r="F12" s="379"/>
      <c r="G12" s="480">
        <v>853951900</v>
      </c>
      <c r="H12" s="379"/>
      <c r="I12" s="379"/>
      <c r="J12" s="379"/>
      <c r="K12" s="379"/>
      <c r="L12" s="379"/>
      <c r="M12" s="379"/>
      <c r="N12" s="379"/>
      <c r="O12" s="480">
        <v>630604000</v>
      </c>
      <c r="P12" s="480">
        <v>113029600</v>
      </c>
      <c r="Q12" s="480">
        <v>110318300</v>
      </c>
      <c r="R12" s="379"/>
      <c r="S12" s="480">
        <v>320450688.33999997</v>
      </c>
      <c r="T12" s="379"/>
      <c r="U12" s="480">
        <v>320450688.33999997</v>
      </c>
      <c r="V12" s="379"/>
      <c r="W12" s="379"/>
      <c r="X12" s="379"/>
      <c r="Y12" s="379"/>
      <c r="Z12" s="379"/>
      <c r="AA12" s="379"/>
      <c r="AB12" s="379"/>
      <c r="AC12" s="480">
        <v>235482956.28</v>
      </c>
      <c r="AD12" s="480">
        <v>41205506.590000004</v>
      </c>
      <c r="AE12" s="480">
        <v>43762225.469999999</v>
      </c>
      <c r="AF12" s="379"/>
      <c r="AG12" s="379" t="s">
        <v>521</v>
      </c>
      <c r="AH12" s="481">
        <v>45845.552395833336</v>
      </c>
      <c r="AI12" s="379"/>
      <c r="AJ12" s="379"/>
      <c r="AK12" s="3"/>
    </row>
    <row r="13" spans="1:37" s="4" customFormat="1" ht="12.75" customHeight="1" x14ac:dyDescent="0.25">
      <c r="A13" s="344" t="s">
        <v>734</v>
      </c>
      <c r="B13" s="344" t="s">
        <v>22</v>
      </c>
      <c r="C13" s="344" t="s">
        <v>522</v>
      </c>
      <c r="D13" s="482" t="s">
        <v>529</v>
      </c>
      <c r="E13" s="478">
        <v>807132100</v>
      </c>
      <c r="F13" s="482"/>
      <c r="G13" s="478">
        <v>807132100</v>
      </c>
      <c r="H13" s="482"/>
      <c r="I13" s="482"/>
      <c r="J13" s="482"/>
      <c r="K13" s="482"/>
      <c r="L13" s="482"/>
      <c r="M13" s="482"/>
      <c r="N13" s="482"/>
      <c r="O13" s="483">
        <v>593934000</v>
      </c>
      <c r="P13" s="483">
        <v>107887600</v>
      </c>
      <c r="Q13" s="483">
        <v>105310500</v>
      </c>
      <c r="R13" s="482"/>
      <c r="S13" s="478">
        <v>303384098.93000001</v>
      </c>
      <c r="T13" s="482"/>
      <c r="U13" s="478">
        <v>303384098.93000001</v>
      </c>
      <c r="V13" s="482"/>
      <c r="W13" s="482"/>
      <c r="X13" s="482"/>
      <c r="Y13" s="482"/>
      <c r="Z13" s="482"/>
      <c r="AA13" s="482"/>
      <c r="AB13" s="482"/>
      <c r="AC13" s="483">
        <v>222981952.55000001</v>
      </c>
      <c r="AD13" s="483">
        <v>39199813.859999999</v>
      </c>
      <c r="AE13" s="483">
        <v>41202332.520000003</v>
      </c>
      <c r="AF13" s="482"/>
      <c r="AG13" s="344" t="s">
        <v>521</v>
      </c>
      <c r="AH13" s="479">
        <v>45845.552384259259</v>
      </c>
      <c r="AI13" s="344"/>
      <c r="AJ13" s="344"/>
      <c r="AK13" s="3"/>
    </row>
    <row r="14" spans="1:37" s="4" customFormat="1" ht="12.75" customHeight="1" x14ac:dyDescent="0.25">
      <c r="A14" s="344" t="s">
        <v>735</v>
      </c>
      <c r="B14" s="344" t="s">
        <v>22</v>
      </c>
      <c r="C14" s="344" t="s">
        <v>522</v>
      </c>
      <c r="D14" s="482" t="s">
        <v>530</v>
      </c>
      <c r="E14" s="478">
        <v>4884700</v>
      </c>
      <c r="F14" s="482"/>
      <c r="G14" s="478">
        <v>4884700</v>
      </c>
      <c r="H14" s="482"/>
      <c r="I14" s="482"/>
      <c r="J14" s="482"/>
      <c r="K14" s="482"/>
      <c r="L14" s="482"/>
      <c r="M14" s="482"/>
      <c r="N14" s="482"/>
      <c r="O14" s="483">
        <v>4000000</v>
      </c>
      <c r="P14" s="483">
        <v>550000</v>
      </c>
      <c r="Q14" s="483">
        <v>334700</v>
      </c>
      <c r="R14" s="482"/>
      <c r="S14" s="478">
        <v>1608076.84</v>
      </c>
      <c r="T14" s="482"/>
      <c r="U14" s="478">
        <v>1608076.84</v>
      </c>
      <c r="V14" s="482"/>
      <c r="W14" s="482"/>
      <c r="X14" s="482"/>
      <c r="Y14" s="482"/>
      <c r="Z14" s="482"/>
      <c r="AA14" s="482"/>
      <c r="AB14" s="482"/>
      <c r="AC14" s="483">
        <v>1181908.06</v>
      </c>
      <c r="AD14" s="483">
        <v>450410.02</v>
      </c>
      <c r="AE14" s="483">
        <v>-24241.24</v>
      </c>
      <c r="AF14" s="482"/>
      <c r="AG14" s="344" t="s">
        <v>521</v>
      </c>
      <c r="AH14" s="479">
        <v>45845.552384259259</v>
      </c>
      <c r="AI14" s="344"/>
      <c r="AJ14" s="344"/>
      <c r="AK14" s="3"/>
    </row>
    <row r="15" spans="1:37" s="4" customFormat="1" ht="12.75" customHeight="1" x14ac:dyDescent="0.25">
      <c r="A15" s="344" t="s">
        <v>736</v>
      </c>
      <c r="B15" s="344" t="s">
        <v>22</v>
      </c>
      <c r="C15" s="344" t="s">
        <v>522</v>
      </c>
      <c r="D15" s="482" t="s">
        <v>531</v>
      </c>
      <c r="E15" s="478">
        <v>10951400</v>
      </c>
      <c r="F15" s="482"/>
      <c r="G15" s="478">
        <v>10951400</v>
      </c>
      <c r="H15" s="482"/>
      <c r="I15" s="482"/>
      <c r="J15" s="482"/>
      <c r="K15" s="482"/>
      <c r="L15" s="482"/>
      <c r="M15" s="482"/>
      <c r="N15" s="482"/>
      <c r="O15" s="483">
        <v>9000000</v>
      </c>
      <c r="P15" s="483">
        <v>1000000</v>
      </c>
      <c r="Q15" s="483">
        <v>951400</v>
      </c>
      <c r="R15" s="482"/>
      <c r="S15" s="478">
        <v>1371857.8</v>
      </c>
      <c r="T15" s="482"/>
      <c r="U15" s="478">
        <v>1371857.8</v>
      </c>
      <c r="V15" s="482"/>
      <c r="W15" s="482"/>
      <c r="X15" s="482"/>
      <c r="Y15" s="482"/>
      <c r="Z15" s="482"/>
      <c r="AA15" s="482"/>
      <c r="AB15" s="482"/>
      <c r="AC15" s="483">
        <v>1008291.27</v>
      </c>
      <c r="AD15" s="483">
        <v>135223.04999999999</v>
      </c>
      <c r="AE15" s="483">
        <v>228343.48</v>
      </c>
      <c r="AF15" s="482"/>
      <c r="AG15" s="344" t="s">
        <v>521</v>
      </c>
      <c r="AH15" s="479">
        <v>45845.552384259259</v>
      </c>
      <c r="AI15" s="344"/>
      <c r="AJ15" s="344"/>
      <c r="AK15" s="3"/>
    </row>
    <row r="16" spans="1:37" s="4" customFormat="1" ht="12.75" customHeight="1" x14ac:dyDescent="0.25">
      <c r="A16" s="344" t="s">
        <v>33</v>
      </c>
      <c r="B16" s="344" t="s">
        <v>22</v>
      </c>
      <c r="C16" s="344" t="s">
        <v>522</v>
      </c>
      <c r="D16" s="482" t="s">
        <v>532</v>
      </c>
      <c r="E16" s="478">
        <v>1031700</v>
      </c>
      <c r="F16" s="482"/>
      <c r="G16" s="478">
        <v>1031700</v>
      </c>
      <c r="H16" s="482"/>
      <c r="I16" s="482"/>
      <c r="J16" s="482"/>
      <c r="K16" s="482"/>
      <c r="L16" s="482"/>
      <c r="M16" s="482"/>
      <c r="N16" s="482"/>
      <c r="O16" s="483">
        <v>870000</v>
      </c>
      <c r="P16" s="483">
        <v>40000</v>
      </c>
      <c r="Q16" s="483">
        <v>121700</v>
      </c>
      <c r="R16" s="482"/>
      <c r="S16" s="478">
        <v>266033.59000000003</v>
      </c>
      <c r="T16" s="482"/>
      <c r="U16" s="478">
        <v>266033.59000000003</v>
      </c>
      <c r="V16" s="482"/>
      <c r="W16" s="482"/>
      <c r="X16" s="482"/>
      <c r="Y16" s="482"/>
      <c r="Z16" s="482"/>
      <c r="AA16" s="482"/>
      <c r="AB16" s="482"/>
      <c r="AC16" s="483">
        <v>234058.4</v>
      </c>
      <c r="AD16" s="483">
        <v>2568.06</v>
      </c>
      <c r="AE16" s="483">
        <v>29407.13</v>
      </c>
      <c r="AF16" s="482"/>
      <c r="AG16" s="344" t="s">
        <v>521</v>
      </c>
      <c r="AH16" s="479">
        <v>45845.552384259259</v>
      </c>
      <c r="AI16" s="344"/>
      <c r="AJ16" s="344"/>
      <c r="AK16" s="3"/>
    </row>
    <row r="17" spans="1:37" s="4" customFormat="1" ht="12.75" customHeight="1" x14ac:dyDescent="0.25">
      <c r="A17" s="344" t="s">
        <v>737</v>
      </c>
      <c r="B17" s="344" t="s">
        <v>22</v>
      </c>
      <c r="C17" s="344" t="s">
        <v>522</v>
      </c>
      <c r="D17" s="482" t="s">
        <v>533</v>
      </c>
      <c r="E17" s="478">
        <v>10352000</v>
      </c>
      <c r="F17" s="482"/>
      <c r="G17" s="478">
        <v>10352000</v>
      </c>
      <c r="H17" s="482"/>
      <c r="I17" s="482"/>
      <c r="J17" s="482"/>
      <c r="K17" s="482"/>
      <c r="L17" s="482"/>
      <c r="M17" s="482"/>
      <c r="N17" s="482"/>
      <c r="O17" s="483">
        <v>9800000</v>
      </c>
      <c r="P17" s="483">
        <v>52000</v>
      </c>
      <c r="Q17" s="483">
        <v>500000</v>
      </c>
      <c r="R17" s="482"/>
      <c r="S17" s="478">
        <v>5554581.3799999999</v>
      </c>
      <c r="T17" s="482"/>
      <c r="U17" s="478">
        <v>5554581.3799999999</v>
      </c>
      <c r="V17" s="482"/>
      <c r="W17" s="482"/>
      <c r="X17" s="482"/>
      <c r="Y17" s="482"/>
      <c r="Z17" s="482"/>
      <c r="AA17" s="482"/>
      <c r="AB17" s="482"/>
      <c r="AC17" s="483">
        <v>4051347.9</v>
      </c>
      <c r="AD17" s="483">
        <v>85331.86</v>
      </c>
      <c r="AE17" s="483">
        <v>1417901.62</v>
      </c>
      <c r="AF17" s="482"/>
      <c r="AG17" s="344" t="s">
        <v>521</v>
      </c>
      <c r="AH17" s="479">
        <v>45845.552384259259</v>
      </c>
      <c r="AI17" s="344"/>
      <c r="AJ17" s="344"/>
      <c r="AK17" s="3"/>
    </row>
    <row r="18" spans="1:37" s="4" customFormat="1" ht="12.75" customHeight="1" x14ac:dyDescent="0.25">
      <c r="A18" s="344" t="s">
        <v>738</v>
      </c>
      <c r="B18" s="344" t="s">
        <v>22</v>
      </c>
      <c r="C18" s="344" t="s">
        <v>522</v>
      </c>
      <c r="D18" s="482" t="s">
        <v>534</v>
      </c>
      <c r="E18" s="478">
        <v>7000000</v>
      </c>
      <c r="F18" s="482"/>
      <c r="G18" s="478">
        <v>7000000</v>
      </c>
      <c r="H18" s="482"/>
      <c r="I18" s="482"/>
      <c r="J18" s="482"/>
      <c r="K18" s="482"/>
      <c r="L18" s="482"/>
      <c r="M18" s="482"/>
      <c r="N18" s="482"/>
      <c r="O18" s="483">
        <v>5000000</v>
      </c>
      <c r="P18" s="483">
        <v>1500000</v>
      </c>
      <c r="Q18" s="483">
        <v>500000</v>
      </c>
      <c r="R18" s="482"/>
      <c r="S18" s="478">
        <v>3036748.48</v>
      </c>
      <c r="T18" s="482"/>
      <c r="U18" s="478">
        <v>3036748.48</v>
      </c>
      <c r="V18" s="482"/>
      <c r="W18" s="482"/>
      <c r="X18" s="482"/>
      <c r="Y18" s="482"/>
      <c r="Z18" s="482"/>
      <c r="AA18" s="482"/>
      <c r="AB18" s="482"/>
      <c r="AC18" s="483">
        <v>2231956.48</v>
      </c>
      <c r="AD18" s="483">
        <v>664055.25</v>
      </c>
      <c r="AE18" s="483">
        <v>140736.75</v>
      </c>
      <c r="AF18" s="482"/>
      <c r="AG18" s="344" t="s">
        <v>521</v>
      </c>
      <c r="AH18" s="479">
        <v>45845.552384259259</v>
      </c>
      <c r="AI18" s="344"/>
      <c r="AJ18" s="344"/>
      <c r="AK18" s="3"/>
    </row>
    <row r="19" spans="1:37" s="4" customFormat="1" ht="12.75" customHeight="1" x14ac:dyDescent="0.25">
      <c r="A19" s="344" t="s">
        <v>739</v>
      </c>
      <c r="B19" s="344" t="s">
        <v>22</v>
      </c>
      <c r="C19" s="344" t="s">
        <v>522</v>
      </c>
      <c r="D19" s="482" t="s">
        <v>535</v>
      </c>
      <c r="E19" s="478">
        <v>12600000</v>
      </c>
      <c r="F19" s="482"/>
      <c r="G19" s="478">
        <v>12600000</v>
      </c>
      <c r="H19" s="482"/>
      <c r="I19" s="482"/>
      <c r="J19" s="482"/>
      <c r="K19" s="482"/>
      <c r="L19" s="482"/>
      <c r="M19" s="482"/>
      <c r="N19" s="482"/>
      <c r="O19" s="483">
        <v>8000000</v>
      </c>
      <c r="P19" s="483">
        <v>2000000</v>
      </c>
      <c r="Q19" s="483">
        <v>2600000</v>
      </c>
      <c r="R19" s="482"/>
      <c r="S19" s="478">
        <v>2461727.33</v>
      </c>
      <c r="T19" s="482"/>
      <c r="U19" s="478">
        <v>2461727.33</v>
      </c>
      <c r="V19" s="482"/>
      <c r="W19" s="482"/>
      <c r="X19" s="482"/>
      <c r="Y19" s="482"/>
      <c r="Z19" s="482"/>
      <c r="AA19" s="482"/>
      <c r="AB19" s="482"/>
      <c r="AC19" s="483">
        <v>1793622.84</v>
      </c>
      <c r="AD19" s="483">
        <v>668104.49</v>
      </c>
      <c r="AE19" s="483">
        <v>0</v>
      </c>
      <c r="AF19" s="482"/>
      <c r="AG19" s="344" t="s">
        <v>521</v>
      </c>
      <c r="AH19" s="479">
        <v>45845.552384259259</v>
      </c>
      <c r="AI19" s="344"/>
      <c r="AJ19" s="344"/>
      <c r="AK19" s="3"/>
    </row>
    <row r="20" spans="1:37" s="4" customFormat="1" ht="12.75" customHeight="1" x14ac:dyDescent="0.25">
      <c r="A20" s="344" t="s">
        <v>974</v>
      </c>
      <c r="B20" s="344" t="s">
        <v>22</v>
      </c>
      <c r="C20" s="344" t="s">
        <v>522</v>
      </c>
      <c r="D20" s="482" t="s">
        <v>975</v>
      </c>
      <c r="E20" s="478">
        <v>0</v>
      </c>
      <c r="F20" s="482"/>
      <c r="G20" s="478">
        <v>0</v>
      </c>
      <c r="H20" s="482"/>
      <c r="I20" s="482"/>
      <c r="J20" s="482"/>
      <c r="K20" s="482"/>
      <c r="L20" s="482"/>
      <c r="M20" s="482"/>
      <c r="N20" s="482"/>
      <c r="O20" s="483">
        <v>0</v>
      </c>
      <c r="P20" s="482"/>
      <c r="Q20" s="483">
        <v>0</v>
      </c>
      <c r="R20" s="482"/>
      <c r="S20" s="478">
        <v>2766853.09</v>
      </c>
      <c r="T20" s="482"/>
      <c r="U20" s="478">
        <v>2766853.09</v>
      </c>
      <c r="V20" s="482"/>
      <c r="W20" s="482"/>
      <c r="X20" s="482"/>
      <c r="Y20" s="482"/>
      <c r="Z20" s="482"/>
      <c r="AA20" s="482"/>
      <c r="AB20" s="482"/>
      <c r="AC20" s="483">
        <v>1999296.28</v>
      </c>
      <c r="AD20" s="482"/>
      <c r="AE20" s="483">
        <v>767556.81</v>
      </c>
      <c r="AF20" s="482"/>
      <c r="AG20" s="344" t="s">
        <v>521</v>
      </c>
      <c r="AH20" s="479">
        <v>45845.552384259259</v>
      </c>
      <c r="AI20" s="344"/>
      <c r="AJ20" s="344"/>
      <c r="AK20" s="3"/>
    </row>
    <row r="21" spans="1:37" s="4" customFormat="1" ht="12.75" customHeight="1" x14ac:dyDescent="0.25">
      <c r="A21" s="344" t="s">
        <v>929</v>
      </c>
      <c r="B21" s="344" t="s">
        <v>22</v>
      </c>
      <c r="C21" s="344" t="s">
        <v>522</v>
      </c>
      <c r="D21" s="482" t="s">
        <v>930</v>
      </c>
      <c r="E21" s="478">
        <v>0</v>
      </c>
      <c r="F21" s="482"/>
      <c r="G21" s="478">
        <v>0</v>
      </c>
      <c r="H21" s="482"/>
      <c r="I21" s="482"/>
      <c r="J21" s="482"/>
      <c r="K21" s="482"/>
      <c r="L21" s="482"/>
      <c r="M21" s="482"/>
      <c r="N21" s="482"/>
      <c r="O21" s="483">
        <v>0</v>
      </c>
      <c r="P21" s="482"/>
      <c r="Q21" s="483">
        <v>0</v>
      </c>
      <c r="R21" s="482"/>
      <c r="S21" s="478">
        <v>710.9</v>
      </c>
      <c r="T21" s="482"/>
      <c r="U21" s="478">
        <v>710.9</v>
      </c>
      <c r="V21" s="482"/>
      <c r="W21" s="482"/>
      <c r="X21" s="482"/>
      <c r="Y21" s="482"/>
      <c r="Z21" s="482"/>
      <c r="AA21" s="482"/>
      <c r="AB21" s="482"/>
      <c r="AC21" s="483">
        <v>522.5</v>
      </c>
      <c r="AD21" s="482"/>
      <c r="AE21" s="483">
        <v>188.4</v>
      </c>
      <c r="AF21" s="482"/>
      <c r="AG21" s="344" t="s">
        <v>521</v>
      </c>
      <c r="AH21" s="479">
        <v>45845.552384259259</v>
      </c>
      <c r="AI21" s="344"/>
      <c r="AJ21" s="344"/>
      <c r="AK21" s="3"/>
    </row>
    <row r="22" spans="1:37" s="4" customFormat="1" ht="12.75" customHeight="1" x14ac:dyDescent="0.25">
      <c r="A22" s="379" t="s">
        <v>37</v>
      </c>
      <c r="B22" s="379" t="s">
        <v>22</v>
      </c>
      <c r="C22" s="379" t="s">
        <v>522</v>
      </c>
      <c r="D22" s="379" t="s">
        <v>536</v>
      </c>
      <c r="E22" s="480">
        <v>78070600</v>
      </c>
      <c r="F22" s="379"/>
      <c r="G22" s="480">
        <v>78070600</v>
      </c>
      <c r="H22" s="379"/>
      <c r="I22" s="379"/>
      <c r="J22" s="379"/>
      <c r="K22" s="379"/>
      <c r="L22" s="379"/>
      <c r="M22" s="379"/>
      <c r="N22" s="379"/>
      <c r="O22" s="480">
        <v>9827500</v>
      </c>
      <c r="P22" s="480">
        <v>20926700</v>
      </c>
      <c r="Q22" s="480">
        <v>47316400</v>
      </c>
      <c r="R22" s="379"/>
      <c r="S22" s="480">
        <v>31673957.829999998</v>
      </c>
      <c r="T22" s="379"/>
      <c r="U22" s="480">
        <v>31673957.829999998</v>
      </c>
      <c r="V22" s="379"/>
      <c r="W22" s="379"/>
      <c r="X22" s="379"/>
      <c r="Y22" s="379"/>
      <c r="Z22" s="379"/>
      <c r="AA22" s="379"/>
      <c r="AB22" s="379"/>
      <c r="AC22" s="480">
        <v>3987095.75</v>
      </c>
      <c r="AD22" s="480">
        <v>8490168.6300000008</v>
      </c>
      <c r="AE22" s="480">
        <v>19196693.449999999</v>
      </c>
      <c r="AF22" s="379"/>
      <c r="AG22" s="379" t="s">
        <v>521</v>
      </c>
      <c r="AH22" s="481">
        <v>45845.552395833336</v>
      </c>
      <c r="AI22" s="379"/>
      <c r="AJ22" s="379"/>
      <c r="AK22" s="3"/>
    </row>
    <row r="23" spans="1:37" s="4" customFormat="1" ht="12.75" customHeight="1" x14ac:dyDescent="0.25">
      <c r="A23" s="379" t="s">
        <v>38</v>
      </c>
      <c r="B23" s="379" t="s">
        <v>22</v>
      </c>
      <c r="C23" s="379" t="s">
        <v>522</v>
      </c>
      <c r="D23" s="379" t="s">
        <v>537</v>
      </c>
      <c r="E23" s="480">
        <v>78070600</v>
      </c>
      <c r="F23" s="379"/>
      <c r="G23" s="480">
        <v>78070600</v>
      </c>
      <c r="H23" s="379"/>
      <c r="I23" s="379"/>
      <c r="J23" s="379"/>
      <c r="K23" s="379"/>
      <c r="L23" s="379"/>
      <c r="M23" s="379"/>
      <c r="N23" s="379"/>
      <c r="O23" s="480">
        <v>9827500</v>
      </c>
      <c r="P23" s="480">
        <v>20926700</v>
      </c>
      <c r="Q23" s="480">
        <v>47316400</v>
      </c>
      <c r="R23" s="379"/>
      <c r="S23" s="480">
        <v>31673957.829999998</v>
      </c>
      <c r="T23" s="379"/>
      <c r="U23" s="480">
        <v>31673957.829999998</v>
      </c>
      <c r="V23" s="379"/>
      <c r="W23" s="379"/>
      <c r="X23" s="379"/>
      <c r="Y23" s="379"/>
      <c r="Z23" s="379"/>
      <c r="AA23" s="379"/>
      <c r="AB23" s="379"/>
      <c r="AC23" s="480">
        <v>3987095.75</v>
      </c>
      <c r="AD23" s="480">
        <v>8490168.6300000008</v>
      </c>
      <c r="AE23" s="480">
        <v>19196693.449999999</v>
      </c>
      <c r="AF23" s="379"/>
      <c r="AG23" s="379" t="s">
        <v>521</v>
      </c>
      <c r="AH23" s="481">
        <v>45845.552395833336</v>
      </c>
      <c r="AI23" s="379"/>
      <c r="AJ23" s="379"/>
      <c r="AK23" s="3"/>
    </row>
    <row r="24" spans="1:37" s="4" customFormat="1" ht="12.75" customHeight="1" x14ac:dyDescent="0.25">
      <c r="A24" s="379" t="s">
        <v>39</v>
      </c>
      <c r="B24" s="379" t="s">
        <v>22</v>
      </c>
      <c r="C24" s="379" t="s">
        <v>522</v>
      </c>
      <c r="D24" s="379" t="s">
        <v>538</v>
      </c>
      <c r="E24" s="480">
        <v>37590640</v>
      </c>
      <c r="F24" s="379"/>
      <c r="G24" s="480">
        <v>37590640</v>
      </c>
      <c r="H24" s="379"/>
      <c r="I24" s="379"/>
      <c r="J24" s="379"/>
      <c r="K24" s="379"/>
      <c r="L24" s="379"/>
      <c r="M24" s="379"/>
      <c r="N24" s="379"/>
      <c r="O24" s="480">
        <v>4780000</v>
      </c>
      <c r="P24" s="480">
        <v>9681700</v>
      </c>
      <c r="Q24" s="480">
        <v>23128940</v>
      </c>
      <c r="R24" s="379"/>
      <c r="S24" s="480">
        <v>15930895.140000001</v>
      </c>
      <c r="T24" s="379"/>
      <c r="U24" s="480">
        <v>15930895.140000001</v>
      </c>
      <c r="V24" s="379"/>
      <c r="W24" s="379"/>
      <c r="X24" s="379"/>
      <c r="Y24" s="379"/>
      <c r="Z24" s="379"/>
      <c r="AA24" s="379"/>
      <c r="AB24" s="379"/>
      <c r="AC24" s="480">
        <v>2005370</v>
      </c>
      <c r="AD24" s="480">
        <v>4270258.46</v>
      </c>
      <c r="AE24" s="480">
        <v>9655266.6799999997</v>
      </c>
      <c r="AF24" s="379"/>
      <c r="AG24" s="379" t="s">
        <v>521</v>
      </c>
      <c r="AH24" s="481">
        <v>45845.552395833336</v>
      </c>
      <c r="AI24" s="379"/>
      <c r="AJ24" s="379"/>
      <c r="AK24" s="3"/>
    </row>
    <row r="25" spans="1:37" s="4" customFormat="1" ht="12.75" customHeight="1" x14ac:dyDescent="0.25">
      <c r="A25" s="344" t="s">
        <v>40</v>
      </c>
      <c r="B25" s="344" t="s">
        <v>22</v>
      </c>
      <c r="C25" s="344" t="s">
        <v>522</v>
      </c>
      <c r="D25" s="482" t="s">
        <v>539</v>
      </c>
      <c r="E25" s="478">
        <v>37590640</v>
      </c>
      <c r="F25" s="482"/>
      <c r="G25" s="478">
        <v>37590640</v>
      </c>
      <c r="H25" s="482"/>
      <c r="I25" s="482"/>
      <c r="J25" s="482"/>
      <c r="K25" s="482"/>
      <c r="L25" s="482"/>
      <c r="M25" s="482"/>
      <c r="N25" s="482"/>
      <c r="O25" s="483">
        <v>4780000</v>
      </c>
      <c r="P25" s="483">
        <v>9681700</v>
      </c>
      <c r="Q25" s="483">
        <v>23128940</v>
      </c>
      <c r="R25" s="482"/>
      <c r="S25" s="478">
        <v>15930895.140000001</v>
      </c>
      <c r="T25" s="482"/>
      <c r="U25" s="478">
        <v>15930895.140000001</v>
      </c>
      <c r="V25" s="482"/>
      <c r="W25" s="482"/>
      <c r="X25" s="482"/>
      <c r="Y25" s="482"/>
      <c r="Z25" s="482"/>
      <c r="AA25" s="482"/>
      <c r="AB25" s="482"/>
      <c r="AC25" s="483">
        <v>2005370</v>
      </c>
      <c r="AD25" s="483">
        <v>4270258.46</v>
      </c>
      <c r="AE25" s="483">
        <v>9655266.6799999997</v>
      </c>
      <c r="AF25" s="482"/>
      <c r="AG25" s="344" t="s">
        <v>521</v>
      </c>
      <c r="AH25" s="479">
        <v>45845.552384259259</v>
      </c>
      <c r="AI25" s="344"/>
      <c r="AJ25" s="344"/>
      <c r="AK25" s="3"/>
    </row>
    <row r="26" spans="1:37" s="4" customFormat="1" ht="12.75" customHeight="1" x14ac:dyDescent="0.25">
      <c r="A26" s="379" t="s">
        <v>41</v>
      </c>
      <c r="B26" s="379" t="s">
        <v>22</v>
      </c>
      <c r="C26" s="379" t="s">
        <v>522</v>
      </c>
      <c r="D26" s="379" t="s">
        <v>540</v>
      </c>
      <c r="E26" s="480">
        <v>666270</v>
      </c>
      <c r="F26" s="379"/>
      <c r="G26" s="480">
        <v>666270</v>
      </c>
      <c r="H26" s="379"/>
      <c r="I26" s="379"/>
      <c r="J26" s="379"/>
      <c r="K26" s="379"/>
      <c r="L26" s="379"/>
      <c r="M26" s="379"/>
      <c r="N26" s="379"/>
      <c r="O26" s="480">
        <v>25000</v>
      </c>
      <c r="P26" s="480">
        <v>45000</v>
      </c>
      <c r="Q26" s="480">
        <v>596270</v>
      </c>
      <c r="R26" s="379"/>
      <c r="S26" s="480">
        <v>98095.5</v>
      </c>
      <c r="T26" s="379"/>
      <c r="U26" s="480">
        <v>98095.5</v>
      </c>
      <c r="V26" s="379"/>
      <c r="W26" s="379"/>
      <c r="X26" s="379"/>
      <c r="Y26" s="379"/>
      <c r="Z26" s="379"/>
      <c r="AA26" s="379"/>
      <c r="AB26" s="379"/>
      <c r="AC26" s="480">
        <v>12348.19</v>
      </c>
      <c r="AD26" s="480">
        <v>26294.38</v>
      </c>
      <c r="AE26" s="480">
        <v>59452.93</v>
      </c>
      <c r="AF26" s="379"/>
      <c r="AG26" s="379" t="s">
        <v>521</v>
      </c>
      <c r="AH26" s="481">
        <v>45845.552395833336</v>
      </c>
      <c r="AI26" s="379"/>
      <c r="AJ26" s="379"/>
      <c r="AK26" s="3"/>
    </row>
    <row r="27" spans="1:37" s="4" customFormat="1" ht="12.75" customHeight="1" x14ac:dyDescent="0.25">
      <c r="A27" s="344" t="s">
        <v>42</v>
      </c>
      <c r="B27" s="344" t="s">
        <v>22</v>
      </c>
      <c r="C27" s="344" t="s">
        <v>522</v>
      </c>
      <c r="D27" s="482" t="s">
        <v>541</v>
      </c>
      <c r="E27" s="478">
        <v>666270</v>
      </c>
      <c r="F27" s="482"/>
      <c r="G27" s="478">
        <v>666270</v>
      </c>
      <c r="H27" s="482"/>
      <c r="I27" s="482"/>
      <c r="J27" s="482"/>
      <c r="K27" s="482"/>
      <c r="L27" s="482"/>
      <c r="M27" s="482"/>
      <c r="N27" s="482"/>
      <c r="O27" s="483">
        <v>25000</v>
      </c>
      <c r="P27" s="483">
        <v>45000</v>
      </c>
      <c r="Q27" s="483">
        <v>596270</v>
      </c>
      <c r="R27" s="482"/>
      <c r="S27" s="478">
        <v>98095.5</v>
      </c>
      <c r="T27" s="482"/>
      <c r="U27" s="478">
        <v>98095.5</v>
      </c>
      <c r="V27" s="482"/>
      <c r="W27" s="482"/>
      <c r="X27" s="482"/>
      <c r="Y27" s="482"/>
      <c r="Z27" s="482"/>
      <c r="AA27" s="482"/>
      <c r="AB27" s="482"/>
      <c r="AC27" s="483">
        <v>12348.19</v>
      </c>
      <c r="AD27" s="483">
        <v>26294.38</v>
      </c>
      <c r="AE27" s="483">
        <v>59452.93</v>
      </c>
      <c r="AF27" s="482"/>
      <c r="AG27" s="344" t="s">
        <v>521</v>
      </c>
      <c r="AH27" s="479">
        <v>45845.552384259259</v>
      </c>
      <c r="AI27" s="344"/>
      <c r="AJ27" s="344"/>
      <c r="AK27" s="3"/>
    </row>
    <row r="28" spans="1:37" s="4" customFormat="1" ht="12.75" customHeight="1" x14ac:dyDescent="0.25">
      <c r="A28" s="379" t="s">
        <v>43</v>
      </c>
      <c r="B28" s="379" t="s">
        <v>22</v>
      </c>
      <c r="C28" s="379" t="s">
        <v>522</v>
      </c>
      <c r="D28" s="379" t="s">
        <v>542</v>
      </c>
      <c r="E28" s="480">
        <v>39813690</v>
      </c>
      <c r="F28" s="379"/>
      <c r="G28" s="480">
        <v>39813690</v>
      </c>
      <c r="H28" s="379"/>
      <c r="I28" s="379"/>
      <c r="J28" s="379"/>
      <c r="K28" s="379"/>
      <c r="L28" s="379"/>
      <c r="M28" s="379"/>
      <c r="N28" s="379"/>
      <c r="O28" s="480">
        <v>5022500</v>
      </c>
      <c r="P28" s="480">
        <v>11200000</v>
      </c>
      <c r="Q28" s="480">
        <v>23591190</v>
      </c>
      <c r="R28" s="379"/>
      <c r="S28" s="480">
        <v>17360439.710000001</v>
      </c>
      <c r="T28" s="379"/>
      <c r="U28" s="480">
        <v>17360439.710000001</v>
      </c>
      <c r="V28" s="379"/>
      <c r="W28" s="379"/>
      <c r="X28" s="379"/>
      <c r="Y28" s="379"/>
      <c r="Z28" s="379"/>
      <c r="AA28" s="379"/>
      <c r="AB28" s="379"/>
      <c r="AC28" s="480">
        <v>2185320.0499999998</v>
      </c>
      <c r="AD28" s="480">
        <v>4653446.25</v>
      </c>
      <c r="AE28" s="480">
        <v>10521673.41</v>
      </c>
      <c r="AF28" s="379"/>
      <c r="AG28" s="379" t="s">
        <v>521</v>
      </c>
      <c r="AH28" s="481">
        <v>45845.552395833336</v>
      </c>
      <c r="AI28" s="379"/>
      <c r="AJ28" s="379"/>
      <c r="AK28" s="3"/>
    </row>
    <row r="29" spans="1:37" s="4" customFormat="1" ht="12.75" customHeight="1" x14ac:dyDescent="0.25">
      <c r="A29" s="344" t="s">
        <v>44</v>
      </c>
      <c r="B29" s="344" t="s">
        <v>22</v>
      </c>
      <c r="C29" s="344" t="s">
        <v>522</v>
      </c>
      <c r="D29" s="482" t="s">
        <v>543</v>
      </c>
      <c r="E29" s="478">
        <v>39813690</v>
      </c>
      <c r="F29" s="482"/>
      <c r="G29" s="478">
        <v>39813690</v>
      </c>
      <c r="H29" s="482"/>
      <c r="I29" s="482"/>
      <c r="J29" s="482"/>
      <c r="K29" s="482"/>
      <c r="L29" s="482"/>
      <c r="M29" s="482"/>
      <c r="N29" s="482"/>
      <c r="O29" s="483">
        <v>5022500</v>
      </c>
      <c r="P29" s="483">
        <v>11200000</v>
      </c>
      <c r="Q29" s="483">
        <v>23591190</v>
      </c>
      <c r="R29" s="482"/>
      <c r="S29" s="478">
        <v>17360439.710000001</v>
      </c>
      <c r="T29" s="482"/>
      <c r="U29" s="478">
        <v>17360439.710000001</v>
      </c>
      <c r="V29" s="482"/>
      <c r="W29" s="482"/>
      <c r="X29" s="482"/>
      <c r="Y29" s="482"/>
      <c r="Z29" s="482"/>
      <c r="AA29" s="482"/>
      <c r="AB29" s="482"/>
      <c r="AC29" s="483">
        <v>2185320.0499999998</v>
      </c>
      <c r="AD29" s="483">
        <v>4653446.25</v>
      </c>
      <c r="AE29" s="483">
        <v>10521673.41</v>
      </c>
      <c r="AF29" s="482"/>
      <c r="AG29" s="344" t="s">
        <v>521</v>
      </c>
      <c r="AH29" s="479">
        <v>45845.552384259259</v>
      </c>
      <c r="AI29" s="344"/>
      <c r="AJ29" s="344"/>
      <c r="AK29" s="3"/>
    </row>
    <row r="30" spans="1:37" s="4" customFormat="1" ht="12.75" customHeight="1" x14ac:dyDescent="0.25">
      <c r="A30" s="379" t="s">
        <v>45</v>
      </c>
      <c r="B30" s="379" t="s">
        <v>22</v>
      </c>
      <c r="C30" s="379" t="s">
        <v>522</v>
      </c>
      <c r="D30" s="379" t="s">
        <v>544</v>
      </c>
      <c r="E30" s="480">
        <v>0</v>
      </c>
      <c r="F30" s="379"/>
      <c r="G30" s="480">
        <v>0</v>
      </c>
      <c r="H30" s="379"/>
      <c r="I30" s="379"/>
      <c r="J30" s="379"/>
      <c r="K30" s="379"/>
      <c r="L30" s="379"/>
      <c r="M30" s="379"/>
      <c r="N30" s="379"/>
      <c r="O30" s="480">
        <v>0</v>
      </c>
      <c r="P30" s="480">
        <v>0</v>
      </c>
      <c r="Q30" s="480">
        <v>0</v>
      </c>
      <c r="R30" s="379"/>
      <c r="S30" s="480">
        <v>-1715472.52</v>
      </c>
      <c r="T30" s="379"/>
      <c r="U30" s="480">
        <v>-1715472.52</v>
      </c>
      <c r="V30" s="379"/>
      <c r="W30" s="379"/>
      <c r="X30" s="379"/>
      <c r="Y30" s="379"/>
      <c r="Z30" s="379"/>
      <c r="AA30" s="379"/>
      <c r="AB30" s="379"/>
      <c r="AC30" s="480">
        <v>-215942.49</v>
      </c>
      <c r="AD30" s="480">
        <v>-459830.46</v>
      </c>
      <c r="AE30" s="480">
        <v>-1039699.57</v>
      </c>
      <c r="AF30" s="379"/>
      <c r="AG30" s="379" t="s">
        <v>521</v>
      </c>
      <c r="AH30" s="481">
        <v>45845.552395833336</v>
      </c>
      <c r="AI30" s="379"/>
      <c r="AJ30" s="379"/>
      <c r="AK30" s="3"/>
    </row>
    <row r="31" spans="1:37" s="4" customFormat="1" ht="12.75" customHeight="1" x14ac:dyDescent="0.25">
      <c r="A31" s="344" t="s">
        <v>46</v>
      </c>
      <c r="B31" s="344" t="s">
        <v>22</v>
      </c>
      <c r="C31" s="344" t="s">
        <v>522</v>
      </c>
      <c r="D31" s="482" t="s">
        <v>545</v>
      </c>
      <c r="E31" s="478">
        <v>0</v>
      </c>
      <c r="F31" s="482"/>
      <c r="G31" s="478">
        <v>0</v>
      </c>
      <c r="H31" s="482"/>
      <c r="I31" s="482"/>
      <c r="J31" s="482"/>
      <c r="K31" s="482"/>
      <c r="L31" s="482"/>
      <c r="M31" s="482"/>
      <c r="N31" s="482"/>
      <c r="O31" s="483">
        <v>0</v>
      </c>
      <c r="P31" s="483">
        <v>0</v>
      </c>
      <c r="Q31" s="483">
        <v>0</v>
      </c>
      <c r="R31" s="482"/>
      <c r="S31" s="478">
        <v>-1715472.52</v>
      </c>
      <c r="T31" s="482"/>
      <c r="U31" s="478">
        <v>-1715472.52</v>
      </c>
      <c r="V31" s="482"/>
      <c r="W31" s="482"/>
      <c r="X31" s="482"/>
      <c r="Y31" s="482"/>
      <c r="Z31" s="482"/>
      <c r="AA31" s="482"/>
      <c r="AB31" s="482"/>
      <c r="AC31" s="483">
        <v>-215942.49</v>
      </c>
      <c r="AD31" s="483">
        <v>-459830.46</v>
      </c>
      <c r="AE31" s="483">
        <v>-1039699.57</v>
      </c>
      <c r="AF31" s="482"/>
      <c r="AG31" s="344" t="s">
        <v>521</v>
      </c>
      <c r="AH31" s="479">
        <v>45845.552384259259</v>
      </c>
      <c r="AI31" s="344"/>
      <c r="AJ31" s="344"/>
      <c r="AK31" s="3"/>
    </row>
    <row r="32" spans="1:37" s="4" customFormat="1" ht="12.75" customHeight="1" x14ac:dyDescent="0.25">
      <c r="A32" s="379" t="s">
        <v>47</v>
      </c>
      <c r="B32" s="379" t="s">
        <v>22</v>
      </c>
      <c r="C32" s="379" t="s">
        <v>522</v>
      </c>
      <c r="D32" s="379" t="s">
        <v>546</v>
      </c>
      <c r="E32" s="480">
        <v>166223300</v>
      </c>
      <c r="F32" s="379"/>
      <c r="G32" s="480">
        <v>166223300</v>
      </c>
      <c r="H32" s="379"/>
      <c r="I32" s="379"/>
      <c r="J32" s="379"/>
      <c r="K32" s="379"/>
      <c r="L32" s="379"/>
      <c r="M32" s="379"/>
      <c r="N32" s="379"/>
      <c r="O32" s="480">
        <v>143459000</v>
      </c>
      <c r="P32" s="480">
        <v>13306000</v>
      </c>
      <c r="Q32" s="480">
        <v>9458300</v>
      </c>
      <c r="R32" s="379"/>
      <c r="S32" s="480">
        <v>136915727.24000001</v>
      </c>
      <c r="T32" s="379"/>
      <c r="U32" s="480">
        <v>136915727.24000001</v>
      </c>
      <c r="V32" s="379"/>
      <c r="W32" s="379"/>
      <c r="X32" s="379"/>
      <c r="Y32" s="379"/>
      <c r="Z32" s="379"/>
      <c r="AA32" s="379"/>
      <c r="AB32" s="379"/>
      <c r="AC32" s="480">
        <v>114920420.63</v>
      </c>
      <c r="AD32" s="480">
        <v>11751848.49</v>
      </c>
      <c r="AE32" s="480">
        <v>10243458.119999999</v>
      </c>
      <c r="AF32" s="379"/>
      <c r="AG32" s="379" t="s">
        <v>521</v>
      </c>
      <c r="AH32" s="481">
        <v>45845.552395833336</v>
      </c>
      <c r="AI32" s="379"/>
      <c r="AJ32" s="379"/>
      <c r="AK32" s="3"/>
    </row>
    <row r="33" spans="1:37" s="4" customFormat="1" ht="12.75" customHeight="1" x14ac:dyDescent="0.25">
      <c r="A33" s="379" t="s">
        <v>48</v>
      </c>
      <c r="B33" s="379" t="s">
        <v>22</v>
      </c>
      <c r="C33" s="379" t="s">
        <v>522</v>
      </c>
      <c r="D33" s="379" t="s">
        <v>547</v>
      </c>
      <c r="E33" s="480">
        <v>95885800</v>
      </c>
      <c r="F33" s="379"/>
      <c r="G33" s="480">
        <v>95885800</v>
      </c>
      <c r="H33" s="379"/>
      <c r="I33" s="379"/>
      <c r="J33" s="379"/>
      <c r="K33" s="379"/>
      <c r="L33" s="379"/>
      <c r="M33" s="379"/>
      <c r="N33" s="379"/>
      <c r="O33" s="480">
        <v>95885800</v>
      </c>
      <c r="P33" s="379"/>
      <c r="Q33" s="379"/>
      <c r="R33" s="379"/>
      <c r="S33" s="480">
        <v>66862635.009999998</v>
      </c>
      <c r="T33" s="379"/>
      <c r="U33" s="480">
        <v>66862635.009999998</v>
      </c>
      <c r="V33" s="379"/>
      <c r="W33" s="379"/>
      <c r="X33" s="379"/>
      <c r="Y33" s="379"/>
      <c r="Z33" s="379"/>
      <c r="AA33" s="379"/>
      <c r="AB33" s="379"/>
      <c r="AC33" s="480">
        <v>66862635.009999998</v>
      </c>
      <c r="AD33" s="379"/>
      <c r="AE33" s="379"/>
      <c r="AF33" s="379"/>
      <c r="AG33" s="379" t="s">
        <v>521</v>
      </c>
      <c r="AH33" s="481">
        <v>45845.552395833336</v>
      </c>
      <c r="AI33" s="379"/>
      <c r="AJ33" s="379"/>
      <c r="AK33" s="3"/>
    </row>
    <row r="34" spans="1:37" s="4" customFormat="1" ht="12.75" customHeight="1" x14ac:dyDescent="0.25">
      <c r="A34" s="379" t="s">
        <v>49</v>
      </c>
      <c r="B34" s="379" t="s">
        <v>22</v>
      </c>
      <c r="C34" s="379" t="s">
        <v>522</v>
      </c>
      <c r="D34" s="379" t="s">
        <v>548</v>
      </c>
      <c r="E34" s="480">
        <v>75000000</v>
      </c>
      <c r="F34" s="379"/>
      <c r="G34" s="480">
        <v>75000000</v>
      </c>
      <c r="H34" s="379"/>
      <c r="I34" s="379"/>
      <c r="J34" s="379"/>
      <c r="K34" s="379"/>
      <c r="L34" s="379"/>
      <c r="M34" s="379"/>
      <c r="N34" s="379"/>
      <c r="O34" s="480">
        <v>75000000</v>
      </c>
      <c r="P34" s="379"/>
      <c r="Q34" s="379"/>
      <c r="R34" s="379"/>
      <c r="S34" s="480">
        <v>49478143.359999999</v>
      </c>
      <c r="T34" s="379"/>
      <c r="U34" s="480">
        <v>49478143.359999999</v>
      </c>
      <c r="V34" s="379"/>
      <c r="W34" s="379"/>
      <c r="X34" s="379"/>
      <c r="Y34" s="379"/>
      <c r="Z34" s="379"/>
      <c r="AA34" s="379"/>
      <c r="AB34" s="379"/>
      <c r="AC34" s="480">
        <v>49478143.359999999</v>
      </c>
      <c r="AD34" s="379"/>
      <c r="AE34" s="379"/>
      <c r="AF34" s="379"/>
      <c r="AG34" s="379" t="s">
        <v>521</v>
      </c>
      <c r="AH34" s="481">
        <v>45845.552395833336</v>
      </c>
      <c r="AI34" s="379"/>
      <c r="AJ34" s="379"/>
      <c r="AK34" s="3"/>
    </row>
    <row r="35" spans="1:37" s="4" customFormat="1" ht="12.75" customHeight="1" x14ac:dyDescent="0.25">
      <c r="A35" s="344" t="s">
        <v>49</v>
      </c>
      <c r="B35" s="344" t="s">
        <v>22</v>
      </c>
      <c r="C35" s="344" t="s">
        <v>522</v>
      </c>
      <c r="D35" s="482" t="s">
        <v>549</v>
      </c>
      <c r="E35" s="478">
        <v>75000000</v>
      </c>
      <c r="F35" s="482"/>
      <c r="G35" s="478">
        <v>75000000</v>
      </c>
      <c r="H35" s="482"/>
      <c r="I35" s="482"/>
      <c r="J35" s="482"/>
      <c r="K35" s="482"/>
      <c r="L35" s="482"/>
      <c r="M35" s="482"/>
      <c r="N35" s="482"/>
      <c r="O35" s="483">
        <v>75000000</v>
      </c>
      <c r="P35" s="482"/>
      <c r="Q35" s="482"/>
      <c r="R35" s="482"/>
      <c r="S35" s="478">
        <v>49478143.359999999</v>
      </c>
      <c r="T35" s="482"/>
      <c r="U35" s="478">
        <v>49478143.359999999</v>
      </c>
      <c r="V35" s="482"/>
      <c r="W35" s="482"/>
      <c r="X35" s="482"/>
      <c r="Y35" s="482"/>
      <c r="Z35" s="482"/>
      <c r="AA35" s="482"/>
      <c r="AB35" s="482"/>
      <c r="AC35" s="483">
        <v>49478143.359999999</v>
      </c>
      <c r="AD35" s="482"/>
      <c r="AE35" s="482"/>
      <c r="AF35" s="482"/>
      <c r="AG35" s="344" t="s">
        <v>521</v>
      </c>
      <c r="AH35" s="479">
        <v>45845.552384259259</v>
      </c>
      <c r="AI35" s="344"/>
      <c r="AJ35" s="344"/>
      <c r="AK35" s="3"/>
    </row>
    <row r="36" spans="1:37" s="4" customFormat="1" ht="12.75" customHeight="1" x14ac:dyDescent="0.25">
      <c r="A36" s="379" t="s">
        <v>50</v>
      </c>
      <c r="B36" s="379" t="s">
        <v>22</v>
      </c>
      <c r="C36" s="379" t="s">
        <v>522</v>
      </c>
      <c r="D36" s="379" t="s">
        <v>550</v>
      </c>
      <c r="E36" s="480">
        <v>20885800</v>
      </c>
      <c r="F36" s="379"/>
      <c r="G36" s="480">
        <v>20885800</v>
      </c>
      <c r="H36" s="379"/>
      <c r="I36" s="379"/>
      <c r="J36" s="379"/>
      <c r="K36" s="379"/>
      <c r="L36" s="379"/>
      <c r="M36" s="379"/>
      <c r="N36" s="379"/>
      <c r="O36" s="480">
        <v>20885800</v>
      </c>
      <c r="P36" s="379"/>
      <c r="Q36" s="379"/>
      <c r="R36" s="379"/>
      <c r="S36" s="480">
        <v>17384491.649999999</v>
      </c>
      <c r="T36" s="379"/>
      <c r="U36" s="480">
        <v>17384491.649999999</v>
      </c>
      <c r="V36" s="379"/>
      <c r="W36" s="379"/>
      <c r="X36" s="379"/>
      <c r="Y36" s="379"/>
      <c r="Z36" s="379"/>
      <c r="AA36" s="379"/>
      <c r="AB36" s="379"/>
      <c r="AC36" s="480">
        <v>17384491.649999999</v>
      </c>
      <c r="AD36" s="379"/>
      <c r="AE36" s="379"/>
      <c r="AF36" s="379"/>
      <c r="AG36" s="379" t="s">
        <v>521</v>
      </c>
      <c r="AH36" s="481">
        <v>45845.552395833336</v>
      </c>
      <c r="AI36" s="379"/>
      <c r="AJ36" s="379"/>
      <c r="AK36" s="3"/>
    </row>
    <row r="37" spans="1:37" s="4" customFormat="1" ht="12.75" customHeight="1" x14ac:dyDescent="0.25">
      <c r="A37" s="344" t="s">
        <v>51</v>
      </c>
      <c r="B37" s="344" t="s">
        <v>22</v>
      </c>
      <c r="C37" s="344" t="s">
        <v>522</v>
      </c>
      <c r="D37" s="482" t="s">
        <v>551</v>
      </c>
      <c r="E37" s="478">
        <v>20885800</v>
      </c>
      <c r="F37" s="482"/>
      <c r="G37" s="478">
        <v>20885800</v>
      </c>
      <c r="H37" s="482"/>
      <c r="I37" s="482"/>
      <c r="J37" s="482"/>
      <c r="K37" s="482"/>
      <c r="L37" s="482"/>
      <c r="M37" s="482"/>
      <c r="N37" s="482"/>
      <c r="O37" s="483">
        <v>20885800</v>
      </c>
      <c r="P37" s="482"/>
      <c r="Q37" s="482"/>
      <c r="R37" s="482"/>
      <c r="S37" s="478">
        <v>17384491.649999999</v>
      </c>
      <c r="T37" s="482"/>
      <c r="U37" s="478">
        <v>17384491.649999999</v>
      </c>
      <c r="V37" s="482"/>
      <c r="W37" s="482"/>
      <c r="X37" s="482"/>
      <c r="Y37" s="482"/>
      <c r="Z37" s="482"/>
      <c r="AA37" s="482"/>
      <c r="AB37" s="482"/>
      <c r="AC37" s="483">
        <v>17384491.649999999</v>
      </c>
      <c r="AD37" s="482"/>
      <c r="AE37" s="482"/>
      <c r="AF37" s="482"/>
      <c r="AG37" s="344" t="s">
        <v>521</v>
      </c>
      <c r="AH37" s="479">
        <v>45845.552384259259</v>
      </c>
      <c r="AI37" s="344"/>
      <c r="AJ37" s="344"/>
      <c r="AK37" s="3"/>
    </row>
    <row r="38" spans="1:37" s="4" customFormat="1" ht="12.75" customHeight="1" x14ac:dyDescent="0.25">
      <c r="A38" s="379" t="s">
        <v>52</v>
      </c>
      <c r="B38" s="379" t="s">
        <v>22</v>
      </c>
      <c r="C38" s="379" t="s">
        <v>522</v>
      </c>
      <c r="D38" s="379" t="s">
        <v>552</v>
      </c>
      <c r="E38" s="480">
        <v>50000</v>
      </c>
      <c r="F38" s="379"/>
      <c r="G38" s="480">
        <v>50000</v>
      </c>
      <c r="H38" s="379"/>
      <c r="I38" s="379"/>
      <c r="J38" s="379"/>
      <c r="K38" s="379"/>
      <c r="L38" s="379"/>
      <c r="M38" s="379"/>
      <c r="N38" s="379"/>
      <c r="O38" s="480">
        <v>50000</v>
      </c>
      <c r="P38" s="379"/>
      <c r="Q38" s="379"/>
      <c r="R38" s="379"/>
      <c r="S38" s="480">
        <v>34858.39</v>
      </c>
      <c r="T38" s="379"/>
      <c r="U38" s="480">
        <v>34858.39</v>
      </c>
      <c r="V38" s="379"/>
      <c r="W38" s="379"/>
      <c r="X38" s="379"/>
      <c r="Y38" s="379"/>
      <c r="Z38" s="379"/>
      <c r="AA38" s="379"/>
      <c r="AB38" s="379"/>
      <c r="AC38" s="480">
        <v>34858.39</v>
      </c>
      <c r="AD38" s="379"/>
      <c r="AE38" s="379"/>
      <c r="AF38" s="379"/>
      <c r="AG38" s="379" t="s">
        <v>521</v>
      </c>
      <c r="AH38" s="481">
        <v>45845.552395833336</v>
      </c>
      <c r="AI38" s="379"/>
      <c r="AJ38" s="379"/>
      <c r="AK38" s="3"/>
    </row>
    <row r="39" spans="1:37" s="4" customFormat="1" ht="12.75" customHeight="1" x14ac:dyDescent="0.25">
      <c r="A39" s="344" t="s">
        <v>52</v>
      </c>
      <c r="B39" s="344" t="s">
        <v>22</v>
      </c>
      <c r="C39" s="344" t="s">
        <v>522</v>
      </c>
      <c r="D39" s="482" t="s">
        <v>553</v>
      </c>
      <c r="E39" s="478">
        <v>50000</v>
      </c>
      <c r="F39" s="482"/>
      <c r="G39" s="478">
        <v>50000</v>
      </c>
      <c r="H39" s="482"/>
      <c r="I39" s="482"/>
      <c r="J39" s="482"/>
      <c r="K39" s="482"/>
      <c r="L39" s="482"/>
      <c r="M39" s="482"/>
      <c r="N39" s="482"/>
      <c r="O39" s="483">
        <v>50000</v>
      </c>
      <c r="P39" s="482"/>
      <c r="Q39" s="482"/>
      <c r="R39" s="482"/>
      <c r="S39" s="478">
        <v>34858.39</v>
      </c>
      <c r="T39" s="482"/>
      <c r="U39" s="478">
        <v>34858.39</v>
      </c>
      <c r="V39" s="482"/>
      <c r="W39" s="482"/>
      <c r="X39" s="482"/>
      <c r="Y39" s="482"/>
      <c r="Z39" s="482"/>
      <c r="AA39" s="482"/>
      <c r="AB39" s="482"/>
      <c r="AC39" s="483">
        <v>34858.39</v>
      </c>
      <c r="AD39" s="482"/>
      <c r="AE39" s="482"/>
      <c r="AF39" s="482"/>
      <c r="AG39" s="344" t="s">
        <v>521</v>
      </c>
      <c r="AH39" s="479">
        <v>45845.552384259259</v>
      </c>
      <c r="AI39" s="344"/>
      <c r="AJ39" s="344"/>
      <c r="AK39" s="3"/>
    </row>
    <row r="40" spans="1:37" s="4" customFormat="1" ht="12.75" customHeight="1" x14ac:dyDescent="0.25">
      <c r="A40" s="379" t="s">
        <v>53</v>
      </c>
      <c r="B40" s="379" t="s">
        <v>22</v>
      </c>
      <c r="C40" s="379" t="s">
        <v>522</v>
      </c>
      <c r="D40" s="379" t="s">
        <v>554</v>
      </c>
      <c r="E40" s="480">
        <v>45999800</v>
      </c>
      <c r="F40" s="379"/>
      <c r="G40" s="480">
        <v>45999800</v>
      </c>
      <c r="H40" s="379"/>
      <c r="I40" s="379"/>
      <c r="J40" s="379"/>
      <c r="K40" s="379"/>
      <c r="L40" s="379"/>
      <c r="M40" s="379"/>
      <c r="N40" s="379"/>
      <c r="O40" s="480">
        <v>23235500</v>
      </c>
      <c r="P40" s="480">
        <v>13306000</v>
      </c>
      <c r="Q40" s="480">
        <v>9458300</v>
      </c>
      <c r="R40" s="379"/>
      <c r="S40" s="480">
        <v>43990613.219999999</v>
      </c>
      <c r="T40" s="379"/>
      <c r="U40" s="480">
        <v>43990613.219999999</v>
      </c>
      <c r="V40" s="379"/>
      <c r="W40" s="379"/>
      <c r="X40" s="379"/>
      <c r="Y40" s="379"/>
      <c r="Z40" s="379"/>
      <c r="AA40" s="379"/>
      <c r="AB40" s="379"/>
      <c r="AC40" s="480">
        <v>21995306.609999999</v>
      </c>
      <c r="AD40" s="480">
        <v>11751848.49</v>
      </c>
      <c r="AE40" s="480">
        <v>10243458.119999999</v>
      </c>
      <c r="AF40" s="379"/>
      <c r="AG40" s="379" t="s">
        <v>521</v>
      </c>
      <c r="AH40" s="481">
        <v>45845.552395833336</v>
      </c>
      <c r="AI40" s="379"/>
      <c r="AJ40" s="379"/>
      <c r="AK40" s="3"/>
    </row>
    <row r="41" spans="1:37" s="4" customFormat="1" ht="12.75" customHeight="1" x14ac:dyDescent="0.25">
      <c r="A41" s="344" t="s">
        <v>53</v>
      </c>
      <c r="B41" s="344" t="s">
        <v>22</v>
      </c>
      <c r="C41" s="344" t="s">
        <v>522</v>
      </c>
      <c r="D41" s="482" t="s">
        <v>555</v>
      </c>
      <c r="E41" s="478">
        <v>45999800</v>
      </c>
      <c r="F41" s="482"/>
      <c r="G41" s="478">
        <v>45999800</v>
      </c>
      <c r="H41" s="482"/>
      <c r="I41" s="482"/>
      <c r="J41" s="482"/>
      <c r="K41" s="482"/>
      <c r="L41" s="482"/>
      <c r="M41" s="482"/>
      <c r="N41" s="482"/>
      <c r="O41" s="483">
        <v>23235500</v>
      </c>
      <c r="P41" s="483">
        <v>13306000</v>
      </c>
      <c r="Q41" s="483">
        <v>9458300</v>
      </c>
      <c r="R41" s="482"/>
      <c r="S41" s="478">
        <v>43990613.219999999</v>
      </c>
      <c r="T41" s="482"/>
      <c r="U41" s="478">
        <v>43990613.219999999</v>
      </c>
      <c r="V41" s="482"/>
      <c r="W41" s="482"/>
      <c r="X41" s="482"/>
      <c r="Y41" s="482"/>
      <c r="Z41" s="482"/>
      <c r="AA41" s="482"/>
      <c r="AB41" s="482"/>
      <c r="AC41" s="483">
        <v>21995306.609999999</v>
      </c>
      <c r="AD41" s="483">
        <v>11751848.49</v>
      </c>
      <c r="AE41" s="483">
        <v>10243458.119999999</v>
      </c>
      <c r="AF41" s="482"/>
      <c r="AG41" s="344" t="s">
        <v>521</v>
      </c>
      <c r="AH41" s="479">
        <v>45845.552384259259</v>
      </c>
      <c r="AI41" s="344"/>
      <c r="AJ41" s="344"/>
      <c r="AK41" s="3"/>
    </row>
    <row r="42" spans="1:37" s="4" customFormat="1" ht="12.75" customHeight="1" x14ac:dyDescent="0.25">
      <c r="A42" s="379" t="s">
        <v>54</v>
      </c>
      <c r="B42" s="379" t="s">
        <v>22</v>
      </c>
      <c r="C42" s="379" t="s">
        <v>522</v>
      </c>
      <c r="D42" s="379" t="s">
        <v>556</v>
      </c>
      <c r="E42" s="480">
        <v>24287700</v>
      </c>
      <c r="F42" s="379"/>
      <c r="G42" s="480">
        <v>24287700</v>
      </c>
      <c r="H42" s="379"/>
      <c r="I42" s="379"/>
      <c r="J42" s="379"/>
      <c r="K42" s="379"/>
      <c r="L42" s="379"/>
      <c r="M42" s="379"/>
      <c r="N42" s="379"/>
      <c r="O42" s="480">
        <v>24287700</v>
      </c>
      <c r="P42" s="379"/>
      <c r="Q42" s="379"/>
      <c r="R42" s="379"/>
      <c r="S42" s="480">
        <v>26027620.620000001</v>
      </c>
      <c r="T42" s="379"/>
      <c r="U42" s="480">
        <v>26027620.620000001</v>
      </c>
      <c r="V42" s="379"/>
      <c r="W42" s="379"/>
      <c r="X42" s="379"/>
      <c r="Y42" s="379"/>
      <c r="Z42" s="379"/>
      <c r="AA42" s="379"/>
      <c r="AB42" s="379"/>
      <c r="AC42" s="480">
        <v>26027620.620000001</v>
      </c>
      <c r="AD42" s="379"/>
      <c r="AE42" s="379"/>
      <c r="AF42" s="379"/>
      <c r="AG42" s="379" t="s">
        <v>521</v>
      </c>
      <c r="AH42" s="481">
        <v>45845.552395833336</v>
      </c>
      <c r="AI42" s="379"/>
      <c r="AJ42" s="379"/>
      <c r="AK42" s="3"/>
    </row>
    <row r="43" spans="1:37" s="4" customFormat="1" ht="12.75" customHeight="1" x14ac:dyDescent="0.25">
      <c r="A43" s="344" t="s">
        <v>55</v>
      </c>
      <c r="B43" s="344" t="s">
        <v>22</v>
      </c>
      <c r="C43" s="344" t="s">
        <v>522</v>
      </c>
      <c r="D43" s="482" t="s">
        <v>557</v>
      </c>
      <c r="E43" s="478">
        <v>24287700</v>
      </c>
      <c r="F43" s="482"/>
      <c r="G43" s="478">
        <v>24287700</v>
      </c>
      <c r="H43" s="482"/>
      <c r="I43" s="482"/>
      <c r="J43" s="482"/>
      <c r="K43" s="482"/>
      <c r="L43" s="482"/>
      <c r="M43" s="482"/>
      <c r="N43" s="482"/>
      <c r="O43" s="483">
        <v>24287700</v>
      </c>
      <c r="P43" s="482"/>
      <c r="Q43" s="482"/>
      <c r="R43" s="482"/>
      <c r="S43" s="478">
        <v>26027620.620000001</v>
      </c>
      <c r="T43" s="482"/>
      <c r="U43" s="478">
        <v>26027620.620000001</v>
      </c>
      <c r="V43" s="482"/>
      <c r="W43" s="482"/>
      <c r="X43" s="482"/>
      <c r="Y43" s="482"/>
      <c r="Z43" s="482"/>
      <c r="AA43" s="482"/>
      <c r="AB43" s="482"/>
      <c r="AC43" s="483">
        <v>26027620.620000001</v>
      </c>
      <c r="AD43" s="482"/>
      <c r="AE43" s="482"/>
      <c r="AF43" s="482"/>
      <c r="AG43" s="344" t="s">
        <v>521</v>
      </c>
      <c r="AH43" s="479">
        <v>45845.552384259259</v>
      </c>
      <c r="AI43" s="344"/>
      <c r="AJ43" s="344"/>
      <c r="AK43" s="3"/>
    </row>
    <row r="44" spans="1:37" s="4" customFormat="1" ht="12.75" customHeight="1" x14ac:dyDescent="0.25">
      <c r="A44" s="379" t="s">
        <v>56</v>
      </c>
      <c r="B44" s="379" t="s">
        <v>22</v>
      </c>
      <c r="C44" s="379" t="s">
        <v>522</v>
      </c>
      <c r="D44" s="379" t="s">
        <v>558</v>
      </c>
      <c r="E44" s="480">
        <v>146315900</v>
      </c>
      <c r="F44" s="379"/>
      <c r="G44" s="480">
        <v>146315900</v>
      </c>
      <c r="H44" s="379"/>
      <c r="I44" s="379"/>
      <c r="J44" s="379"/>
      <c r="K44" s="379"/>
      <c r="L44" s="379"/>
      <c r="M44" s="379"/>
      <c r="N44" s="379"/>
      <c r="O44" s="480">
        <v>2683200</v>
      </c>
      <c r="P44" s="480">
        <v>58097800</v>
      </c>
      <c r="Q44" s="480">
        <v>85534900</v>
      </c>
      <c r="R44" s="379"/>
      <c r="S44" s="480">
        <v>38449026.229999997</v>
      </c>
      <c r="T44" s="379"/>
      <c r="U44" s="480">
        <v>38449026.229999997</v>
      </c>
      <c r="V44" s="379"/>
      <c r="W44" s="379"/>
      <c r="X44" s="379"/>
      <c r="Y44" s="379"/>
      <c r="Z44" s="379"/>
      <c r="AA44" s="379"/>
      <c r="AB44" s="379"/>
      <c r="AC44" s="480">
        <v>1765146.65</v>
      </c>
      <c r="AD44" s="480">
        <v>8201237.0099999998</v>
      </c>
      <c r="AE44" s="480">
        <v>28482642.57</v>
      </c>
      <c r="AF44" s="379"/>
      <c r="AG44" s="379" t="s">
        <v>521</v>
      </c>
      <c r="AH44" s="481">
        <v>45845.552395833336</v>
      </c>
      <c r="AI44" s="379"/>
      <c r="AJ44" s="379"/>
      <c r="AK44" s="3"/>
    </row>
    <row r="45" spans="1:37" s="4" customFormat="1" ht="12.75" customHeight="1" x14ac:dyDescent="0.25">
      <c r="A45" s="379" t="s">
        <v>57</v>
      </c>
      <c r="B45" s="379" t="s">
        <v>22</v>
      </c>
      <c r="C45" s="379" t="s">
        <v>522</v>
      </c>
      <c r="D45" s="379" t="s">
        <v>559</v>
      </c>
      <c r="E45" s="480">
        <v>52416200</v>
      </c>
      <c r="F45" s="379"/>
      <c r="G45" s="480">
        <v>52416200</v>
      </c>
      <c r="H45" s="379"/>
      <c r="I45" s="379"/>
      <c r="J45" s="379"/>
      <c r="K45" s="379"/>
      <c r="L45" s="379"/>
      <c r="M45" s="379"/>
      <c r="N45" s="379"/>
      <c r="O45" s="379"/>
      <c r="P45" s="480">
        <v>31982600</v>
      </c>
      <c r="Q45" s="480">
        <v>20433600</v>
      </c>
      <c r="R45" s="379"/>
      <c r="S45" s="480">
        <v>4413775.58</v>
      </c>
      <c r="T45" s="379"/>
      <c r="U45" s="480">
        <v>4413775.58</v>
      </c>
      <c r="V45" s="379"/>
      <c r="W45" s="379"/>
      <c r="X45" s="379"/>
      <c r="Y45" s="379"/>
      <c r="Z45" s="379"/>
      <c r="AA45" s="379"/>
      <c r="AB45" s="379"/>
      <c r="AC45" s="379"/>
      <c r="AD45" s="480">
        <v>2117149.5299999998</v>
      </c>
      <c r="AE45" s="480">
        <v>2296626.0499999998</v>
      </c>
      <c r="AF45" s="379"/>
      <c r="AG45" s="379" t="s">
        <v>521</v>
      </c>
      <c r="AH45" s="481">
        <v>45845.552395833336</v>
      </c>
      <c r="AI45" s="379"/>
      <c r="AJ45" s="379"/>
      <c r="AK45" s="3"/>
    </row>
    <row r="46" spans="1:37" s="4" customFormat="1" ht="12.75" customHeight="1" x14ac:dyDescent="0.25">
      <c r="A46" s="344" t="s">
        <v>58</v>
      </c>
      <c r="B46" s="344" t="s">
        <v>22</v>
      </c>
      <c r="C46" s="344" t="s">
        <v>522</v>
      </c>
      <c r="D46" s="482" t="s">
        <v>560</v>
      </c>
      <c r="E46" s="478">
        <v>20433600</v>
      </c>
      <c r="F46" s="482"/>
      <c r="G46" s="478">
        <v>20433600</v>
      </c>
      <c r="H46" s="482"/>
      <c r="I46" s="482"/>
      <c r="J46" s="482"/>
      <c r="K46" s="482"/>
      <c r="L46" s="482"/>
      <c r="M46" s="482"/>
      <c r="N46" s="482"/>
      <c r="O46" s="482"/>
      <c r="P46" s="482"/>
      <c r="Q46" s="483">
        <v>20433600</v>
      </c>
      <c r="R46" s="482"/>
      <c r="S46" s="478">
        <v>2296626.0499999998</v>
      </c>
      <c r="T46" s="482"/>
      <c r="U46" s="478">
        <v>2296626.0499999998</v>
      </c>
      <c r="V46" s="482"/>
      <c r="W46" s="482"/>
      <c r="X46" s="482"/>
      <c r="Y46" s="482"/>
      <c r="Z46" s="482"/>
      <c r="AA46" s="482"/>
      <c r="AB46" s="482"/>
      <c r="AC46" s="482"/>
      <c r="AD46" s="482"/>
      <c r="AE46" s="483">
        <v>2296626.0499999998</v>
      </c>
      <c r="AF46" s="482"/>
      <c r="AG46" s="344" t="s">
        <v>521</v>
      </c>
      <c r="AH46" s="479">
        <v>45845.552384259259</v>
      </c>
      <c r="AI46" s="344"/>
      <c r="AJ46" s="344"/>
      <c r="AK46" s="3"/>
    </row>
    <row r="47" spans="1:37" s="4" customFormat="1" ht="12.75" customHeight="1" x14ac:dyDescent="0.25">
      <c r="A47" s="344" t="s">
        <v>59</v>
      </c>
      <c r="B47" s="344" t="s">
        <v>22</v>
      </c>
      <c r="C47" s="344" t="s">
        <v>522</v>
      </c>
      <c r="D47" s="482" t="s">
        <v>561</v>
      </c>
      <c r="E47" s="478">
        <v>31982600</v>
      </c>
      <c r="F47" s="482"/>
      <c r="G47" s="478">
        <v>31982600</v>
      </c>
      <c r="H47" s="482"/>
      <c r="I47" s="482"/>
      <c r="J47" s="482"/>
      <c r="K47" s="482"/>
      <c r="L47" s="482"/>
      <c r="M47" s="482"/>
      <c r="N47" s="482"/>
      <c r="O47" s="482"/>
      <c r="P47" s="483">
        <v>31982600</v>
      </c>
      <c r="Q47" s="482"/>
      <c r="R47" s="482"/>
      <c r="S47" s="478">
        <v>2117149.5299999998</v>
      </c>
      <c r="T47" s="482"/>
      <c r="U47" s="478">
        <v>2117149.5299999998</v>
      </c>
      <c r="V47" s="482"/>
      <c r="W47" s="482"/>
      <c r="X47" s="482"/>
      <c r="Y47" s="482"/>
      <c r="Z47" s="482"/>
      <c r="AA47" s="482"/>
      <c r="AB47" s="482"/>
      <c r="AC47" s="482"/>
      <c r="AD47" s="483">
        <v>2117149.5299999998</v>
      </c>
      <c r="AE47" s="482"/>
      <c r="AF47" s="482"/>
      <c r="AG47" s="344" t="s">
        <v>521</v>
      </c>
      <c r="AH47" s="479">
        <v>45845.552384259259</v>
      </c>
      <c r="AI47" s="344"/>
      <c r="AJ47" s="344"/>
      <c r="AK47" s="3"/>
    </row>
    <row r="48" spans="1:37" s="4" customFormat="1" ht="12.75" customHeight="1" x14ac:dyDescent="0.25">
      <c r="A48" s="379" t="s">
        <v>60</v>
      </c>
      <c r="B48" s="379" t="s">
        <v>22</v>
      </c>
      <c r="C48" s="379" t="s">
        <v>522</v>
      </c>
      <c r="D48" s="379" t="s">
        <v>562</v>
      </c>
      <c r="E48" s="480">
        <v>2683200</v>
      </c>
      <c r="F48" s="379"/>
      <c r="G48" s="480">
        <v>2683200</v>
      </c>
      <c r="H48" s="379"/>
      <c r="I48" s="379"/>
      <c r="J48" s="379"/>
      <c r="K48" s="379"/>
      <c r="L48" s="379"/>
      <c r="M48" s="379"/>
      <c r="N48" s="379"/>
      <c r="O48" s="480">
        <v>2683200</v>
      </c>
      <c r="P48" s="379"/>
      <c r="Q48" s="379"/>
      <c r="R48" s="379"/>
      <c r="S48" s="480">
        <v>1765146.65</v>
      </c>
      <c r="T48" s="379"/>
      <c r="U48" s="480">
        <v>1765146.65</v>
      </c>
      <c r="V48" s="379"/>
      <c r="W48" s="379"/>
      <c r="X48" s="379"/>
      <c r="Y48" s="379"/>
      <c r="Z48" s="379"/>
      <c r="AA48" s="379"/>
      <c r="AB48" s="379"/>
      <c r="AC48" s="480">
        <v>1765146.65</v>
      </c>
      <c r="AD48" s="379"/>
      <c r="AE48" s="379"/>
      <c r="AF48" s="379"/>
      <c r="AG48" s="379" t="s">
        <v>521</v>
      </c>
      <c r="AH48" s="481">
        <v>45845.552395833336</v>
      </c>
      <c r="AI48" s="379"/>
      <c r="AJ48" s="379"/>
      <c r="AK48" s="3"/>
    </row>
    <row r="49" spans="1:37" s="4" customFormat="1" ht="12.75" customHeight="1" x14ac:dyDescent="0.25">
      <c r="A49" s="344" t="s">
        <v>61</v>
      </c>
      <c r="B49" s="344" t="s">
        <v>22</v>
      </c>
      <c r="C49" s="344" t="s">
        <v>522</v>
      </c>
      <c r="D49" s="482" t="s">
        <v>563</v>
      </c>
      <c r="E49" s="478">
        <v>2683200</v>
      </c>
      <c r="F49" s="482"/>
      <c r="G49" s="478">
        <v>2683200</v>
      </c>
      <c r="H49" s="482"/>
      <c r="I49" s="482"/>
      <c r="J49" s="482"/>
      <c r="K49" s="482"/>
      <c r="L49" s="482"/>
      <c r="M49" s="482"/>
      <c r="N49" s="482"/>
      <c r="O49" s="483">
        <v>2683200</v>
      </c>
      <c r="P49" s="482"/>
      <c r="Q49" s="482"/>
      <c r="R49" s="482"/>
      <c r="S49" s="478">
        <v>1760964.59</v>
      </c>
      <c r="T49" s="482"/>
      <c r="U49" s="478">
        <v>1760964.59</v>
      </c>
      <c r="V49" s="482"/>
      <c r="W49" s="482"/>
      <c r="X49" s="482"/>
      <c r="Y49" s="482"/>
      <c r="Z49" s="482"/>
      <c r="AA49" s="482"/>
      <c r="AB49" s="482"/>
      <c r="AC49" s="483">
        <v>1760964.59</v>
      </c>
      <c r="AD49" s="482"/>
      <c r="AE49" s="482"/>
      <c r="AF49" s="482"/>
      <c r="AG49" s="344" t="s">
        <v>521</v>
      </c>
      <c r="AH49" s="479">
        <v>45845.552384259259</v>
      </c>
      <c r="AI49" s="344"/>
      <c r="AJ49" s="344"/>
      <c r="AK49" s="3"/>
    </row>
    <row r="50" spans="1:37" s="4" customFormat="1" ht="12.75" customHeight="1" x14ac:dyDescent="0.25">
      <c r="A50" s="344" t="s">
        <v>1012</v>
      </c>
      <c r="B50" s="344" t="s">
        <v>22</v>
      </c>
      <c r="C50" s="344" t="s">
        <v>522</v>
      </c>
      <c r="D50" s="482" t="s">
        <v>1013</v>
      </c>
      <c r="E50" s="478">
        <v>0</v>
      </c>
      <c r="F50" s="482"/>
      <c r="G50" s="478">
        <v>0</v>
      </c>
      <c r="H50" s="482"/>
      <c r="I50" s="482"/>
      <c r="J50" s="482"/>
      <c r="K50" s="482"/>
      <c r="L50" s="482"/>
      <c r="M50" s="482"/>
      <c r="N50" s="482"/>
      <c r="O50" s="483">
        <v>0</v>
      </c>
      <c r="P50" s="482"/>
      <c r="Q50" s="482"/>
      <c r="R50" s="482"/>
      <c r="S50" s="478">
        <v>4182.0600000000004</v>
      </c>
      <c r="T50" s="482"/>
      <c r="U50" s="478">
        <v>4182.0600000000004</v>
      </c>
      <c r="V50" s="482"/>
      <c r="W50" s="482"/>
      <c r="X50" s="482"/>
      <c r="Y50" s="482"/>
      <c r="Z50" s="482"/>
      <c r="AA50" s="482"/>
      <c r="AB50" s="482"/>
      <c r="AC50" s="483">
        <v>4182.0600000000004</v>
      </c>
      <c r="AD50" s="482"/>
      <c r="AE50" s="482"/>
      <c r="AF50" s="482"/>
      <c r="AG50" s="344" t="s">
        <v>521</v>
      </c>
      <c r="AH50" s="479">
        <v>45845.552384259259</v>
      </c>
      <c r="AI50" s="344"/>
      <c r="AJ50" s="344"/>
      <c r="AK50" s="3"/>
    </row>
    <row r="51" spans="1:37" s="4" customFormat="1" ht="12.75" customHeight="1" x14ac:dyDescent="0.25">
      <c r="A51" s="379" t="s">
        <v>62</v>
      </c>
      <c r="B51" s="379" t="s">
        <v>22</v>
      </c>
      <c r="C51" s="379" t="s">
        <v>522</v>
      </c>
      <c r="D51" s="379" t="s">
        <v>564</v>
      </c>
      <c r="E51" s="480">
        <v>91216500</v>
      </c>
      <c r="F51" s="379"/>
      <c r="G51" s="480">
        <v>91216500</v>
      </c>
      <c r="H51" s="379"/>
      <c r="I51" s="379"/>
      <c r="J51" s="379"/>
      <c r="K51" s="379"/>
      <c r="L51" s="379"/>
      <c r="M51" s="379"/>
      <c r="N51" s="379"/>
      <c r="O51" s="379"/>
      <c r="P51" s="480">
        <v>26115200</v>
      </c>
      <c r="Q51" s="480">
        <v>65101300</v>
      </c>
      <c r="R51" s="379"/>
      <c r="S51" s="480">
        <v>32270104</v>
      </c>
      <c r="T51" s="379"/>
      <c r="U51" s="480">
        <v>32270104</v>
      </c>
      <c r="V51" s="379"/>
      <c r="W51" s="379"/>
      <c r="X51" s="379"/>
      <c r="Y51" s="379"/>
      <c r="Z51" s="379"/>
      <c r="AA51" s="379"/>
      <c r="AB51" s="379"/>
      <c r="AC51" s="379"/>
      <c r="AD51" s="480">
        <v>6084087.4800000004</v>
      </c>
      <c r="AE51" s="480">
        <v>26186016.52</v>
      </c>
      <c r="AF51" s="379"/>
      <c r="AG51" s="379" t="s">
        <v>521</v>
      </c>
      <c r="AH51" s="481">
        <v>45845.552395833336</v>
      </c>
      <c r="AI51" s="379"/>
      <c r="AJ51" s="379"/>
      <c r="AK51" s="3"/>
    </row>
    <row r="52" spans="1:37" s="4" customFormat="1" ht="12.75" customHeight="1" x14ac:dyDescent="0.25">
      <c r="A52" s="379" t="s">
        <v>63</v>
      </c>
      <c r="B52" s="379" t="s">
        <v>22</v>
      </c>
      <c r="C52" s="379" t="s">
        <v>522</v>
      </c>
      <c r="D52" s="379" t="s">
        <v>565</v>
      </c>
      <c r="E52" s="480">
        <v>53793300</v>
      </c>
      <c r="F52" s="379"/>
      <c r="G52" s="480">
        <v>53793300</v>
      </c>
      <c r="H52" s="379"/>
      <c r="I52" s="379"/>
      <c r="J52" s="379"/>
      <c r="K52" s="379"/>
      <c r="L52" s="379"/>
      <c r="M52" s="379"/>
      <c r="N52" s="379"/>
      <c r="O52" s="379"/>
      <c r="P52" s="480">
        <v>12163200</v>
      </c>
      <c r="Q52" s="480">
        <v>41630100</v>
      </c>
      <c r="R52" s="379"/>
      <c r="S52" s="480">
        <v>29726372.140000001</v>
      </c>
      <c r="T52" s="379"/>
      <c r="U52" s="480">
        <v>29726372.140000001</v>
      </c>
      <c r="V52" s="379"/>
      <c r="W52" s="379"/>
      <c r="X52" s="379"/>
      <c r="Y52" s="379"/>
      <c r="Z52" s="379"/>
      <c r="AA52" s="379"/>
      <c r="AB52" s="379"/>
      <c r="AC52" s="379"/>
      <c r="AD52" s="480">
        <v>4827446.84</v>
      </c>
      <c r="AE52" s="480">
        <v>24898925.300000001</v>
      </c>
      <c r="AF52" s="379"/>
      <c r="AG52" s="379" t="s">
        <v>521</v>
      </c>
      <c r="AH52" s="481">
        <v>45845.552395833336</v>
      </c>
      <c r="AI52" s="379"/>
      <c r="AJ52" s="379"/>
      <c r="AK52" s="3"/>
    </row>
    <row r="53" spans="1:37" s="4" customFormat="1" ht="12.75" customHeight="1" x14ac:dyDescent="0.25">
      <c r="A53" s="344" t="s">
        <v>64</v>
      </c>
      <c r="B53" s="344" t="s">
        <v>22</v>
      </c>
      <c r="C53" s="344" t="s">
        <v>522</v>
      </c>
      <c r="D53" s="482" t="s">
        <v>566</v>
      </c>
      <c r="E53" s="478">
        <v>41630100</v>
      </c>
      <c r="F53" s="482"/>
      <c r="G53" s="478">
        <v>41630100</v>
      </c>
      <c r="H53" s="482"/>
      <c r="I53" s="482"/>
      <c r="J53" s="482"/>
      <c r="K53" s="482"/>
      <c r="L53" s="482"/>
      <c r="M53" s="482"/>
      <c r="N53" s="482"/>
      <c r="O53" s="482"/>
      <c r="P53" s="482"/>
      <c r="Q53" s="483">
        <v>41630100</v>
      </c>
      <c r="R53" s="482"/>
      <c r="S53" s="478">
        <v>24898925.300000001</v>
      </c>
      <c r="T53" s="482"/>
      <c r="U53" s="478">
        <v>24898925.300000001</v>
      </c>
      <c r="V53" s="482"/>
      <c r="W53" s="482"/>
      <c r="X53" s="482"/>
      <c r="Y53" s="482"/>
      <c r="Z53" s="482"/>
      <c r="AA53" s="482"/>
      <c r="AB53" s="482"/>
      <c r="AC53" s="482"/>
      <c r="AD53" s="482"/>
      <c r="AE53" s="483">
        <v>24898925.300000001</v>
      </c>
      <c r="AF53" s="482"/>
      <c r="AG53" s="344" t="s">
        <v>521</v>
      </c>
      <c r="AH53" s="479">
        <v>45845.552384259259</v>
      </c>
      <c r="AI53" s="344"/>
      <c r="AJ53" s="344"/>
      <c r="AK53" s="3"/>
    </row>
    <row r="54" spans="1:37" s="4" customFormat="1" ht="12.75" customHeight="1" x14ac:dyDescent="0.25">
      <c r="A54" s="344" t="s">
        <v>65</v>
      </c>
      <c r="B54" s="344" t="s">
        <v>22</v>
      </c>
      <c r="C54" s="344" t="s">
        <v>522</v>
      </c>
      <c r="D54" s="482" t="s">
        <v>567</v>
      </c>
      <c r="E54" s="478">
        <v>12163200</v>
      </c>
      <c r="F54" s="482"/>
      <c r="G54" s="478">
        <v>12163200</v>
      </c>
      <c r="H54" s="482"/>
      <c r="I54" s="482"/>
      <c r="J54" s="482"/>
      <c r="K54" s="482"/>
      <c r="L54" s="482"/>
      <c r="M54" s="482"/>
      <c r="N54" s="482"/>
      <c r="O54" s="482"/>
      <c r="P54" s="483">
        <v>12163200</v>
      </c>
      <c r="Q54" s="482"/>
      <c r="R54" s="482"/>
      <c r="S54" s="478">
        <v>4827446.84</v>
      </c>
      <c r="T54" s="482"/>
      <c r="U54" s="478">
        <v>4827446.84</v>
      </c>
      <c r="V54" s="482"/>
      <c r="W54" s="482"/>
      <c r="X54" s="482"/>
      <c r="Y54" s="482"/>
      <c r="Z54" s="482"/>
      <c r="AA54" s="482"/>
      <c r="AB54" s="482"/>
      <c r="AC54" s="482"/>
      <c r="AD54" s="483">
        <v>4827446.84</v>
      </c>
      <c r="AE54" s="482"/>
      <c r="AF54" s="482"/>
      <c r="AG54" s="344" t="s">
        <v>521</v>
      </c>
      <c r="AH54" s="479">
        <v>45845.552384259259</v>
      </c>
      <c r="AI54" s="344"/>
      <c r="AJ54" s="344"/>
      <c r="AK54" s="3"/>
    </row>
    <row r="55" spans="1:37" s="4" customFormat="1" ht="12.75" customHeight="1" x14ac:dyDescent="0.25">
      <c r="A55" s="379" t="s">
        <v>66</v>
      </c>
      <c r="B55" s="379" t="s">
        <v>22</v>
      </c>
      <c r="C55" s="379" t="s">
        <v>522</v>
      </c>
      <c r="D55" s="379" t="s">
        <v>568</v>
      </c>
      <c r="E55" s="480">
        <v>37423200</v>
      </c>
      <c r="F55" s="379"/>
      <c r="G55" s="480">
        <v>37423200</v>
      </c>
      <c r="H55" s="379"/>
      <c r="I55" s="379"/>
      <c r="J55" s="379"/>
      <c r="K55" s="379"/>
      <c r="L55" s="379"/>
      <c r="M55" s="379"/>
      <c r="N55" s="379"/>
      <c r="O55" s="379"/>
      <c r="P55" s="480">
        <v>13952000</v>
      </c>
      <c r="Q55" s="480">
        <v>23471200</v>
      </c>
      <c r="R55" s="379"/>
      <c r="S55" s="480">
        <v>2543731.86</v>
      </c>
      <c r="T55" s="379"/>
      <c r="U55" s="480">
        <v>2543731.86</v>
      </c>
      <c r="V55" s="379"/>
      <c r="W55" s="379"/>
      <c r="X55" s="379"/>
      <c r="Y55" s="379"/>
      <c r="Z55" s="379"/>
      <c r="AA55" s="379"/>
      <c r="AB55" s="379"/>
      <c r="AC55" s="379"/>
      <c r="AD55" s="480">
        <v>1256640.6399999999</v>
      </c>
      <c r="AE55" s="480">
        <v>1287091.22</v>
      </c>
      <c r="AF55" s="379"/>
      <c r="AG55" s="379" t="s">
        <v>521</v>
      </c>
      <c r="AH55" s="481">
        <v>45845.552395833336</v>
      </c>
      <c r="AI55" s="379"/>
      <c r="AJ55" s="379"/>
      <c r="AK55" s="3"/>
    </row>
    <row r="56" spans="1:37" s="4" customFormat="1" ht="12.75" customHeight="1" x14ac:dyDescent="0.25">
      <c r="A56" s="344" t="s">
        <v>67</v>
      </c>
      <c r="B56" s="344" t="s">
        <v>22</v>
      </c>
      <c r="C56" s="344" t="s">
        <v>522</v>
      </c>
      <c r="D56" s="482" t="s">
        <v>569</v>
      </c>
      <c r="E56" s="478">
        <v>23471200</v>
      </c>
      <c r="F56" s="482"/>
      <c r="G56" s="478">
        <v>23471200</v>
      </c>
      <c r="H56" s="482"/>
      <c r="I56" s="482"/>
      <c r="J56" s="482"/>
      <c r="K56" s="482"/>
      <c r="L56" s="482"/>
      <c r="M56" s="482"/>
      <c r="N56" s="482"/>
      <c r="O56" s="482"/>
      <c r="P56" s="482"/>
      <c r="Q56" s="483">
        <v>23471200</v>
      </c>
      <c r="R56" s="482"/>
      <c r="S56" s="478">
        <v>1287091.22</v>
      </c>
      <c r="T56" s="482"/>
      <c r="U56" s="478">
        <v>1287091.22</v>
      </c>
      <c r="V56" s="482"/>
      <c r="W56" s="482"/>
      <c r="X56" s="482"/>
      <c r="Y56" s="482"/>
      <c r="Z56" s="482"/>
      <c r="AA56" s="482"/>
      <c r="AB56" s="482"/>
      <c r="AC56" s="482"/>
      <c r="AD56" s="482"/>
      <c r="AE56" s="483">
        <v>1287091.22</v>
      </c>
      <c r="AF56" s="482"/>
      <c r="AG56" s="344" t="s">
        <v>521</v>
      </c>
      <c r="AH56" s="479">
        <v>45845.552384259259</v>
      </c>
      <c r="AI56" s="344"/>
      <c r="AJ56" s="344"/>
      <c r="AK56" s="3"/>
    </row>
    <row r="57" spans="1:37" s="4" customFormat="1" ht="12.75" customHeight="1" x14ac:dyDescent="0.25">
      <c r="A57" s="344" t="s">
        <v>68</v>
      </c>
      <c r="B57" s="344" t="s">
        <v>22</v>
      </c>
      <c r="C57" s="344" t="s">
        <v>522</v>
      </c>
      <c r="D57" s="482" t="s">
        <v>570</v>
      </c>
      <c r="E57" s="478">
        <v>13952000</v>
      </c>
      <c r="F57" s="482"/>
      <c r="G57" s="478">
        <v>13952000</v>
      </c>
      <c r="H57" s="482"/>
      <c r="I57" s="482"/>
      <c r="J57" s="482"/>
      <c r="K57" s="482"/>
      <c r="L57" s="482"/>
      <c r="M57" s="482"/>
      <c r="N57" s="482"/>
      <c r="O57" s="482"/>
      <c r="P57" s="483">
        <v>13952000</v>
      </c>
      <c r="Q57" s="482"/>
      <c r="R57" s="482"/>
      <c r="S57" s="478">
        <v>1256640.6399999999</v>
      </c>
      <c r="T57" s="482"/>
      <c r="U57" s="478">
        <v>1256640.6399999999</v>
      </c>
      <c r="V57" s="482"/>
      <c r="W57" s="482"/>
      <c r="X57" s="482"/>
      <c r="Y57" s="482"/>
      <c r="Z57" s="482"/>
      <c r="AA57" s="482"/>
      <c r="AB57" s="482"/>
      <c r="AC57" s="482"/>
      <c r="AD57" s="483">
        <v>1256640.6399999999</v>
      </c>
      <c r="AE57" s="482"/>
      <c r="AF57" s="482"/>
      <c r="AG57" s="344" t="s">
        <v>521</v>
      </c>
      <c r="AH57" s="479">
        <v>45845.552384259259</v>
      </c>
      <c r="AI57" s="344"/>
      <c r="AJ57" s="344"/>
      <c r="AK57" s="3"/>
    </row>
    <row r="58" spans="1:37" s="4" customFormat="1" ht="12.75" customHeight="1" x14ac:dyDescent="0.25">
      <c r="A58" s="379" t="s">
        <v>69</v>
      </c>
      <c r="B58" s="379" t="s">
        <v>22</v>
      </c>
      <c r="C58" s="379" t="s">
        <v>522</v>
      </c>
      <c r="D58" s="379" t="s">
        <v>571</v>
      </c>
      <c r="E58" s="480">
        <v>25570100</v>
      </c>
      <c r="F58" s="379"/>
      <c r="G58" s="480">
        <v>25570100</v>
      </c>
      <c r="H58" s="379"/>
      <c r="I58" s="379"/>
      <c r="J58" s="379"/>
      <c r="K58" s="379"/>
      <c r="L58" s="379"/>
      <c r="M58" s="379"/>
      <c r="N58" s="379"/>
      <c r="O58" s="480">
        <v>25570100</v>
      </c>
      <c r="P58" s="379"/>
      <c r="Q58" s="379"/>
      <c r="R58" s="379"/>
      <c r="S58" s="480">
        <v>17496457.079999998</v>
      </c>
      <c r="T58" s="379"/>
      <c r="U58" s="480">
        <v>17496457.079999998</v>
      </c>
      <c r="V58" s="379"/>
      <c r="W58" s="379"/>
      <c r="X58" s="379"/>
      <c r="Y58" s="379"/>
      <c r="Z58" s="379"/>
      <c r="AA58" s="379"/>
      <c r="AB58" s="379"/>
      <c r="AC58" s="480">
        <v>17496457.079999998</v>
      </c>
      <c r="AD58" s="379"/>
      <c r="AE58" s="379"/>
      <c r="AF58" s="379"/>
      <c r="AG58" s="379" t="s">
        <v>521</v>
      </c>
      <c r="AH58" s="481">
        <v>45845.552384259259</v>
      </c>
      <c r="AI58" s="379"/>
      <c r="AJ58" s="379"/>
      <c r="AK58" s="3"/>
    </row>
    <row r="59" spans="1:37" s="4" customFormat="1" ht="12.75" customHeight="1" x14ac:dyDescent="0.25">
      <c r="A59" s="379" t="s">
        <v>70</v>
      </c>
      <c r="B59" s="379" t="s">
        <v>22</v>
      </c>
      <c r="C59" s="379" t="s">
        <v>522</v>
      </c>
      <c r="D59" s="379" t="s">
        <v>572</v>
      </c>
      <c r="E59" s="480">
        <v>25570100</v>
      </c>
      <c r="F59" s="379"/>
      <c r="G59" s="480">
        <v>25570100</v>
      </c>
      <c r="H59" s="379"/>
      <c r="I59" s="379"/>
      <c r="J59" s="379"/>
      <c r="K59" s="379"/>
      <c r="L59" s="379"/>
      <c r="M59" s="379"/>
      <c r="N59" s="379"/>
      <c r="O59" s="480">
        <v>25570100</v>
      </c>
      <c r="P59" s="379"/>
      <c r="Q59" s="379"/>
      <c r="R59" s="379"/>
      <c r="S59" s="480">
        <v>17481457.079999998</v>
      </c>
      <c r="T59" s="379"/>
      <c r="U59" s="480">
        <v>17481457.079999998</v>
      </c>
      <c r="V59" s="379"/>
      <c r="W59" s="379"/>
      <c r="X59" s="379"/>
      <c r="Y59" s="379"/>
      <c r="Z59" s="379"/>
      <c r="AA59" s="379"/>
      <c r="AB59" s="379"/>
      <c r="AC59" s="480">
        <v>17481457.079999998</v>
      </c>
      <c r="AD59" s="379"/>
      <c r="AE59" s="379"/>
      <c r="AF59" s="379"/>
      <c r="AG59" s="379" t="s">
        <v>521</v>
      </c>
      <c r="AH59" s="481">
        <v>45845.552395833336</v>
      </c>
      <c r="AI59" s="379"/>
      <c r="AJ59" s="379"/>
      <c r="AK59" s="3"/>
    </row>
    <row r="60" spans="1:37" s="4" customFormat="1" ht="12.75" customHeight="1" x14ac:dyDescent="0.25">
      <c r="A60" s="344" t="s">
        <v>71</v>
      </c>
      <c r="B60" s="344" t="s">
        <v>22</v>
      </c>
      <c r="C60" s="344" t="s">
        <v>522</v>
      </c>
      <c r="D60" s="482" t="s">
        <v>573</v>
      </c>
      <c r="E60" s="478">
        <v>25570100</v>
      </c>
      <c r="F60" s="482"/>
      <c r="G60" s="478">
        <v>25570100</v>
      </c>
      <c r="H60" s="482"/>
      <c r="I60" s="482"/>
      <c r="J60" s="482"/>
      <c r="K60" s="482"/>
      <c r="L60" s="482"/>
      <c r="M60" s="482"/>
      <c r="N60" s="482"/>
      <c r="O60" s="483">
        <v>25570100</v>
      </c>
      <c r="P60" s="482"/>
      <c r="Q60" s="482"/>
      <c r="R60" s="482"/>
      <c r="S60" s="478">
        <v>17481457.079999998</v>
      </c>
      <c r="T60" s="482"/>
      <c r="U60" s="478">
        <v>17481457.079999998</v>
      </c>
      <c r="V60" s="482"/>
      <c r="W60" s="482"/>
      <c r="X60" s="482"/>
      <c r="Y60" s="482"/>
      <c r="Z60" s="482"/>
      <c r="AA60" s="482"/>
      <c r="AB60" s="482"/>
      <c r="AC60" s="483">
        <v>17481457.079999998</v>
      </c>
      <c r="AD60" s="482"/>
      <c r="AE60" s="482"/>
      <c r="AF60" s="482"/>
      <c r="AG60" s="344" t="s">
        <v>521</v>
      </c>
      <c r="AH60" s="479">
        <v>45845.552384259259</v>
      </c>
      <c r="AI60" s="344"/>
      <c r="AJ60" s="344"/>
      <c r="AK60" s="3"/>
    </row>
    <row r="61" spans="1:37" s="4" customFormat="1" ht="12.75" customHeight="1" x14ac:dyDescent="0.25">
      <c r="A61" s="379" t="s">
        <v>931</v>
      </c>
      <c r="B61" s="379" t="s">
        <v>22</v>
      </c>
      <c r="C61" s="379" t="s">
        <v>522</v>
      </c>
      <c r="D61" s="379" t="s">
        <v>932</v>
      </c>
      <c r="E61" s="480">
        <v>0</v>
      </c>
      <c r="F61" s="379"/>
      <c r="G61" s="480">
        <v>0</v>
      </c>
      <c r="H61" s="379"/>
      <c r="I61" s="379"/>
      <c r="J61" s="379"/>
      <c r="K61" s="379"/>
      <c r="L61" s="379"/>
      <c r="M61" s="379"/>
      <c r="N61" s="379"/>
      <c r="O61" s="480">
        <v>0</v>
      </c>
      <c r="P61" s="379"/>
      <c r="Q61" s="379"/>
      <c r="R61" s="379"/>
      <c r="S61" s="480">
        <v>15000</v>
      </c>
      <c r="T61" s="379"/>
      <c r="U61" s="480">
        <v>15000</v>
      </c>
      <c r="V61" s="379"/>
      <c r="W61" s="379"/>
      <c r="X61" s="379"/>
      <c r="Y61" s="379"/>
      <c r="Z61" s="379"/>
      <c r="AA61" s="379"/>
      <c r="AB61" s="379"/>
      <c r="AC61" s="480">
        <v>15000</v>
      </c>
      <c r="AD61" s="379"/>
      <c r="AE61" s="379"/>
      <c r="AF61" s="379"/>
      <c r="AG61" s="379" t="s">
        <v>521</v>
      </c>
      <c r="AH61" s="481">
        <v>45845.552384259259</v>
      </c>
      <c r="AI61" s="379"/>
      <c r="AJ61" s="379"/>
      <c r="AK61" s="3"/>
    </row>
    <row r="62" spans="1:37" s="4" customFormat="1" ht="12.75" customHeight="1" x14ac:dyDescent="0.25">
      <c r="A62" s="344" t="s">
        <v>933</v>
      </c>
      <c r="B62" s="344" t="s">
        <v>22</v>
      </c>
      <c r="C62" s="344" t="s">
        <v>522</v>
      </c>
      <c r="D62" s="482" t="s">
        <v>934</v>
      </c>
      <c r="E62" s="478">
        <v>0</v>
      </c>
      <c r="F62" s="482"/>
      <c r="G62" s="478">
        <v>0</v>
      </c>
      <c r="H62" s="482"/>
      <c r="I62" s="482"/>
      <c r="J62" s="482"/>
      <c r="K62" s="482"/>
      <c r="L62" s="482"/>
      <c r="M62" s="482"/>
      <c r="N62" s="482"/>
      <c r="O62" s="483">
        <v>0</v>
      </c>
      <c r="P62" s="482"/>
      <c r="Q62" s="482"/>
      <c r="R62" s="482"/>
      <c r="S62" s="478">
        <v>15000</v>
      </c>
      <c r="T62" s="482"/>
      <c r="U62" s="478">
        <v>15000</v>
      </c>
      <c r="V62" s="482"/>
      <c r="W62" s="482"/>
      <c r="X62" s="482"/>
      <c r="Y62" s="482"/>
      <c r="Z62" s="482"/>
      <c r="AA62" s="482"/>
      <c r="AB62" s="482"/>
      <c r="AC62" s="483">
        <v>15000</v>
      </c>
      <c r="AD62" s="482"/>
      <c r="AE62" s="482"/>
      <c r="AF62" s="482"/>
      <c r="AG62" s="344" t="s">
        <v>521</v>
      </c>
      <c r="AH62" s="479">
        <v>45845.552384259259</v>
      </c>
      <c r="AI62" s="344"/>
      <c r="AJ62" s="344"/>
      <c r="AK62" s="3"/>
    </row>
    <row r="63" spans="1:37" s="4" customFormat="1" ht="12.75" customHeight="1" x14ac:dyDescent="0.25">
      <c r="A63" s="379" t="s">
        <v>935</v>
      </c>
      <c r="B63" s="379" t="s">
        <v>22</v>
      </c>
      <c r="C63" s="379" t="s">
        <v>522</v>
      </c>
      <c r="D63" s="379" t="s">
        <v>729</v>
      </c>
      <c r="E63" s="480">
        <v>0</v>
      </c>
      <c r="F63" s="379"/>
      <c r="G63" s="480">
        <v>0</v>
      </c>
      <c r="H63" s="379"/>
      <c r="I63" s="379"/>
      <c r="J63" s="379"/>
      <c r="K63" s="379"/>
      <c r="L63" s="379"/>
      <c r="M63" s="379"/>
      <c r="N63" s="379"/>
      <c r="O63" s="379"/>
      <c r="P63" s="379"/>
      <c r="Q63" s="480">
        <v>0</v>
      </c>
      <c r="R63" s="379"/>
      <c r="S63" s="480">
        <v>-132</v>
      </c>
      <c r="T63" s="379"/>
      <c r="U63" s="480">
        <v>-132</v>
      </c>
      <c r="V63" s="379"/>
      <c r="W63" s="379"/>
      <c r="X63" s="379"/>
      <c r="Y63" s="379"/>
      <c r="Z63" s="379"/>
      <c r="AA63" s="379"/>
      <c r="AB63" s="379"/>
      <c r="AC63" s="379"/>
      <c r="AD63" s="379"/>
      <c r="AE63" s="480">
        <v>-132</v>
      </c>
      <c r="AF63" s="379"/>
      <c r="AG63" s="379" t="s">
        <v>521</v>
      </c>
      <c r="AH63" s="481">
        <v>45845.552395833336</v>
      </c>
      <c r="AI63" s="379"/>
      <c r="AJ63" s="379"/>
      <c r="AK63" s="3"/>
    </row>
    <row r="64" spans="1:37" s="4" customFormat="1" ht="12.75" customHeight="1" x14ac:dyDescent="0.25">
      <c r="A64" s="379" t="s">
        <v>441</v>
      </c>
      <c r="B64" s="379" t="s">
        <v>22</v>
      </c>
      <c r="C64" s="379" t="s">
        <v>522</v>
      </c>
      <c r="D64" s="379" t="s">
        <v>936</v>
      </c>
      <c r="E64" s="480">
        <v>0</v>
      </c>
      <c r="F64" s="379"/>
      <c r="G64" s="480">
        <v>0</v>
      </c>
      <c r="H64" s="379"/>
      <c r="I64" s="379"/>
      <c r="J64" s="379"/>
      <c r="K64" s="379"/>
      <c r="L64" s="379"/>
      <c r="M64" s="379"/>
      <c r="N64" s="379"/>
      <c r="O64" s="379"/>
      <c r="P64" s="379"/>
      <c r="Q64" s="480">
        <v>0</v>
      </c>
      <c r="R64" s="379"/>
      <c r="S64" s="480">
        <v>-132</v>
      </c>
      <c r="T64" s="379"/>
      <c r="U64" s="480">
        <v>-132</v>
      </c>
      <c r="V64" s="379"/>
      <c r="W64" s="379"/>
      <c r="X64" s="379"/>
      <c r="Y64" s="379"/>
      <c r="Z64" s="379"/>
      <c r="AA64" s="379"/>
      <c r="AB64" s="379"/>
      <c r="AC64" s="379"/>
      <c r="AD64" s="379"/>
      <c r="AE64" s="480">
        <v>-132</v>
      </c>
      <c r="AF64" s="379"/>
      <c r="AG64" s="379" t="s">
        <v>521</v>
      </c>
      <c r="AH64" s="481">
        <v>45845.552395833336</v>
      </c>
      <c r="AI64" s="379"/>
      <c r="AJ64" s="379"/>
      <c r="AK64" s="3"/>
    </row>
    <row r="65" spans="1:37" s="4" customFormat="1" ht="12.75" customHeight="1" x14ac:dyDescent="0.25">
      <c r="A65" s="379" t="s">
        <v>937</v>
      </c>
      <c r="B65" s="379" t="s">
        <v>22</v>
      </c>
      <c r="C65" s="379" t="s">
        <v>522</v>
      </c>
      <c r="D65" s="379" t="s">
        <v>938</v>
      </c>
      <c r="E65" s="480">
        <v>0</v>
      </c>
      <c r="F65" s="379"/>
      <c r="G65" s="480">
        <v>0</v>
      </c>
      <c r="H65" s="379"/>
      <c r="I65" s="379"/>
      <c r="J65" s="379"/>
      <c r="K65" s="379"/>
      <c r="L65" s="379"/>
      <c r="M65" s="379"/>
      <c r="N65" s="379"/>
      <c r="O65" s="379"/>
      <c r="P65" s="379"/>
      <c r="Q65" s="480">
        <v>0</v>
      </c>
      <c r="R65" s="379"/>
      <c r="S65" s="480">
        <v>-132</v>
      </c>
      <c r="T65" s="379"/>
      <c r="U65" s="480">
        <v>-132</v>
      </c>
      <c r="V65" s="379"/>
      <c r="W65" s="379"/>
      <c r="X65" s="379"/>
      <c r="Y65" s="379"/>
      <c r="Z65" s="379"/>
      <c r="AA65" s="379"/>
      <c r="AB65" s="379"/>
      <c r="AC65" s="379"/>
      <c r="AD65" s="379"/>
      <c r="AE65" s="480">
        <v>-132</v>
      </c>
      <c r="AF65" s="379"/>
      <c r="AG65" s="379" t="s">
        <v>521</v>
      </c>
      <c r="AH65" s="481">
        <v>45845.552395833336</v>
      </c>
      <c r="AI65" s="379"/>
      <c r="AJ65" s="379"/>
      <c r="AK65" s="3"/>
    </row>
    <row r="66" spans="1:37" s="4" customFormat="1" ht="12.75" customHeight="1" x14ac:dyDescent="0.25">
      <c r="A66" s="344" t="s">
        <v>939</v>
      </c>
      <c r="B66" s="344" t="s">
        <v>22</v>
      </c>
      <c r="C66" s="344" t="s">
        <v>522</v>
      </c>
      <c r="D66" s="482" t="s">
        <v>940</v>
      </c>
      <c r="E66" s="478">
        <v>0</v>
      </c>
      <c r="F66" s="482"/>
      <c r="G66" s="478">
        <v>0</v>
      </c>
      <c r="H66" s="482"/>
      <c r="I66" s="482"/>
      <c r="J66" s="482"/>
      <c r="K66" s="482"/>
      <c r="L66" s="482"/>
      <c r="M66" s="482"/>
      <c r="N66" s="482"/>
      <c r="O66" s="482"/>
      <c r="P66" s="482"/>
      <c r="Q66" s="483">
        <v>0</v>
      </c>
      <c r="R66" s="482"/>
      <c r="S66" s="478">
        <v>-132</v>
      </c>
      <c r="T66" s="482"/>
      <c r="U66" s="478">
        <v>-132</v>
      </c>
      <c r="V66" s="482"/>
      <c r="W66" s="482"/>
      <c r="X66" s="482"/>
      <c r="Y66" s="482"/>
      <c r="Z66" s="482"/>
      <c r="AA66" s="482"/>
      <c r="AB66" s="482"/>
      <c r="AC66" s="482"/>
      <c r="AD66" s="482"/>
      <c r="AE66" s="483">
        <v>-132</v>
      </c>
      <c r="AF66" s="482"/>
      <c r="AG66" s="344" t="s">
        <v>521</v>
      </c>
      <c r="AH66" s="479">
        <v>45845.552384259259</v>
      </c>
      <c r="AI66" s="344"/>
      <c r="AJ66" s="344"/>
      <c r="AK66" s="3"/>
    </row>
    <row r="67" spans="1:37" s="4" customFormat="1" ht="12.75" customHeight="1" x14ac:dyDescent="0.25">
      <c r="A67" s="379" t="s">
        <v>72</v>
      </c>
      <c r="B67" s="379" t="s">
        <v>22</v>
      </c>
      <c r="C67" s="379" t="s">
        <v>522</v>
      </c>
      <c r="D67" s="379" t="s">
        <v>574</v>
      </c>
      <c r="E67" s="480">
        <v>75004800</v>
      </c>
      <c r="F67" s="379"/>
      <c r="G67" s="480">
        <v>75004800</v>
      </c>
      <c r="H67" s="480">
        <v>1500</v>
      </c>
      <c r="I67" s="379"/>
      <c r="J67" s="379"/>
      <c r="K67" s="379"/>
      <c r="L67" s="379"/>
      <c r="M67" s="379"/>
      <c r="N67" s="379"/>
      <c r="O67" s="480">
        <v>43931700</v>
      </c>
      <c r="P67" s="480">
        <v>24721900</v>
      </c>
      <c r="Q67" s="480">
        <v>6352700</v>
      </c>
      <c r="R67" s="379"/>
      <c r="S67" s="480">
        <v>21702585.489999998</v>
      </c>
      <c r="T67" s="379"/>
      <c r="U67" s="480">
        <v>21702585.489999998</v>
      </c>
      <c r="V67" s="379">
        <v>88.85</v>
      </c>
      <c r="W67" s="379"/>
      <c r="X67" s="379"/>
      <c r="Y67" s="379"/>
      <c r="Z67" s="379"/>
      <c r="AA67" s="379"/>
      <c r="AB67" s="379"/>
      <c r="AC67" s="480">
        <v>12153269</v>
      </c>
      <c r="AD67" s="480">
        <v>7237514.6799999997</v>
      </c>
      <c r="AE67" s="480">
        <v>2311890.66</v>
      </c>
      <c r="AF67" s="379"/>
      <c r="AG67" s="379" t="s">
        <v>521</v>
      </c>
      <c r="AH67" s="481">
        <v>45845.552384259259</v>
      </c>
      <c r="AI67" s="379"/>
      <c r="AJ67" s="379"/>
      <c r="AK67" s="3"/>
    </row>
    <row r="68" spans="1:37" s="4" customFormat="1" ht="12.75" customHeight="1" x14ac:dyDescent="0.25">
      <c r="A68" s="379" t="s">
        <v>73</v>
      </c>
      <c r="B68" s="379" t="s">
        <v>22</v>
      </c>
      <c r="C68" s="379" t="s">
        <v>522</v>
      </c>
      <c r="D68" s="379" t="s">
        <v>575</v>
      </c>
      <c r="E68" s="480">
        <v>0</v>
      </c>
      <c r="F68" s="379"/>
      <c r="G68" s="480">
        <v>0</v>
      </c>
      <c r="H68" s="480">
        <v>1500</v>
      </c>
      <c r="I68" s="379"/>
      <c r="J68" s="379"/>
      <c r="K68" s="379"/>
      <c r="L68" s="379"/>
      <c r="M68" s="379"/>
      <c r="N68" s="379"/>
      <c r="O68" s="480">
        <v>1500</v>
      </c>
      <c r="P68" s="379"/>
      <c r="Q68" s="379"/>
      <c r="R68" s="379"/>
      <c r="S68" s="480">
        <v>0</v>
      </c>
      <c r="T68" s="379"/>
      <c r="U68" s="480">
        <v>0</v>
      </c>
      <c r="V68" s="379">
        <v>88.85</v>
      </c>
      <c r="W68" s="379"/>
      <c r="X68" s="379"/>
      <c r="Y68" s="379"/>
      <c r="Z68" s="379"/>
      <c r="AA68" s="379"/>
      <c r="AB68" s="379"/>
      <c r="AC68" s="480">
        <v>88.85</v>
      </c>
      <c r="AD68" s="379"/>
      <c r="AE68" s="379"/>
      <c r="AF68" s="379"/>
      <c r="AG68" s="379" t="s">
        <v>521</v>
      </c>
      <c r="AH68" s="481">
        <v>45845.552384259259</v>
      </c>
      <c r="AI68" s="379"/>
      <c r="AJ68" s="379"/>
      <c r="AK68" s="3"/>
    </row>
    <row r="69" spans="1:37" s="4" customFormat="1" ht="12.75" customHeight="1" x14ac:dyDescent="0.25">
      <c r="A69" s="344" t="s">
        <v>74</v>
      </c>
      <c r="B69" s="344" t="s">
        <v>22</v>
      </c>
      <c r="C69" s="344" t="s">
        <v>522</v>
      </c>
      <c r="D69" s="482" t="s">
        <v>576</v>
      </c>
      <c r="E69" s="478">
        <v>0</v>
      </c>
      <c r="F69" s="482"/>
      <c r="G69" s="478">
        <v>0</v>
      </c>
      <c r="H69" s="483">
        <v>1500</v>
      </c>
      <c r="I69" s="482"/>
      <c r="J69" s="482"/>
      <c r="K69" s="482"/>
      <c r="L69" s="482"/>
      <c r="M69" s="482"/>
      <c r="N69" s="482"/>
      <c r="O69" s="483">
        <v>1500</v>
      </c>
      <c r="P69" s="482"/>
      <c r="Q69" s="482"/>
      <c r="R69" s="482"/>
      <c r="S69" s="478">
        <v>0</v>
      </c>
      <c r="T69" s="482"/>
      <c r="U69" s="478">
        <v>0</v>
      </c>
      <c r="V69" s="482">
        <v>88.85</v>
      </c>
      <c r="W69" s="482"/>
      <c r="X69" s="482"/>
      <c r="Y69" s="482"/>
      <c r="Z69" s="482"/>
      <c r="AA69" s="482"/>
      <c r="AB69" s="482"/>
      <c r="AC69" s="483">
        <v>88.85</v>
      </c>
      <c r="AD69" s="482"/>
      <c r="AE69" s="482"/>
      <c r="AF69" s="482"/>
      <c r="AG69" s="344" t="s">
        <v>521</v>
      </c>
      <c r="AH69" s="479">
        <v>45845.552384259259</v>
      </c>
      <c r="AI69" s="344"/>
      <c r="AJ69" s="344"/>
      <c r="AK69" s="3"/>
    </row>
    <row r="70" spans="1:37" s="4" customFormat="1" ht="12.75" customHeight="1" x14ac:dyDescent="0.25">
      <c r="A70" s="379" t="s">
        <v>75</v>
      </c>
      <c r="B70" s="379" t="s">
        <v>22</v>
      </c>
      <c r="C70" s="379" t="s">
        <v>522</v>
      </c>
      <c r="D70" s="379" t="s">
        <v>577</v>
      </c>
      <c r="E70" s="480">
        <v>72695300</v>
      </c>
      <c r="F70" s="379"/>
      <c r="G70" s="480">
        <v>72695300</v>
      </c>
      <c r="H70" s="379"/>
      <c r="I70" s="379"/>
      <c r="J70" s="379"/>
      <c r="K70" s="379"/>
      <c r="L70" s="379"/>
      <c r="M70" s="379"/>
      <c r="N70" s="379"/>
      <c r="O70" s="480">
        <v>43090200</v>
      </c>
      <c r="P70" s="480">
        <v>24051900</v>
      </c>
      <c r="Q70" s="480">
        <v>5553200</v>
      </c>
      <c r="R70" s="379"/>
      <c r="S70" s="480">
        <v>19760604.780000001</v>
      </c>
      <c r="T70" s="379"/>
      <c r="U70" s="480">
        <v>19760604.780000001</v>
      </c>
      <c r="V70" s="379"/>
      <c r="W70" s="379"/>
      <c r="X70" s="379"/>
      <c r="Y70" s="379"/>
      <c r="Z70" s="379"/>
      <c r="AA70" s="379"/>
      <c r="AB70" s="379"/>
      <c r="AC70" s="480">
        <v>10976163.98</v>
      </c>
      <c r="AD70" s="480">
        <v>6801186.2400000002</v>
      </c>
      <c r="AE70" s="480">
        <v>1983254.56</v>
      </c>
      <c r="AF70" s="379"/>
      <c r="AG70" s="379" t="s">
        <v>521</v>
      </c>
      <c r="AH70" s="481">
        <v>45845.552384259259</v>
      </c>
      <c r="AI70" s="379"/>
      <c r="AJ70" s="379"/>
      <c r="AK70" s="3"/>
    </row>
    <row r="71" spans="1:37" s="4" customFormat="1" ht="12.75" customHeight="1" x14ac:dyDescent="0.25">
      <c r="A71" s="379" t="s">
        <v>76</v>
      </c>
      <c r="B71" s="379" t="s">
        <v>22</v>
      </c>
      <c r="C71" s="379" t="s">
        <v>522</v>
      </c>
      <c r="D71" s="379" t="s">
        <v>578</v>
      </c>
      <c r="E71" s="480">
        <v>69454100</v>
      </c>
      <c r="F71" s="379"/>
      <c r="G71" s="480">
        <v>69454100</v>
      </c>
      <c r="H71" s="379"/>
      <c r="I71" s="379"/>
      <c r="J71" s="379"/>
      <c r="K71" s="379"/>
      <c r="L71" s="379"/>
      <c r="M71" s="379"/>
      <c r="N71" s="379"/>
      <c r="O71" s="480">
        <v>42489200</v>
      </c>
      <c r="P71" s="480">
        <v>23751900</v>
      </c>
      <c r="Q71" s="480">
        <v>3213000</v>
      </c>
      <c r="R71" s="379"/>
      <c r="S71" s="480">
        <v>18266262.16</v>
      </c>
      <c r="T71" s="379"/>
      <c r="U71" s="480">
        <v>18266262.16</v>
      </c>
      <c r="V71" s="379"/>
      <c r="W71" s="379"/>
      <c r="X71" s="379"/>
      <c r="Y71" s="379"/>
      <c r="Z71" s="379"/>
      <c r="AA71" s="379"/>
      <c r="AB71" s="379"/>
      <c r="AC71" s="480">
        <v>10710746.1</v>
      </c>
      <c r="AD71" s="480">
        <v>6716462.3399999999</v>
      </c>
      <c r="AE71" s="480">
        <v>839053.72</v>
      </c>
      <c r="AF71" s="379"/>
      <c r="AG71" s="379" t="s">
        <v>521</v>
      </c>
      <c r="AH71" s="481">
        <v>45845.552384259259</v>
      </c>
      <c r="AI71" s="379"/>
      <c r="AJ71" s="379"/>
      <c r="AK71" s="3"/>
    </row>
    <row r="72" spans="1:37" s="4" customFormat="1" ht="12.75" customHeight="1" x14ac:dyDescent="0.25">
      <c r="A72" s="344" t="s">
        <v>77</v>
      </c>
      <c r="B72" s="344" t="s">
        <v>22</v>
      </c>
      <c r="C72" s="344" t="s">
        <v>522</v>
      </c>
      <c r="D72" s="482" t="s">
        <v>579</v>
      </c>
      <c r="E72" s="478">
        <v>24639200</v>
      </c>
      <c r="F72" s="482"/>
      <c r="G72" s="478">
        <v>24639200</v>
      </c>
      <c r="H72" s="482"/>
      <c r="I72" s="482"/>
      <c r="J72" s="482"/>
      <c r="K72" s="482"/>
      <c r="L72" s="482"/>
      <c r="M72" s="482"/>
      <c r="N72" s="482"/>
      <c r="O72" s="483">
        <v>21426200</v>
      </c>
      <c r="P72" s="482"/>
      <c r="Q72" s="483">
        <v>3213000</v>
      </c>
      <c r="R72" s="482"/>
      <c r="S72" s="478">
        <v>5593691.6600000001</v>
      </c>
      <c r="T72" s="482"/>
      <c r="U72" s="478">
        <v>5593691.6600000001</v>
      </c>
      <c r="V72" s="482"/>
      <c r="W72" s="482"/>
      <c r="X72" s="482"/>
      <c r="Y72" s="482"/>
      <c r="Z72" s="482"/>
      <c r="AA72" s="482"/>
      <c r="AB72" s="482"/>
      <c r="AC72" s="483">
        <v>4754637.9400000004</v>
      </c>
      <c r="AD72" s="482"/>
      <c r="AE72" s="483">
        <v>839053.72</v>
      </c>
      <c r="AF72" s="482"/>
      <c r="AG72" s="344" t="s">
        <v>521</v>
      </c>
      <c r="AH72" s="479">
        <v>45845.552384259259</v>
      </c>
      <c r="AI72" s="344"/>
      <c r="AJ72" s="344"/>
      <c r="AK72" s="3"/>
    </row>
    <row r="73" spans="1:37" s="4" customFormat="1" ht="12.75" customHeight="1" x14ac:dyDescent="0.25">
      <c r="A73" s="344" t="s">
        <v>78</v>
      </c>
      <c r="B73" s="344" t="s">
        <v>22</v>
      </c>
      <c r="C73" s="344" t="s">
        <v>522</v>
      </c>
      <c r="D73" s="482" t="s">
        <v>580</v>
      </c>
      <c r="E73" s="478">
        <v>44814900</v>
      </c>
      <c r="F73" s="482"/>
      <c r="G73" s="478">
        <v>44814900</v>
      </c>
      <c r="H73" s="482"/>
      <c r="I73" s="482"/>
      <c r="J73" s="482"/>
      <c r="K73" s="482"/>
      <c r="L73" s="482"/>
      <c r="M73" s="482"/>
      <c r="N73" s="482"/>
      <c r="O73" s="483">
        <v>21063000</v>
      </c>
      <c r="P73" s="483">
        <v>23751900</v>
      </c>
      <c r="Q73" s="482"/>
      <c r="R73" s="482"/>
      <c r="S73" s="478">
        <v>12672570.5</v>
      </c>
      <c r="T73" s="482"/>
      <c r="U73" s="478">
        <v>12672570.5</v>
      </c>
      <c r="V73" s="482"/>
      <c r="W73" s="482"/>
      <c r="X73" s="482"/>
      <c r="Y73" s="482"/>
      <c r="Z73" s="482"/>
      <c r="AA73" s="482"/>
      <c r="AB73" s="482"/>
      <c r="AC73" s="483">
        <v>5956108.1600000001</v>
      </c>
      <c r="AD73" s="483">
        <v>6716462.3399999999</v>
      </c>
      <c r="AE73" s="482"/>
      <c r="AF73" s="482"/>
      <c r="AG73" s="344" t="s">
        <v>521</v>
      </c>
      <c r="AH73" s="479">
        <v>45845.552384259259</v>
      </c>
      <c r="AI73" s="344"/>
      <c r="AJ73" s="344"/>
      <c r="AK73" s="3"/>
    </row>
    <row r="74" spans="1:37" s="4" customFormat="1" ht="12.75" customHeight="1" x14ac:dyDescent="0.25">
      <c r="A74" s="379" t="s">
        <v>79</v>
      </c>
      <c r="B74" s="379" t="s">
        <v>22</v>
      </c>
      <c r="C74" s="379" t="s">
        <v>522</v>
      </c>
      <c r="D74" s="379" t="s">
        <v>581</v>
      </c>
      <c r="E74" s="480">
        <v>671000</v>
      </c>
      <c r="F74" s="379"/>
      <c r="G74" s="480">
        <v>671000</v>
      </c>
      <c r="H74" s="379"/>
      <c r="I74" s="379"/>
      <c r="J74" s="379"/>
      <c r="K74" s="379"/>
      <c r="L74" s="379"/>
      <c r="M74" s="379"/>
      <c r="N74" s="379"/>
      <c r="O74" s="480">
        <v>141000</v>
      </c>
      <c r="P74" s="480">
        <v>300000</v>
      </c>
      <c r="Q74" s="480">
        <v>230000</v>
      </c>
      <c r="R74" s="379"/>
      <c r="S74" s="480">
        <v>138853.32</v>
      </c>
      <c r="T74" s="379"/>
      <c r="U74" s="480">
        <v>138853.32</v>
      </c>
      <c r="V74" s="379"/>
      <c r="W74" s="379"/>
      <c r="X74" s="379"/>
      <c r="Y74" s="379"/>
      <c r="Z74" s="379"/>
      <c r="AA74" s="379"/>
      <c r="AB74" s="379"/>
      <c r="AC74" s="480">
        <v>43584.98</v>
      </c>
      <c r="AD74" s="480">
        <v>84723.9</v>
      </c>
      <c r="AE74" s="480">
        <v>10544.44</v>
      </c>
      <c r="AF74" s="379"/>
      <c r="AG74" s="379" t="s">
        <v>521</v>
      </c>
      <c r="AH74" s="481">
        <v>45845.552384259259</v>
      </c>
      <c r="AI74" s="379"/>
      <c r="AJ74" s="379"/>
      <c r="AK74" s="3"/>
    </row>
    <row r="75" spans="1:37" s="4" customFormat="1" ht="12.75" customHeight="1" x14ac:dyDescent="0.25">
      <c r="A75" s="344" t="s">
        <v>80</v>
      </c>
      <c r="B75" s="344" t="s">
        <v>22</v>
      </c>
      <c r="C75" s="344" t="s">
        <v>522</v>
      </c>
      <c r="D75" s="482" t="s">
        <v>582</v>
      </c>
      <c r="E75" s="478">
        <v>141000</v>
      </c>
      <c r="F75" s="482"/>
      <c r="G75" s="478">
        <v>141000</v>
      </c>
      <c r="H75" s="482"/>
      <c r="I75" s="482"/>
      <c r="J75" s="482"/>
      <c r="K75" s="482"/>
      <c r="L75" s="482"/>
      <c r="M75" s="482"/>
      <c r="N75" s="482"/>
      <c r="O75" s="483">
        <v>141000</v>
      </c>
      <c r="P75" s="482"/>
      <c r="Q75" s="482"/>
      <c r="R75" s="482"/>
      <c r="S75" s="478">
        <v>43584.98</v>
      </c>
      <c r="T75" s="482"/>
      <c r="U75" s="478">
        <v>43584.98</v>
      </c>
      <c r="V75" s="482"/>
      <c r="W75" s="482"/>
      <c r="X75" s="482"/>
      <c r="Y75" s="482"/>
      <c r="Z75" s="482"/>
      <c r="AA75" s="482"/>
      <c r="AB75" s="482"/>
      <c r="AC75" s="483">
        <v>43584.98</v>
      </c>
      <c r="AD75" s="482"/>
      <c r="AE75" s="482"/>
      <c r="AF75" s="482"/>
      <c r="AG75" s="344" t="s">
        <v>521</v>
      </c>
      <c r="AH75" s="479">
        <v>45845.552384259259</v>
      </c>
      <c r="AI75" s="344"/>
      <c r="AJ75" s="344"/>
      <c r="AK75" s="3"/>
    </row>
    <row r="76" spans="1:37" s="4" customFormat="1" ht="12.75" customHeight="1" x14ac:dyDescent="0.25">
      <c r="A76" s="344" t="s">
        <v>81</v>
      </c>
      <c r="B76" s="344" t="s">
        <v>22</v>
      </c>
      <c r="C76" s="344" t="s">
        <v>522</v>
      </c>
      <c r="D76" s="482" t="s">
        <v>583</v>
      </c>
      <c r="E76" s="478">
        <v>230000</v>
      </c>
      <c r="F76" s="482"/>
      <c r="G76" s="478">
        <v>230000</v>
      </c>
      <c r="H76" s="482"/>
      <c r="I76" s="482"/>
      <c r="J76" s="482"/>
      <c r="K76" s="482"/>
      <c r="L76" s="482"/>
      <c r="M76" s="482"/>
      <c r="N76" s="482"/>
      <c r="O76" s="482"/>
      <c r="P76" s="482"/>
      <c r="Q76" s="483">
        <v>230000</v>
      </c>
      <c r="R76" s="482"/>
      <c r="S76" s="478">
        <v>10544.44</v>
      </c>
      <c r="T76" s="482"/>
      <c r="U76" s="478">
        <v>10544.44</v>
      </c>
      <c r="V76" s="482"/>
      <c r="W76" s="482"/>
      <c r="X76" s="482"/>
      <c r="Y76" s="482"/>
      <c r="Z76" s="482"/>
      <c r="AA76" s="482"/>
      <c r="AB76" s="482"/>
      <c r="AC76" s="482"/>
      <c r="AD76" s="482"/>
      <c r="AE76" s="483">
        <v>10544.44</v>
      </c>
      <c r="AF76" s="482"/>
      <c r="AG76" s="344" t="s">
        <v>521</v>
      </c>
      <c r="AH76" s="479">
        <v>45845.552384259259</v>
      </c>
      <c r="AI76" s="344"/>
      <c r="AJ76" s="344"/>
      <c r="AK76" s="3"/>
    </row>
    <row r="77" spans="1:37" s="4" customFormat="1" ht="12.75" customHeight="1" x14ac:dyDescent="0.25">
      <c r="A77" s="344" t="s">
        <v>82</v>
      </c>
      <c r="B77" s="344" t="s">
        <v>22</v>
      </c>
      <c r="C77" s="344" t="s">
        <v>522</v>
      </c>
      <c r="D77" s="482" t="s">
        <v>584</v>
      </c>
      <c r="E77" s="478">
        <v>300000</v>
      </c>
      <c r="F77" s="482"/>
      <c r="G77" s="478">
        <v>300000</v>
      </c>
      <c r="H77" s="482"/>
      <c r="I77" s="482"/>
      <c r="J77" s="482"/>
      <c r="K77" s="482"/>
      <c r="L77" s="482"/>
      <c r="M77" s="482"/>
      <c r="N77" s="482"/>
      <c r="O77" s="482"/>
      <c r="P77" s="483">
        <v>300000</v>
      </c>
      <c r="Q77" s="482"/>
      <c r="R77" s="482"/>
      <c r="S77" s="478">
        <v>84723.9</v>
      </c>
      <c r="T77" s="482"/>
      <c r="U77" s="478">
        <v>84723.9</v>
      </c>
      <c r="V77" s="482"/>
      <c r="W77" s="482"/>
      <c r="X77" s="482"/>
      <c r="Y77" s="482"/>
      <c r="Z77" s="482"/>
      <c r="AA77" s="482"/>
      <c r="AB77" s="482"/>
      <c r="AC77" s="482"/>
      <c r="AD77" s="483">
        <v>84723.9</v>
      </c>
      <c r="AE77" s="482"/>
      <c r="AF77" s="482"/>
      <c r="AG77" s="344" t="s">
        <v>521</v>
      </c>
      <c r="AH77" s="479">
        <v>45845.552384259259</v>
      </c>
      <c r="AI77" s="344"/>
      <c r="AJ77" s="344"/>
      <c r="AK77" s="3"/>
    </row>
    <row r="78" spans="1:37" s="4" customFormat="1" ht="12.75" customHeight="1" x14ac:dyDescent="0.25">
      <c r="A78" s="379" t="s">
        <v>83</v>
      </c>
      <c r="B78" s="379" t="s">
        <v>22</v>
      </c>
      <c r="C78" s="379" t="s">
        <v>522</v>
      </c>
      <c r="D78" s="379" t="s">
        <v>585</v>
      </c>
      <c r="E78" s="480">
        <v>2570200</v>
      </c>
      <c r="F78" s="379"/>
      <c r="G78" s="480">
        <v>2570200</v>
      </c>
      <c r="H78" s="379"/>
      <c r="I78" s="379"/>
      <c r="J78" s="379"/>
      <c r="K78" s="379"/>
      <c r="L78" s="379"/>
      <c r="M78" s="379"/>
      <c r="N78" s="379"/>
      <c r="O78" s="480">
        <v>460000</v>
      </c>
      <c r="P78" s="379"/>
      <c r="Q78" s="480">
        <v>2110200</v>
      </c>
      <c r="R78" s="379"/>
      <c r="S78" s="480">
        <v>1355489.3</v>
      </c>
      <c r="T78" s="379"/>
      <c r="U78" s="480">
        <v>1355489.3</v>
      </c>
      <c r="V78" s="379"/>
      <c r="W78" s="379"/>
      <c r="X78" s="379"/>
      <c r="Y78" s="379"/>
      <c r="Z78" s="379"/>
      <c r="AA78" s="379"/>
      <c r="AB78" s="379"/>
      <c r="AC78" s="480">
        <v>221832.9</v>
      </c>
      <c r="AD78" s="379"/>
      <c r="AE78" s="480">
        <v>1133656.3999999999</v>
      </c>
      <c r="AF78" s="379"/>
      <c r="AG78" s="379" t="s">
        <v>521</v>
      </c>
      <c r="AH78" s="481">
        <v>45845.552384259259</v>
      </c>
      <c r="AI78" s="379"/>
      <c r="AJ78" s="379"/>
      <c r="AK78" s="3"/>
    </row>
    <row r="79" spans="1:37" s="4" customFormat="1" ht="12.75" customHeight="1" x14ac:dyDescent="0.25">
      <c r="A79" s="344" t="s">
        <v>84</v>
      </c>
      <c r="B79" s="344" t="s">
        <v>22</v>
      </c>
      <c r="C79" s="344" t="s">
        <v>522</v>
      </c>
      <c r="D79" s="482" t="s">
        <v>586</v>
      </c>
      <c r="E79" s="478">
        <v>460000</v>
      </c>
      <c r="F79" s="482"/>
      <c r="G79" s="478">
        <v>460000</v>
      </c>
      <c r="H79" s="482"/>
      <c r="I79" s="482"/>
      <c r="J79" s="482"/>
      <c r="K79" s="482"/>
      <c r="L79" s="482"/>
      <c r="M79" s="482"/>
      <c r="N79" s="482"/>
      <c r="O79" s="483">
        <v>460000</v>
      </c>
      <c r="P79" s="482"/>
      <c r="Q79" s="482"/>
      <c r="R79" s="482"/>
      <c r="S79" s="478">
        <v>221832.9</v>
      </c>
      <c r="T79" s="482"/>
      <c r="U79" s="478">
        <v>221832.9</v>
      </c>
      <c r="V79" s="482"/>
      <c r="W79" s="482"/>
      <c r="X79" s="482"/>
      <c r="Y79" s="482"/>
      <c r="Z79" s="482"/>
      <c r="AA79" s="482"/>
      <c r="AB79" s="482"/>
      <c r="AC79" s="483">
        <v>221832.9</v>
      </c>
      <c r="AD79" s="482"/>
      <c r="AE79" s="482"/>
      <c r="AF79" s="482"/>
      <c r="AG79" s="344" t="s">
        <v>521</v>
      </c>
      <c r="AH79" s="479">
        <v>45845.552384259259</v>
      </c>
      <c r="AI79" s="344"/>
      <c r="AJ79" s="344"/>
      <c r="AK79" s="3"/>
    </row>
    <row r="80" spans="1:37" s="4" customFormat="1" ht="12.75" customHeight="1" x14ac:dyDescent="0.25">
      <c r="A80" s="344" t="s">
        <v>85</v>
      </c>
      <c r="B80" s="344" t="s">
        <v>22</v>
      </c>
      <c r="C80" s="344" t="s">
        <v>522</v>
      </c>
      <c r="D80" s="482" t="s">
        <v>587</v>
      </c>
      <c r="E80" s="478">
        <v>2110200</v>
      </c>
      <c r="F80" s="482"/>
      <c r="G80" s="478">
        <v>2110200</v>
      </c>
      <c r="H80" s="482"/>
      <c r="I80" s="482"/>
      <c r="J80" s="482"/>
      <c r="K80" s="482"/>
      <c r="L80" s="482"/>
      <c r="M80" s="482"/>
      <c r="N80" s="482"/>
      <c r="O80" s="482"/>
      <c r="P80" s="482"/>
      <c r="Q80" s="483">
        <v>2110200</v>
      </c>
      <c r="R80" s="482"/>
      <c r="S80" s="478">
        <v>1133656.3999999999</v>
      </c>
      <c r="T80" s="482"/>
      <c r="U80" s="478">
        <v>1133656.3999999999</v>
      </c>
      <c r="V80" s="482"/>
      <c r="W80" s="482"/>
      <c r="X80" s="482"/>
      <c r="Y80" s="482"/>
      <c r="Z80" s="482"/>
      <c r="AA80" s="482"/>
      <c r="AB80" s="482"/>
      <c r="AC80" s="482"/>
      <c r="AD80" s="482"/>
      <c r="AE80" s="483">
        <v>1133656.3999999999</v>
      </c>
      <c r="AF80" s="482"/>
      <c r="AG80" s="344" t="s">
        <v>521</v>
      </c>
      <c r="AH80" s="479">
        <v>45845.552384259259</v>
      </c>
      <c r="AI80" s="344"/>
      <c r="AJ80" s="344"/>
      <c r="AK80" s="3"/>
    </row>
    <row r="81" spans="1:37" s="4" customFormat="1" ht="12.75" customHeight="1" x14ac:dyDescent="0.25">
      <c r="A81" s="379" t="s">
        <v>1014</v>
      </c>
      <c r="B81" s="379" t="s">
        <v>22</v>
      </c>
      <c r="C81" s="379" t="s">
        <v>522</v>
      </c>
      <c r="D81" s="379" t="s">
        <v>1015</v>
      </c>
      <c r="E81" s="480">
        <v>0</v>
      </c>
      <c r="F81" s="379"/>
      <c r="G81" s="480">
        <v>0</v>
      </c>
      <c r="H81" s="379"/>
      <c r="I81" s="379"/>
      <c r="J81" s="379"/>
      <c r="K81" s="379"/>
      <c r="L81" s="379"/>
      <c r="M81" s="379"/>
      <c r="N81" s="379"/>
      <c r="O81" s="480">
        <v>0</v>
      </c>
      <c r="P81" s="379"/>
      <c r="Q81" s="379"/>
      <c r="R81" s="379"/>
      <c r="S81" s="480">
        <v>0.65</v>
      </c>
      <c r="T81" s="379"/>
      <c r="U81" s="480">
        <v>0.65</v>
      </c>
      <c r="V81" s="379"/>
      <c r="W81" s="379"/>
      <c r="X81" s="379"/>
      <c r="Y81" s="379"/>
      <c r="Z81" s="379"/>
      <c r="AA81" s="379"/>
      <c r="AB81" s="379"/>
      <c r="AC81" s="480">
        <v>0.65</v>
      </c>
      <c r="AD81" s="379"/>
      <c r="AE81" s="379"/>
      <c r="AF81" s="379"/>
      <c r="AG81" s="379" t="s">
        <v>521</v>
      </c>
      <c r="AH81" s="481">
        <v>45845.552384259259</v>
      </c>
      <c r="AI81" s="379"/>
      <c r="AJ81" s="379"/>
      <c r="AK81" s="3"/>
    </row>
    <row r="82" spans="1:37" s="4" customFormat="1" ht="12.75" customHeight="1" x14ac:dyDescent="0.25">
      <c r="A82" s="379" t="s">
        <v>1016</v>
      </c>
      <c r="B82" s="379" t="s">
        <v>22</v>
      </c>
      <c r="C82" s="379" t="s">
        <v>522</v>
      </c>
      <c r="D82" s="379" t="s">
        <v>1017</v>
      </c>
      <c r="E82" s="480">
        <v>0</v>
      </c>
      <c r="F82" s="379"/>
      <c r="G82" s="480">
        <v>0</v>
      </c>
      <c r="H82" s="379"/>
      <c r="I82" s="379"/>
      <c r="J82" s="379"/>
      <c r="K82" s="379"/>
      <c r="L82" s="379"/>
      <c r="M82" s="379"/>
      <c r="N82" s="379"/>
      <c r="O82" s="480">
        <v>0</v>
      </c>
      <c r="P82" s="379"/>
      <c r="Q82" s="379"/>
      <c r="R82" s="379"/>
      <c r="S82" s="480">
        <v>0.65</v>
      </c>
      <c r="T82" s="379"/>
      <c r="U82" s="480">
        <v>0.65</v>
      </c>
      <c r="V82" s="379"/>
      <c r="W82" s="379"/>
      <c r="X82" s="379"/>
      <c r="Y82" s="379"/>
      <c r="Z82" s="379"/>
      <c r="AA82" s="379"/>
      <c r="AB82" s="379"/>
      <c r="AC82" s="480">
        <v>0.65</v>
      </c>
      <c r="AD82" s="379"/>
      <c r="AE82" s="379"/>
      <c r="AF82" s="379"/>
      <c r="AG82" s="379" t="s">
        <v>521</v>
      </c>
      <c r="AH82" s="481">
        <v>45845.552384259259</v>
      </c>
      <c r="AI82" s="379"/>
      <c r="AJ82" s="379"/>
      <c r="AK82" s="3"/>
    </row>
    <row r="83" spans="1:37" s="4" customFormat="1" ht="12.75" customHeight="1" x14ac:dyDescent="0.25">
      <c r="A83" s="344" t="s">
        <v>1018</v>
      </c>
      <c r="B83" s="344" t="s">
        <v>22</v>
      </c>
      <c r="C83" s="344" t="s">
        <v>522</v>
      </c>
      <c r="D83" s="482" t="s">
        <v>1019</v>
      </c>
      <c r="E83" s="478">
        <v>0</v>
      </c>
      <c r="F83" s="482"/>
      <c r="G83" s="478">
        <v>0</v>
      </c>
      <c r="H83" s="482"/>
      <c r="I83" s="482"/>
      <c r="J83" s="482"/>
      <c r="K83" s="482"/>
      <c r="L83" s="482"/>
      <c r="M83" s="482"/>
      <c r="N83" s="482"/>
      <c r="O83" s="483">
        <v>0</v>
      </c>
      <c r="P83" s="482"/>
      <c r="Q83" s="482"/>
      <c r="R83" s="482"/>
      <c r="S83" s="478">
        <v>0.65</v>
      </c>
      <c r="T83" s="482"/>
      <c r="U83" s="478">
        <v>0.65</v>
      </c>
      <c r="V83" s="482"/>
      <c r="W83" s="482"/>
      <c r="X83" s="482"/>
      <c r="Y83" s="482"/>
      <c r="Z83" s="482"/>
      <c r="AA83" s="482"/>
      <c r="AB83" s="482"/>
      <c r="AC83" s="483">
        <v>0.65</v>
      </c>
      <c r="AD83" s="482"/>
      <c r="AE83" s="482"/>
      <c r="AF83" s="482"/>
      <c r="AG83" s="344" t="s">
        <v>521</v>
      </c>
      <c r="AH83" s="479">
        <v>45845.552384259259</v>
      </c>
      <c r="AI83" s="344"/>
      <c r="AJ83" s="344"/>
      <c r="AK83" s="3"/>
    </row>
    <row r="84" spans="1:37" s="4" customFormat="1" ht="12.75" customHeight="1" x14ac:dyDescent="0.25">
      <c r="A84" s="379" t="s">
        <v>988</v>
      </c>
      <c r="B84" s="379" t="s">
        <v>22</v>
      </c>
      <c r="C84" s="379" t="s">
        <v>522</v>
      </c>
      <c r="D84" s="379" t="s">
        <v>989</v>
      </c>
      <c r="E84" s="480">
        <v>0</v>
      </c>
      <c r="F84" s="379"/>
      <c r="G84" s="480">
        <v>0</v>
      </c>
      <c r="H84" s="379"/>
      <c r="I84" s="379"/>
      <c r="J84" s="379"/>
      <c r="K84" s="379"/>
      <c r="L84" s="379"/>
      <c r="M84" s="379"/>
      <c r="N84" s="379"/>
      <c r="O84" s="480">
        <v>0</v>
      </c>
      <c r="P84" s="480"/>
      <c r="Q84" s="480"/>
      <c r="R84" s="379"/>
      <c r="S84" s="480">
        <v>95648.66</v>
      </c>
      <c r="T84" s="379"/>
      <c r="U84" s="480">
        <v>95648.66</v>
      </c>
      <c r="V84" s="379"/>
      <c r="W84" s="379"/>
      <c r="X84" s="379"/>
      <c r="Y84" s="379"/>
      <c r="Z84" s="379"/>
      <c r="AA84" s="379"/>
      <c r="AB84" s="379"/>
      <c r="AC84" s="480">
        <v>95648.66</v>
      </c>
      <c r="AD84" s="480"/>
      <c r="AE84" s="480"/>
      <c r="AF84" s="379"/>
      <c r="AG84" s="379" t="s">
        <v>521</v>
      </c>
      <c r="AH84" s="481">
        <v>45845.552384259259</v>
      </c>
      <c r="AI84" s="379"/>
      <c r="AJ84" s="379"/>
      <c r="AK84" s="3"/>
    </row>
    <row r="85" spans="1:37" s="4" customFormat="1" ht="12.75" customHeight="1" x14ac:dyDescent="0.25">
      <c r="A85" s="379" t="s">
        <v>990</v>
      </c>
      <c r="B85" s="379" t="s">
        <v>22</v>
      </c>
      <c r="C85" s="379" t="s">
        <v>522</v>
      </c>
      <c r="D85" s="379" t="s">
        <v>991</v>
      </c>
      <c r="E85" s="480">
        <v>0</v>
      </c>
      <c r="F85" s="379"/>
      <c r="G85" s="480">
        <v>0</v>
      </c>
      <c r="H85" s="379"/>
      <c r="I85" s="379"/>
      <c r="J85" s="379"/>
      <c r="K85" s="379"/>
      <c r="L85" s="379"/>
      <c r="M85" s="379"/>
      <c r="N85" s="379"/>
      <c r="O85" s="480">
        <v>0</v>
      </c>
      <c r="P85" s="480"/>
      <c r="Q85" s="379"/>
      <c r="R85" s="379"/>
      <c r="S85" s="480">
        <v>95648.66</v>
      </c>
      <c r="T85" s="379"/>
      <c r="U85" s="480">
        <v>95648.66</v>
      </c>
      <c r="V85" s="379"/>
      <c r="W85" s="379"/>
      <c r="X85" s="379"/>
      <c r="Y85" s="379"/>
      <c r="Z85" s="379"/>
      <c r="AA85" s="379"/>
      <c r="AB85" s="379"/>
      <c r="AC85" s="480">
        <v>95648.66</v>
      </c>
      <c r="AD85" s="480"/>
      <c r="AE85" s="379"/>
      <c r="AF85" s="379"/>
      <c r="AG85" s="379" t="s">
        <v>521</v>
      </c>
      <c r="AH85" s="481">
        <v>45845.552384259259</v>
      </c>
      <c r="AI85" s="379"/>
      <c r="AJ85" s="379"/>
      <c r="AK85" s="3"/>
    </row>
    <row r="86" spans="1:37" s="4" customFormat="1" ht="12.75" customHeight="1" x14ac:dyDescent="0.25">
      <c r="A86" s="344" t="s">
        <v>992</v>
      </c>
      <c r="B86" s="344" t="s">
        <v>22</v>
      </c>
      <c r="C86" s="344" t="s">
        <v>522</v>
      </c>
      <c r="D86" s="482" t="s">
        <v>993</v>
      </c>
      <c r="E86" s="478">
        <v>0</v>
      </c>
      <c r="F86" s="482"/>
      <c r="G86" s="478">
        <v>0</v>
      </c>
      <c r="H86" s="482"/>
      <c r="I86" s="482"/>
      <c r="J86" s="482"/>
      <c r="K86" s="482"/>
      <c r="L86" s="482"/>
      <c r="M86" s="482"/>
      <c r="N86" s="482"/>
      <c r="O86" s="483">
        <v>0</v>
      </c>
      <c r="P86" s="482"/>
      <c r="Q86" s="482"/>
      <c r="R86" s="482"/>
      <c r="S86" s="478">
        <v>95648.66</v>
      </c>
      <c r="T86" s="482"/>
      <c r="U86" s="478">
        <v>95648.66</v>
      </c>
      <c r="V86" s="482"/>
      <c r="W86" s="482"/>
      <c r="X86" s="482"/>
      <c r="Y86" s="482"/>
      <c r="Z86" s="482"/>
      <c r="AA86" s="482"/>
      <c r="AB86" s="482"/>
      <c r="AC86" s="483">
        <v>95648.66</v>
      </c>
      <c r="AD86" s="482"/>
      <c r="AE86" s="482"/>
      <c r="AF86" s="482"/>
      <c r="AG86" s="344" t="s">
        <v>521</v>
      </c>
      <c r="AH86" s="479">
        <v>45845.552384259259</v>
      </c>
      <c r="AI86" s="344"/>
      <c r="AJ86" s="344"/>
      <c r="AK86" s="3"/>
    </row>
    <row r="87" spans="1:37" s="4" customFormat="1" ht="12.75" customHeight="1" x14ac:dyDescent="0.25">
      <c r="A87" s="344" t="s">
        <v>86</v>
      </c>
      <c r="B87" s="344" t="s">
        <v>22</v>
      </c>
      <c r="C87" s="344" t="s">
        <v>522</v>
      </c>
      <c r="D87" s="482" t="s">
        <v>588</v>
      </c>
      <c r="E87" s="478">
        <v>2309500</v>
      </c>
      <c r="F87" s="482"/>
      <c r="G87" s="478">
        <v>2309500</v>
      </c>
      <c r="H87" s="482"/>
      <c r="I87" s="482"/>
      <c r="J87" s="482"/>
      <c r="K87" s="482"/>
      <c r="L87" s="482"/>
      <c r="M87" s="482"/>
      <c r="N87" s="482"/>
      <c r="O87" s="482">
        <v>840000</v>
      </c>
      <c r="P87" s="483">
        <v>670000</v>
      </c>
      <c r="Q87" s="482">
        <v>799500</v>
      </c>
      <c r="R87" s="482"/>
      <c r="S87" s="478">
        <v>1846331.4</v>
      </c>
      <c r="T87" s="482"/>
      <c r="U87" s="478">
        <v>1846331.4</v>
      </c>
      <c r="V87" s="482"/>
      <c r="W87" s="482"/>
      <c r="X87" s="482"/>
      <c r="Y87" s="482"/>
      <c r="Z87" s="482"/>
      <c r="AA87" s="482"/>
      <c r="AB87" s="482"/>
      <c r="AC87" s="482">
        <v>1081366.8600000001</v>
      </c>
      <c r="AD87" s="483">
        <v>436328.44</v>
      </c>
      <c r="AE87" s="482">
        <v>328636.09999999998</v>
      </c>
      <c r="AF87" s="482"/>
      <c r="AG87" s="344" t="s">
        <v>521</v>
      </c>
      <c r="AH87" s="479">
        <v>45845.552384259259</v>
      </c>
      <c r="AI87" s="344"/>
      <c r="AJ87" s="344"/>
      <c r="AK87" s="3"/>
    </row>
    <row r="88" spans="1:37" s="4" customFormat="1" ht="12.75" customHeight="1" x14ac:dyDescent="0.25">
      <c r="A88" s="379" t="s">
        <v>87</v>
      </c>
      <c r="B88" s="379" t="s">
        <v>22</v>
      </c>
      <c r="C88" s="379" t="s">
        <v>522</v>
      </c>
      <c r="D88" s="379" t="s">
        <v>589</v>
      </c>
      <c r="E88" s="480">
        <v>1090000</v>
      </c>
      <c r="F88" s="379"/>
      <c r="G88" s="480">
        <v>1090000</v>
      </c>
      <c r="H88" s="379"/>
      <c r="I88" s="379"/>
      <c r="J88" s="379"/>
      <c r="K88" s="379"/>
      <c r="L88" s="379"/>
      <c r="M88" s="379"/>
      <c r="N88" s="379"/>
      <c r="O88" s="379">
        <v>840000</v>
      </c>
      <c r="P88" s="480">
        <v>250000</v>
      </c>
      <c r="Q88" s="480"/>
      <c r="R88" s="379"/>
      <c r="S88" s="480">
        <v>1278955.3</v>
      </c>
      <c r="T88" s="379"/>
      <c r="U88" s="480">
        <v>1278955.3</v>
      </c>
      <c r="V88" s="379"/>
      <c r="W88" s="379"/>
      <c r="X88" s="379"/>
      <c r="Y88" s="379"/>
      <c r="Z88" s="379"/>
      <c r="AA88" s="379"/>
      <c r="AB88" s="379"/>
      <c r="AC88" s="379">
        <v>1081366.8600000001</v>
      </c>
      <c r="AD88" s="480">
        <v>197588.44</v>
      </c>
      <c r="AE88" s="480"/>
      <c r="AF88" s="379"/>
      <c r="AG88" s="379" t="s">
        <v>521</v>
      </c>
      <c r="AH88" s="481">
        <v>45845.552384259259</v>
      </c>
      <c r="AI88" s="379"/>
      <c r="AJ88" s="379"/>
      <c r="AK88" s="3"/>
    </row>
    <row r="89" spans="1:37" s="4" customFormat="1" ht="12.75" customHeight="1" x14ac:dyDescent="0.25">
      <c r="A89" s="344" t="s">
        <v>88</v>
      </c>
      <c r="B89" s="344" t="s">
        <v>22</v>
      </c>
      <c r="C89" s="344" t="s">
        <v>522</v>
      </c>
      <c r="D89" s="482" t="s">
        <v>590</v>
      </c>
      <c r="E89" s="478">
        <v>840000</v>
      </c>
      <c r="F89" s="482"/>
      <c r="G89" s="478">
        <v>840000</v>
      </c>
      <c r="H89" s="482"/>
      <c r="I89" s="482"/>
      <c r="J89" s="482"/>
      <c r="K89" s="482"/>
      <c r="L89" s="482"/>
      <c r="M89" s="482"/>
      <c r="N89" s="482"/>
      <c r="O89" s="482">
        <v>840000</v>
      </c>
      <c r="P89" s="482"/>
      <c r="Q89" s="483"/>
      <c r="R89" s="482"/>
      <c r="S89" s="478">
        <v>1081366.8600000001</v>
      </c>
      <c r="T89" s="482"/>
      <c r="U89" s="478">
        <v>1081366.8600000001</v>
      </c>
      <c r="V89" s="482"/>
      <c r="W89" s="482"/>
      <c r="X89" s="482"/>
      <c r="Y89" s="482"/>
      <c r="Z89" s="482"/>
      <c r="AA89" s="482"/>
      <c r="AB89" s="482"/>
      <c r="AC89" s="482">
        <v>1081366.8600000001</v>
      </c>
      <c r="AD89" s="482"/>
      <c r="AE89" s="483"/>
      <c r="AF89" s="482"/>
      <c r="AG89" s="344" t="s">
        <v>521</v>
      </c>
      <c r="AH89" s="479">
        <v>45845.552384259259</v>
      </c>
      <c r="AI89" s="344"/>
      <c r="AJ89" s="344"/>
      <c r="AK89" s="3"/>
    </row>
    <row r="90" spans="1:37" s="4" customFormat="1" ht="12.75" customHeight="1" x14ac:dyDescent="0.25">
      <c r="A90" s="344" t="s">
        <v>89</v>
      </c>
      <c r="B90" s="344" t="s">
        <v>22</v>
      </c>
      <c r="C90" s="344" t="s">
        <v>522</v>
      </c>
      <c r="D90" s="482" t="s">
        <v>591</v>
      </c>
      <c r="E90" s="478">
        <v>250000</v>
      </c>
      <c r="F90" s="482"/>
      <c r="G90" s="478">
        <v>250000</v>
      </c>
      <c r="H90" s="482"/>
      <c r="I90" s="482"/>
      <c r="J90" s="482"/>
      <c r="K90" s="482"/>
      <c r="L90" s="482"/>
      <c r="M90" s="482"/>
      <c r="N90" s="482"/>
      <c r="O90" s="482"/>
      <c r="P90" s="483">
        <v>250000</v>
      </c>
      <c r="Q90" s="482"/>
      <c r="R90" s="482"/>
      <c r="S90" s="478">
        <v>197588.44</v>
      </c>
      <c r="T90" s="482"/>
      <c r="U90" s="478">
        <v>197588.44</v>
      </c>
      <c r="V90" s="482"/>
      <c r="W90" s="482"/>
      <c r="X90" s="482"/>
      <c r="Y90" s="482"/>
      <c r="Z90" s="482"/>
      <c r="AA90" s="482"/>
      <c r="AB90" s="482"/>
      <c r="AC90" s="482"/>
      <c r="AD90" s="483">
        <v>197588.44</v>
      </c>
      <c r="AE90" s="482"/>
      <c r="AF90" s="482"/>
      <c r="AG90" s="344" t="s">
        <v>521</v>
      </c>
      <c r="AH90" s="479">
        <v>45845.552384259259</v>
      </c>
      <c r="AI90" s="344"/>
      <c r="AJ90" s="344"/>
      <c r="AK90" s="3"/>
    </row>
    <row r="91" spans="1:37" s="4" customFormat="1" ht="12.75" customHeight="1" x14ac:dyDescent="0.25">
      <c r="A91" s="379" t="s">
        <v>90</v>
      </c>
      <c r="B91" s="379" t="s">
        <v>22</v>
      </c>
      <c r="C91" s="379" t="s">
        <v>522</v>
      </c>
      <c r="D91" s="379" t="s">
        <v>592</v>
      </c>
      <c r="E91" s="480">
        <v>1219500</v>
      </c>
      <c r="F91" s="379"/>
      <c r="G91" s="480">
        <v>1219500</v>
      </c>
      <c r="H91" s="379"/>
      <c r="I91" s="379"/>
      <c r="J91" s="379"/>
      <c r="K91" s="379"/>
      <c r="L91" s="379"/>
      <c r="M91" s="379"/>
      <c r="N91" s="379"/>
      <c r="O91" s="480"/>
      <c r="P91" s="379">
        <v>420000</v>
      </c>
      <c r="Q91" s="379">
        <v>799500</v>
      </c>
      <c r="R91" s="379"/>
      <c r="S91" s="480">
        <v>567376.1</v>
      </c>
      <c r="T91" s="379"/>
      <c r="U91" s="480">
        <v>567376.1</v>
      </c>
      <c r="V91" s="379"/>
      <c r="W91" s="379"/>
      <c r="X91" s="379"/>
      <c r="Y91" s="379"/>
      <c r="Z91" s="379"/>
      <c r="AA91" s="379"/>
      <c r="AB91" s="379"/>
      <c r="AC91" s="480"/>
      <c r="AD91" s="379">
        <v>238740</v>
      </c>
      <c r="AE91" s="379">
        <v>328636.09999999998</v>
      </c>
      <c r="AF91" s="379"/>
      <c r="AG91" s="379" t="s">
        <v>521</v>
      </c>
      <c r="AH91" s="481">
        <v>45845.552395833336</v>
      </c>
      <c r="AI91" s="379"/>
      <c r="AJ91" s="379"/>
      <c r="AK91" s="3"/>
    </row>
    <row r="92" spans="1:37" s="4" customFormat="1" ht="12.75" customHeight="1" x14ac:dyDescent="0.25">
      <c r="A92" s="379" t="s">
        <v>91</v>
      </c>
      <c r="B92" s="379" t="s">
        <v>22</v>
      </c>
      <c r="C92" s="379" t="s">
        <v>522</v>
      </c>
      <c r="D92" s="379" t="s">
        <v>593</v>
      </c>
      <c r="E92" s="480">
        <v>799500</v>
      </c>
      <c r="F92" s="379"/>
      <c r="G92" s="480">
        <v>799500</v>
      </c>
      <c r="H92" s="379"/>
      <c r="I92" s="379"/>
      <c r="J92" s="379"/>
      <c r="K92" s="379"/>
      <c r="L92" s="379"/>
      <c r="M92" s="379"/>
      <c r="N92" s="379"/>
      <c r="O92" s="480"/>
      <c r="P92" s="379"/>
      <c r="Q92" s="379">
        <v>799500</v>
      </c>
      <c r="R92" s="379"/>
      <c r="S92" s="480">
        <v>328636.09999999998</v>
      </c>
      <c r="T92" s="379"/>
      <c r="U92" s="480">
        <v>328636.09999999998</v>
      </c>
      <c r="V92" s="379"/>
      <c r="W92" s="379"/>
      <c r="X92" s="379"/>
      <c r="Y92" s="379"/>
      <c r="Z92" s="379"/>
      <c r="AA92" s="379"/>
      <c r="AB92" s="379"/>
      <c r="AC92" s="480"/>
      <c r="AD92" s="379"/>
      <c r="AE92" s="379">
        <v>328636.09999999998</v>
      </c>
      <c r="AF92" s="379"/>
      <c r="AG92" s="379" t="s">
        <v>521</v>
      </c>
      <c r="AH92" s="481">
        <v>45845.552384259259</v>
      </c>
      <c r="AI92" s="379"/>
      <c r="AJ92" s="379"/>
      <c r="AK92" s="3"/>
    </row>
    <row r="93" spans="1:37" s="4" customFormat="1" ht="12.75" customHeight="1" x14ac:dyDescent="0.25">
      <c r="A93" s="344" t="s">
        <v>92</v>
      </c>
      <c r="B93" s="344" t="s">
        <v>22</v>
      </c>
      <c r="C93" s="344" t="s">
        <v>522</v>
      </c>
      <c r="D93" s="482" t="s">
        <v>594</v>
      </c>
      <c r="E93" s="478">
        <v>420000</v>
      </c>
      <c r="F93" s="482"/>
      <c r="G93" s="478">
        <v>420000</v>
      </c>
      <c r="H93" s="482"/>
      <c r="I93" s="482"/>
      <c r="J93" s="482"/>
      <c r="K93" s="482"/>
      <c r="L93" s="482"/>
      <c r="M93" s="482"/>
      <c r="N93" s="482"/>
      <c r="O93" s="483"/>
      <c r="P93" s="482">
        <v>420000</v>
      </c>
      <c r="Q93" s="482"/>
      <c r="R93" s="482"/>
      <c r="S93" s="478">
        <v>238740</v>
      </c>
      <c r="T93" s="482"/>
      <c r="U93" s="478">
        <v>238740</v>
      </c>
      <c r="V93" s="482"/>
      <c r="W93" s="482"/>
      <c r="X93" s="482"/>
      <c r="Y93" s="482"/>
      <c r="Z93" s="482"/>
      <c r="AA93" s="482"/>
      <c r="AB93" s="482"/>
      <c r="AC93" s="483"/>
      <c r="AD93" s="482">
        <v>238740</v>
      </c>
      <c r="AE93" s="482"/>
      <c r="AF93" s="482"/>
      <c r="AG93" s="344" t="s">
        <v>521</v>
      </c>
      <c r="AH93" s="479">
        <v>45845.552384259259</v>
      </c>
      <c r="AI93" s="344"/>
      <c r="AJ93" s="344"/>
      <c r="AK93" s="3"/>
    </row>
    <row r="94" spans="1:37" s="4" customFormat="1" ht="12.75" customHeight="1" x14ac:dyDescent="0.25">
      <c r="A94" s="344" t="s">
        <v>93</v>
      </c>
      <c r="B94" s="344" t="s">
        <v>22</v>
      </c>
      <c r="C94" s="344" t="s">
        <v>522</v>
      </c>
      <c r="D94" s="482" t="s">
        <v>595</v>
      </c>
      <c r="E94" s="478">
        <v>692000</v>
      </c>
      <c r="F94" s="482"/>
      <c r="G94" s="478">
        <v>692000</v>
      </c>
      <c r="H94" s="482"/>
      <c r="I94" s="482"/>
      <c r="J94" s="482"/>
      <c r="K94" s="482"/>
      <c r="L94" s="482"/>
      <c r="M94" s="482"/>
      <c r="N94" s="482"/>
      <c r="O94" s="483">
        <v>692000</v>
      </c>
      <c r="P94" s="482"/>
      <c r="Q94" s="482"/>
      <c r="R94" s="482"/>
      <c r="S94" s="478">
        <v>313159.87</v>
      </c>
      <c r="T94" s="482"/>
      <c r="U94" s="478">
        <v>313159.87</v>
      </c>
      <c r="V94" s="482"/>
      <c r="W94" s="482"/>
      <c r="X94" s="482"/>
      <c r="Y94" s="482"/>
      <c r="Z94" s="482"/>
      <c r="AA94" s="482"/>
      <c r="AB94" s="482"/>
      <c r="AC94" s="483">
        <v>313159.87</v>
      </c>
      <c r="AD94" s="482"/>
      <c r="AE94" s="482"/>
      <c r="AF94" s="482"/>
      <c r="AG94" s="344" t="s">
        <v>521</v>
      </c>
      <c r="AH94" s="479">
        <v>45845.552395833336</v>
      </c>
      <c r="AI94" s="344"/>
      <c r="AJ94" s="344"/>
      <c r="AK94" s="3"/>
    </row>
    <row r="95" spans="1:37" s="4" customFormat="1" ht="12.75" customHeight="1" x14ac:dyDescent="0.25">
      <c r="A95" s="379" t="s">
        <v>94</v>
      </c>
      <c r="B95" s="379" t="s">
        <v>22</v>
      </c>
      <c r="C95" s="379" t="s">
        <v>522</v>
      </c>
      <c r="D95" s="379" t="s">
        <v>596</v>
      </c>
      <c r="E95" s="480">
        <v>692000</v>
      </c>
      <c r="F95" s="379"/>
      <c r="G95" s="480">
        <v>692000</v>
      </c>
      <c r="H95" s="379"/>
      <c r="I95" s="379"/>
      <c r="J95" s="379"/>
      <c r="K95" s="379"/>
      <c r="L95" s="379"/>
      <c r="M95" s="379"/>
      <c r="N95" s="379"/>
      <c r="O95" s="480">
        <v>692000</v>
      </c>
      <c r="P95" s="379"/>
      <c r="Q95" s="379"/>
      <c r="R95" s="379"/>
      <c r="S95" s="480">
        <v>313159.87</v>
      </c>
      <c r="T95" s="379"/>
      <c r="U95" s="480">
        <v>313159.87</v>
      </c>
      <c r="V95" s="379"/>
      <c r="W95" s="379"/>
      <c r="X95" s="379"/>
      <c r="Y95" s="379"/>
      <c r="Z95" s="379"/>
      <c r="AA95" s="379"/>
      <c r="AB95" s="379"/>
      <c r="AC95" s="480">
        <v>313159.87</v>
      </c>
      <c r="AD95" s="379"/>
      <c r="AE95" s="379"/>
      <c r="AF95" s="379"/>
      <c r="AG95" s="379" t="s">
        <v>521</v>
      </c>
      <c r="AH95" s="481">
        <v>45845.552395833336</v>
      </c>
      <c r="AI95" s="379"/>
      <c r="AJ95" s="379"/>
      <c r="AK95" s="3"/>
    </row>
    <row r="96" spans="1:37" s="4" customFormat="1" ht="12.75" customHeight="1" x14ac:dyDescent="0.25">
      <c r="A96" s="344" t="s">
        <v>95</v>
      </c>
      <c r="B96" s="344" t="s">
        <v>22</v>
      </c>
      <c r="C96" s="344" t="s">
        <v>522</v>
      </c>
      <c r="D96" s="482" t="s">
        <v>597</v>
      </c>
      <c r="E96" s="478">
        <v>510000</v>
      </c>
      <c r="F96" s="482"/>
      <c r="G96" s="478">
        <v>510000</v>
      </c>
      <c r="H96" s="482"/>
      <c r="I96" s="482"/>
      <c r="J96" s="482"/>
      <c r="K96" s="482"/>
      <c r="L96" s="482"/>
      <c r="M96" s="482"/>
      <c r="N96" s="482"/>
      <c r="O96" s="483">
        <v>510000</v>
      </c>
      <c r="P96" s="482"/>
      <c r="Q96" s="482"/>
      <c r="R96" s="482"/>
      <c r="S96" s="478">
        <v>178483.77</v>
      </c>
      <c r="T96" s="482"/>
      <c r="U96" s="478">
        <v>178483.77</v>
      </c>
      <c r="V96" s="482"/>
      <c r="W96" s="482"/>
      <c r="X96" s="482"/>
      <c r="Y96" s="482"/>
      <c r="Z96" s="482"/>
      <c r="AA96" s="482"/>
      <c r="AB96" s="482"/>
      <c r="AC96" s="483">
        <v>178483.77</v>
      </c>
      <c r="AD96" s="482"/>
      <c r="AE96" s="482"/>
      <c r="AF96" s="482"/>
      <c r="AG96" s="344" t="s">
        <v>521</v>
      </c>
      <c r="AH96" s="479">
        <v>45845.552384259259</v>
      </c>
      <c r="AI96" s="344"/>
      <c r="AJ96" s="344"/>
      <c r="AK96" s="3"/>
    </row>
    <row r="97" spans="1:37" s="4" customFormat="1" ht="12.75" customHeight="1" x14ac:dyDescent="0.25">
      <c r="A97" s="379" t="s">
        <v>96</v>
      </c>
      <c r="B97" s="379" t="s">
        <v>22</v>
      </c>
      <c r="C97" s="379" t="s">
        <v>522</v>
      </c>
      <c r="D97" s="379" t="s">
        <v>598</v>
      </c>
      <c r="E97" s="480">
        <v>120000</v>
      </c>
      <c r="F97" s="379"/>
      <c r="G97" s="480">
        <v>120000</v>
      </c>
      <c r="H97" s="379"/>
      <c r="I97" s="379"/>
      <c r="J97" s="379"/>
      <c r="K97" s="379"/>
      <c r="L97" s="379"/>
      <c r="M97" s="379"/>
      <c r="N97" s="379"/>
      <c r="O97" s="480">
        <v>120000</v>
      </c>
      <c r="P97" s="480"/>
      <c r="Q97" s="480"/>
      <c r="R97" s="379"/>
      <c r="S97" s="480">
        <v>123403.48</v>
      </c>
      <c r="T97" s="379"/>
      <c r="U97" s="480">
        <v>123403.48</v>
      </c>
      <c r="V97" s="379"/>
      <c r="W97" s="379"/>
      <c r="X97" s="379"/>
      <c r="Y97" s="379"/>
      <c r="Z97" s="379"/>
      <c r="AA97" s="379"/>
      <c r="AB97" s="379"/>
      <c r="AC97" s="480">
        <v>123403.48</v>
      </c>
      <c r="AD97" s="480"/>
      <c r="AE97" s="480"/>
      <c r="AF97" s="379"/>
      <c r="AG97" s="379" t="s">
        <v>521</v>
      </c>
      <c r="AH97" s="481">
        <v>45845.552384259259</v>
      </c>
      <c r="AI97" s="379"/>
      <c r="AJ97" s="379"/>
      <c r="AK97" s="3"/>
    </row>
    <row r="98" spans="1:37" s="4" customFormat="1" ht="12.75" customHeight="1" x14ac:dyDescent="0.25">
      <c r="A98" s="379" t="s">
        <v>97</v>
      </c>
      <c r="B98" s="379" t="s">
        <v>22</v>
      </c>
      <c r="C98" s="379" t="s">
        <v>522</v>
      </c>
      <c r="D98" s="379" t="s">
        <v>599</v>
      </c>
      <c r="E98" s="480">
        <v>62000</v>
      </c>
      <c r="F98" s="379"/>
      <c r="G98" s="480">
        <v>62000</v>
      </c>
      <c r="H98" s="379"/>
      <c r="I98" s="379"/>
      <c r="J98" s="379"/>
      <c r="K98" s="379"/>
      <c r="L98" s="379"/>
      <c r="M98" s="379"/>
      <c r="N98" s="379"/>
      <c r="O98" s="480">
        <v>62000</v>
      </c>
      <c r="P98" s="480"/>
      <c r="Q98" s="480"/>
      <c r="R98" s="379"/>
      <c r="S98" s="480">
        <v>11272.62</v>
      </c>
      <c r="T98" s="379"/>
      <c r="U98" s="480">
        <v>11272.62</v>
      </c>
      <c r="V98" s="379"/>
      <c r="W98" s="379"/>
      <c r="X98" s="379"/>
      <c r="Y98" s="379"/>
      <c r="Z98" s="379"/>
      <c r="AA98" s="379"/>
      <c r="AB98" s="379"/>
      <c r="AC98" s="480">
        <v>11272.62</v>
      </c>
      <c r="AD98" s="480"/>
      <c r="AE98" s="480"/>
      <c r="AF98" s="379"/>
      <c r="AG98" s="379" t="s">
        <v>521</v>
      </c>
      <c r="AH98" s="481">
        <v>45845.552395833336</v>
      </c>
      <c r="AI98" s="379"/>
      <c r="AJ98" s="379"/>
      <c r="AK98" s="3"/>
    </row>
    <row r="99" spans="1:37" s="4" customFormat="1" ht="12.75" customHeight="1" x14ac:dyDescent="0.25">
      <c r="A99" s="379" t="s">
        <v>98</v>
      </c>
      <c r="B99" s="379" t="s">
        <v>22</v>
      </c>
      <c r="C99" s="379" t="s">
        <v>522</v>
      </c>
      <c r="D99" s="379" t="s">
        <v>600</v>
      </c>
      <c r="E99" s="480">
        <v>62000</v>
      </c>
      <c r="F99" s="379"/>
      <c r="G99" s="480">
        <v>62000</v>
      </c>
      <c r="H99" s="379"/>
      <c r="I99" s="379"/>
      <c r="J99" s="379"/>
      <c r="K99" s="379"/>
      <c r="L99" s="379"/>
      <c r="M99" s="379"/>
      <c r="N99" s="379"/>
      <c r="O99" s="480">
        <v>62000</v>
      </c>
      <c r="P99" s="480"/>
      <c r="Q99" s="480"/>
      <c r="R99" s="379"/>
      <c r="S99" s="480">
        <v>11272.62</v>
      </c>
      <c r="T99" s="379"/>
      <c r="U99" s="480">
        <v>11272.62</v>
      </c>
      <c r="V99" s="379"/>
      <c r="W99" s="379"/>
      <c r="X99" s="379"/>
      <c r="Y99" s="379"/>
      <c r="Z99" s="379"/>
      <c r="AA99" s="379"/>
      <c r="AB99" s="379"/>
      <c r="AC99" s="480">
        <v>11272.62</v>
      </c>
      <c r="AD99" s="480"/>
      <c r="AE99" s="480"/>
      <c r="AF99" s="379"/>
      <c r="AG99" s="379" t="s">
        <v>521</v>
      </c>
      <c r="AH99" s="481">
        <v>45845.552384259259</v>
      </c>
      <c r="AI99" s="379"/>
      <c r="AJ99" s="379"/>
      <c r="AK99" s="3"/>
    </row>
    <row r="100" spans="1:37" s="4" customFormat="1" ht="12.75" customHeight="1" x14ac:dyDescent="0.25">
      <c r="A100" s="344" t="s">
        <v>99</v>
      </c>
      <c r="B100" s="344" t="s">
        <v>22</v>
      </c>
      <c r="C100" s="344" t="s">
        <v>522</v>
      </c>
      <c r="D100" s="482" t="s">
        <v>601</v>
      </c>
      <c r="E100" s="478">
        <v>6069597.0599999996</v>
      </c>
      <c r="F100" s="482"/>
      <c r="G100" s="478">
        <v>6069597.0599999996</v>
      </c>
      <c r="H100" s="482"/>
      <c r="I100" s="482"/>
      <c r="J100" s="482"/>
      <c r="K100" s="482"/>
      <c r="L100" s="482"/>
      <c r="M100" s="482"/>
      <c r="N100" s="482"/>
      <c r="O100" s="483">
        <v>203100</v>
      </c>
      <c r="P100" s="482">
        <v>5744997.0599999996</v>
      </c>
      <c r="Q100" s="482">
        <v>121500</v>
      </c>
      <c r="R100" s="482"/>
      <c r="S100" s="478">
        <v>4422352.8600000003</v>
      </c>
      <c r="T100" s="482"/>
      <c r="U100" s="478">
        <v>4422352.8600000003</v>
      </c>
      <c r="V100" s="482"/>
      <c r="W100" s="482"/>
      <c r="X100" s="482"/>
      <c r="Y100" s="482"/>
      <c r="Z100" s="482"/>
      <c r="AA100" s="482"/>
      <c r="AB100" s="482"/>
      <c r="AC100" s="483">
        <v>478182.08</v>
      </c>
      <c r="AD100" s="482">
        <v>3676487.53</v>
      </c>
      <c r="AE100" s="482">
        <v>267683.25</v>
      </c>
      <c r="AF100" s="482"/>
      <c r="AG100" s="344" t="s">
        <v>521</v>
      </c>
      <c r="AH100" s="479">
        <v>45845.552384259259</v>
      </c>
      <c r="AI100" s="344"/>
      <c r="AJ100" s="344"/>
      <c r="AK100" s="3"/>
    </row>
    <row r="101" spans="1:37" s="4" customFormat="1" ht="12.75" customHeight="1" x14ac:dyDescent="0.25">
      <c r="A101" s="344" t="s">
        <v>100</v>
      </c>
      <c r="B101" s="344" t="s">
        <v>22</v>
      </c>
      <c r="C101" s="344" t="s">
        <v>522</v>
      </c>
      <c r="D101" s="482" t="s">
        <v>602</v>
      </c>
      <c r="E101" s="478">
        <v>733100</v>
      </c>
      <c r="F101" s="482"/>
      <c r="G101" s="478">
        <v>733100</v>
      </c>
      <c r="H101" s="482"/>
      <c r="I101" s="482"/>
      <c r="J101" s="482"/>
      <c r="K101" s="482"/>
      <c r="L101" s="482"/>
      <c r="M101" s="482"/>
      <c r="N101" s="482"/>
      <c r="O101" s="482">
        <v>203100</v>
      </c>
      <c r="P101" s="482">
        <v>430000</v>
      </c>
      <c r="Q101" s="483">
        <v>100000</v>
      </c>
      <c r="R101" s="482"/>
      <c r="S101" s="478">
        <v>320934</v>
      </c>
      <c r="T101" s="482"/>
      <c r="U101" s="478">
        <v>320934</v>
      </c>
      <c r="V101" s="482"/>
      <c r="W101" s="482"/>
      <c r="X101" s="482"/>
      <c r="Y101" s="482"/>
      <c r="Z101" s="482"/>
      <c r="AA101" s="482"/>
      <c r="AB101" s="482"/>
      <c r="AC101" s="482">
        <v>60800</v>
      </c>
      <c r="AD101" s="482">
        <v>201600</v>
      </c>
      <c r="AE101" s="483">
        <v>58534</v>
      </c>
      <c r="AF101" s="482"/>
      <c r="AG101" s="344" t="s">
        <v>521</v>
      </c>
      <c r="AH101" s="479">
        <v>45845.552384259259</v>
      </c>
      <c r="AI101" s="344"/>
      <c r="AJ101" s="344"/>
      <c r="AK101" s="3"/>
    </row>
    <row r="102" spans="1:37" s="4" customFormat="1" ht="12.75" customHeight="1" x14ac:dyDescent="0.25">
      <c r="A102" s="344" t="s">
        <v>101</v>
      </c>
      <c r="B102" s="344" t="s">
        <v>22</v>
      </c>
      <c r="C102" s="344" t="s">
        <v>522</v>
      </c>
      <c r="D102" s="482" t="s">
        <v>603</v>
      </c>
      <c r="E102" s="478">
        <v>733100</v>
      </c>
      <c r="F102" s="482"/>
      <c r="G102" s="478">
        <v>733100</v>
      </c>
      <c r="H102" s="482"/>
      <c r="I102" s="482"/>
      <c r="J102" s="482"/>
      <c r="K102" s="482"/>
      <c r="L102" s="482"/>
      <c r="M102" s="482"/>
      <c r="N102" s="482"/>
      <c r="O102" s="482">
        <v>203100</v>
      </c>
      <c r="P102" s="483">
        <v>430000</v>
      </c>
      <c r="Q102" s="482">
        <v>100000</v>
      </c>
      <c r="R102" s="482"/>
      <c r="S102" s="478">
        <v>320934</v>
      </c>
      <c r="T102" s="482"/>
      <c r="U102" s="478">
        <v>320934</v>
      </c>
      <c r="V102" s="482"/>
      <c r="W102" s="482"/>
      <c r="X102" s="482"/>
      <c r="Y102" s="482"/>
      <c r="Z102" s="482"/>
      <c r="AA102" s="482"/>
      <c r="AB102" s="482"/>
      <c r="AC102" s="482">
        <v>60800</v>
      </c>
      <c r="AD102" s="483">
        <v>201600</v>
      </c>
      <c r="AE102" s="482">
        <v>58534</v>
      </c>
      <c r="AF102" s="482"/>
      <c r="AG102" s="344" t="s">
        <v>521</v>
      </c>
      <c r="AH102" s="479">
        <v>45845.552384259259</v>
      </c>
      <c r="AI102" s="344"/>
      <c r="AJ102" s="344"/>
      <c r="AK102" s="3"/>
    </row>
    <row r="103" spans="1:37" s="4" customFormat="1" ht="12.75" customHeight="1" x14ac:dyDescent="0.25">
      <c r="A103" s="379" t="s">
        <v>102</v>
      </c>
      <c r="B103" s="379" t="s">
        <v>22</v>
      </c>
      <c r="C103" s="379" t="s">
        <v>522</v>
      </c>
      <c r="D103" s="379" t="s">
        <v>604</v>
      </c>
      <c r="E103" s="480">
        <v>203100</v>
      </c>
      <c r="F103" s="379"/>
      <c r="G103" s="480">
        <v>203100</v>
      </c>
      <c r="H103" s="379"/>
      <c r="I103" s="379"/>
      <c r="J103" s="379"/>
      <c r="K103" s="379"/>
      <c r="L103" s="379"/>
      <c r="M103" s="379"/>
      <c r="N103" s="379"/>
      <c r="O103" s="480">
        <v>203100</v>
      </c>
      <c r="P103" s="480"/>
      <c r="Q103" s="480"/>
      <c r="R103" s="379"/>
      <c r="S103" s="480">
        <v>60800</v>
      </c>
      <c r="T103" s="379"/>
      <c r="U103" s="480">
        <v>60800</v>
      </c>
      <c r="V103" s="379"/>
      <c r="W103" s="379"/>
      <c r="X103" s="379"/>
      <c r="Y103" s="379"/>
      <c r="Z103" s="379"/>
      <c r="AA103" s="379"/>
      <c r="AB103" s="379"/>
      <c r="AC103" s="480">
        <v>60800</v>
      </c>
      <c r="AD103" s="480"/>
      <c r="AE103" s="480"/>
      <c r="AF103" s="379"/>
      <c r="AG103" s="379" t="s">
        <v>521</v>
      </c>
      <c r="AH103" s="481">
        <v>45845.552384259259</v>
      </c>
      <c r="AI103" s="379"/>
      <c r="AJ103" s="379"/>
      <c r="AK103" s="3"/>
    </row>
    <row r="104" spans="1:37" s="4" customFormat="1" ht="12.75" customHeight="1" x14ac:dyDescent="0.25">
      <c r="A104" s="379" t="s">
        <v>103</v>
      </c>
      <c r="B104" s="379" t="s">
        <v>22</v>
      </c>
      <c r="C104" s="379" t="s">
        <v>522</v>
      </c>
      <c r="D104" s="379" t="s">
        <v>605</v>
      </c>
      <c r="E104" s="480">
        <v>100000</v>
      </c>
      <c r="F104" s="379"/>
      <c r="G104" s="480">
        <v>100000</v>
      </c>
      <c r="H104" s="379"/>
      <c r="I104" s="379"/>
      <c r="J104" s="379"/>
      <c r="K104" s="379"/>
      <c r="L104" s="379"/>
      <c r="M104" s="379"/>
      <c r="N104" s="379"/>
      <c r="O104" s="480"/>
      <c r="P104" s="480"/>
      <c r="Q104" s="480">
        <v>100000</v>
      </c>
      <c r="R104" s="379"/>
      <c r="S104" s="480">
        <v>58534</v>
      </c>
      <c r="T104" s="379"/>
      <c r="U104" s="480">
        <v>58534</v>
      </c>
      <c r="V104" s="379"/>
      <c r="W104" s="379"/>
      <c r="X104" s="379"/>
      <c r="Y104" s="379"/>
      <c r="Z104" s="379"/>
      <c r="AA104" s="379"/>
      <c r="AB104" s="379"/>
      <c r="AC104" s="480"/>
      <c r="AD104" s="480"/>
      <c r="AE104" s="480">
        <v>58534</v>
      </c>
      <c r="AF104" s="379"/>
      <c r="AG104" s="379" t="s">
        <v>521</v>
      </c>
      <c r="AH104" s="481">
        <v>45845.552384259259</v>
      </c>
      <c r="AI104" s="379"/>
      <c r="AJ104" s="379"/>
      <c r="AK104" s="3"/>
    </row>
    <row r="105" spans="1:37" s="4" customFormat="1" ht="12.75" customHeight="1" x14ac:dyDescent="0.25">
      <c r="A105" s="344" t="s">
        <v>104</v>
      </c>
      <c r="B105" s="344" t="s">
        <v>22</v>
      </c>
      <c r="C105" s="344" t="s">
        <v>522</v>
      </c>
      <c r="D105" s="482" t="s">
        <v>606</v>
      </c>
      <c r="E105" s="478">
        <v>430000</v>
      </c>
      <c r="F105" s="482"/>
      <c r="G105" s="478">
        <v>430000</v>
      </c>
      <c r="H105" s="482"/>
      <c r="I105" s="482"/>
      <c r="J105" s="482"/>
      <c r="K105" s="482"/>
      <c r="L105" s="482"/>
      <c r="M105" s="482"/>
      <c r="N105" s="482"/>
      <c r="O105" s="483"/>
      <c r="P105" s="482">
        <v>430000</v>
      </c>
      <c r="Q105" s="482"/>
      <c r="R105" s="482"/>
      <c r="S105" s="478">
        <v>201600</v>
      </c>
      <c r="T105" s="482"/>
      <c r="U105" s="478">
        <v>201600</v>
      </c>
      <c r="V105" s="482"/>
      <c r="W105" s="482"/>
      <c r="X105" s="482"/>
      <c r="Y105" s="482"/>
      <c r="Z105" s="482"/>
      <c r="AA105" s="482"/>
      <c r="AB105" s="482"/>
      <c r="AC105" s="483"/>
      <c r="AD105" s="482">
        <v>201600</v>
      </c>
      <c r="AE105" s="482"/>
      <c r="AF105" s="482"/>
      <c r="AG105" s="344" t="s">
        <v>521</v>
      </c>
      <c r="AH105" s="479">
        <v>45845.552384259259</v>
      </c>
      <c r="AI105" s="344"/>
      <c r="AJ105" s="344"/>
      <c r="AK105" s="3"/>
    </row>
    <row r="106" spans="1:37" s="4" customFormat="1" ht="12.75" customHeight="1" x14ac:dyDescent="0.25">
      <c r="A106" s="344" t="s">
        <v>740</v>
      </c>
      <c r="B106" s="344" t="s">
        <v>22</v>
      </c>
      <c r="C106" s="344" t="s">
        <v>522</v>
      </c>
      <c r="D106" s="482" t="s">
        <v>741</v>
      </c>
      <c r="E106" s="478">
        <v>5336497.0599999996</v>
      </c>
      <c r="F106" s="482"/>
      <c r="G106" s="478">
        <v>5336497.0599999996</v>
      </c>
      <c r="H106" s="482"/>
      <c r="I106" s="482"/>
      <c r="J106" s="482"/>
      <c r="K106" s="482"/>
      <c r="L106" s="482"/>
      <c r="M106" s="482"/>
      <c r="N106" s="482"/>
      <c r="O106" s="482">
        <v>0</v>
      </c>
      <c r="P106" s="482">
        <v>5314997.0599999996</v>
      </c>
      <c r="Q106" s="483">
        <v>21500</v>
      </c>
      <c r="R106" s="482"/>
      <c r="S106" s="478">
        <v>4101418.86</v>
      </c>
      <c r="T106" s="482"/>
      <c r="U106" s="478">
        <v>4101418.86</v>
      </c>
      <c r="V106" s="482"/>
      <c r="W106" s="482"/>
      <c r="X106" s="482"/>
      <c r="Y106" s="482"/>
      <c r="Z106" s="482"/>
      <c r="AA106" s="482"/>
      <c r="AB106" s="482"/>
      <c r="AC106" s="482">
        <v>417382.08</v>
      </c>
      <c r="AD106" s="482">
        <v>3474887.53</v>
      </c>
      <c r="AE106" s="483">
        <v>209149.25</v>
      </c>
      <c r="AF106" s="482"/>
      <c r="AG106" s="344" t="s">
        <v>521</v>
      </c>
      <c r="AH106" s="479">
        <v>45845.552384259259</v>
      </c>
      <c r="AI106" s="344"/>
      <c r="AJ106" s="344"/>
      <c r="AK106" s="3"/>
    </row>
    <row r="107" spans="1:37" s="4" customFormat="1" ht="12.75" customHeight="1" x14ac:dyDescent="0.25">
      <c r="A107" s="344" t="s">
        <v>742</v>
      </c>
      <c r="B107" s="344" t="s">
        <v>22</v>
      </c>
      <c r="C107" s="344" t="s">
        <v>522</v>
      </c>
      <c r="D107" s="482" t="s">
        <v>743</v>
      </c>
      <c r="E107" s="478">
        <v>5336497.0599999996</v>
      </c>
      <c r="F107" s="482"/>
      <c r="G107" s="478">
        <v>5336497.0599999996</v>
      </c>
      <c r="H107" s="482"/>
      <c r="I107" s="482"/>
      <c r="J107" s="482"/>
      <c r="K107" s="482"/>
      <c r="L107" s="482"/>
      <c r="M107" s="482"/>
      <c r="N107" s="482"/>
      <c r="O107" s="482">
        <v>0</v>
      </c>
      <c r="P107" s="483">
        <v>5314997.0599999996</v>
      </c>
      <c r="Q107" s="482">
        <v>21500</v>
      </c>
      <c r="R107" s="482"/>
      <c r="S107" s="478">
        <v>4101418.86</v>
      </c>
      <c r="T107" s="482"/>
      <c r="U107" s="478">
        <v>4101418.86</v>
      </c>
      <c r="V107" s="482"/>
      <c r="W107" s="482"/>
      <c r="X107" s="482"/>
      <c r="Y107" s="482"/>
      <c r="Z107" s="482"/>
      <c r="AA107" s="482"/>
      <c r="AB107" s="482"/>
      <c r="AC107" s="482">
        <v>417382.08</v>
      </c>
      <c r="AD107" s="483">
        <v>3474887.53</v>
      </c>
      <c r="AE107" s="482">
        <v>209149.25</v>
      </c>
      <c r="AF107" s="482"/>
      <c r="AG107" s="344" t="s">
        <v>521</v>
      </c>
      <c r="AH107" s="479">
        <v>45845.552384259259</v>
      </c>
      <c r="AI107" s="344"/>
      <c r="AJ107" s="344"/>
      <c r="AK107" s="3"/>
    </row>
    <row r="108" spans="1:37" s="4" customFormat="1" ht="12.75" customHeight="1" x14ac:dyDescent="0.25">
      <c r="A108" s="379" t="s">
        <v>744</v>
      </c>
      <c r="B108" s="379" t="s">
        <v>22</v>
      </c>
      <c r="C108" s="379" t="s">
        <v>522</v>
      </c>
      <c r="D108" s="379" t="s">
        <v>745</v>
      </c>
      <c r="E108" s="480">
        <v>0</v>
      </c>
      <c r="F108" s="379"/>
      <c r="G108" s="480">
        <v>0</v>
      </c>
      <c r="H108" s="379"/>
      <c r="I108" s="379"/>
      <c r="J108" s="379"/>
      <c r="K108" s="379"/>
      <c r="L108" s="379"/>
      <c r="M108" s="379"/>
      <c r="N108" s="379"/>
      <c r="O108" s="480">
        <v>0</v>
      </c>
      <c r="P108" s="480"/>
      <c r="Q108" s="379"/>
      <c r="R108" s="379"/>
      <c r="S108" s="480">
        <v>417382.08</v>
      </c>
      <c r="T108" s="379"/>
      <c r="U108" s="480">
        <v>417382.08</v>
      </c>
      <c r="V108" s="379"/>
      <c r="W108" s="379"/>
      <c r="X108" s="379"/>
      <c r="Y108" s="379"/>
      <c r="Z108" s="379"/>
      <c r="AA108" s="379"/>
      <c r="AB108" s="379"/>
      <c r="AC108" s="480">
        <v>417382.08</v>
      </c>
      <c r="AD108" s="480"/>
      <c r="AE108" s="379"/>
      <c r="AF108" s="379"/>
      <c r="AG108" s="379" t="s">
        <v>521</v>
      </c>
      <c r="AH108" s="481">
        <v>45845.552384259259</v>
      </c>
      <c r="AI108" s="379"/>
      <c r="AJ108" s="379"/>
      <c r="AK108" s="3"/>
    </row>
    <row r="109" spans="1:37" s="4" customFormat="1" ht="12.75" customHeight="1" x14ac:dyDescent="0.25">
      <c r="A109" s="379" t="s">
        <v>746</v>
      </c>
      <c r="B109" s="379" t="s">
        <v>22</v>
      </c>
      <c r="C109" s="379" t="s">
        <v>522</v>
      </c>
      <c r="D109" s="379" t="s">
        <v>747</v>
      </c>
      <c r="E109" s="480">
        <v>21500</v>
      </c>
      <c r="F109" s="379"/>
      <c r="G109" s="480">
        <v>21500</v>
      </c>
      <c r="H109" s="379"/>
      <c r="I109" s="379"/>
      <c r="J109" s="379"/>
      <c r="K109" s="379"/>
      <c r="L109" s="379"/>
      <c r="M109" s="379"/>
      <c r="N109" s="379"/>
      <c r="O109" s="480"/>
      <c r="P109" s="480"/>
      <c r="Q109" s="379">
        <v>21500</v>
      </c>
      <c r="R109" s="379"/>
      <c r="S109" s="480">
        <v>209149.25</v>
      </c>
      <c r="T109" s="379"/>
      <c r="U109" s="480">
        <v>209149.25</v>
      </c>
      <c r="V109" s="379"/>
      <c r="W109" s="379"/>
      <c r="X109" s="379"/>
      <c r="Y109" s="379"/>
      <c r="Z109" s="379"/>
      <c r="AA109" s="379"/>
      <c r="AB109" s="379"/>
      <c r="AC109" s="480"/>
      <c r="AD109" s="480"/>
      <c r="AE109" s="379">
        <v>209149.25</v>
      </c>
      <c r="AF109" s="379"/>
      <c r="AG109" s="379" t="s">
        <v>521</v>
      </c>
      <c r="AH109" s="481">
        <v>45845.552384259259</v>
      </c>
      <c r="AI109" s="379"/>
      <c r="AJ109" s="379"/>
      <c r="AK109" s="3"/>
    </row>
    <row r="110" spans="1:37" s="4" customFormat="1" ht="12.75" customHeight="1" x14ac:dyDescent="0.25">
      <c r="A110" s="379" t="s">
        <v>748</v>
      </c>
      <c r="B110" s="379" t="s">
        <v>22</v>
      </c>
      <c r="C110" s="379" t="s">
        <v>522</v>
      </c>
      <c r="D110" s="379" t="s">
        <v>749</v>
      </c>
      <c r="E110" s="480">
        <v>5314997.0599999996</v>
      </c>
      <c r="F110" s="379"/>
      <c r="G110" s="480">
        <v>5314997.0599999996</v>
      </c>
      <c r="H110" s="379"/>
      <c r="I110" s="379"/>
      <c r="J110" s="379"/>
      <c r="K110" s="379"/>
      <c r="L110" s="379"/>
      <c r="M110" s="379"/>
      <c r="N110" s="379"/>
      <c r="O110" s="480"/>
      <c r="P110" s="480">
        <v>5314997.0599999996</v>
      </c>
      <c r="Q110" s="379"/>
      <c r="R110" s="379"/>
      <c r="S110" s="480">
        <v>3474887.53</v>
      </c>
      <c r="T110" s="379"/>
      <c r="U110" s="480">
        <v>3474887.53</v>
      </c>
      <c r="V110" s="379"/>
      <c r="W110" s="379"/>
      <c r="X110" s="379"/>
      <c r="Y110" s="379"/>
      <c r="Z110" s="379"/>
      <c r="AA110" s="379"/>
      <c r="AB110" s="379"/>
      <c r="AC110" s="480"/>
      <c r="AD110" s="480">
        <v>3474887.53</v>
      </c>
      <c r="AE110" s="379"/>
      <c r="AF110" s="379"/>
      <c r="AG110" s="379" t="s">
        <v>521</v>
      </c>
      <c r="AH110" s="481">
        <v>45845.552384259259</v>
      </c>
      <c r="AI110" s="379"/>
      <c r="AJ110" s="379"/>
      <c r="AK110" s="3"/>
    </row>
    <row r="111" spans="1:37" s="4" customFormat="1" ht="12.75" customHeight="1" x14ac:dyDescent="0.25">
      <c r="A111" s="344" t="s">
        <v>105</v>
      </c>
      <c r="B111" s="344" t="s">
        <v>22</v>
      </c>
      <c r="C111" s="344" t="s">
        <v>522</v>
      </c>
      <c r="D111" s="482" t="s">
        <v>607</v>
      </c>
      <c r="E111" s="478">
        <v>11015000</v>
      </c>
      <c r="F111" s="482"/>
      <c r="G111" s="478">
        <v>11015000</v>
      </c>
      <c r="H111" s="482"/>
      <c r="I111" s="482"/>
      <c r="J111" s="482"/>
      <c r="K111" s="482"/>
      <c r="L111" s="482"/>
      <c r="M111" s="482"/>
      <c r="N111" s="482"/>
      <c r="O111" s="483">
        <v>8015000</v>
      </c>
      <c r="P111" s="482">
        <v>3000000</v>
      </c>
      <c r="Q111" s="482">
        <v>0</v>
      </c>
      <c r="R111" s="482"/>
      <c r="S111" s="478">
        <v>17267750.460000001</v>
      </c>
      <c r="T111" s="482"/>
      <c r="U111" s="478">
        <v>17267750.460000001</v>
      </c>
      <c r="V111" s="482"/>
      <c r="W111" s="482"/>
      <c r="X111" s="482"/>
      <c r="Y111" s="482"/>
      <c r="Z111" s="482"/>
      <c r="AA111" s="482"/>
      <c r="AB111" s="482"/>
      <c r="AC111" s="483">
        <v>15386583.48</v>
      </c>
      <c r="AD111" s="482">
        <v>1881054.98</v>
      </c>
      <c r="AE111" s="482">
        <v>112</v>
      </c>
      <c r="AF111" s="482"/>
      <c r="AG111" s="344" t="s">
        <v>521</v>
      </c>
      <c r="AH111" s="479">
        <v>45845.552384259259</v>
      </c>
      <c r="AI111" s="344"/>
      <c r="AJ111" s="344"/>
      <c r="AK111" s="3"/>
    </row>
    <row r="112" spans="1:37" s="4" customFormat="1" ht="12.75" customHeight="1" x14ac:dyDescent="0.25">
      <c r="A112" s="344" t="s">
        <v>106</v>
      </c>
      <c r="B112" s="344" t="s">
        <v>22</v>
      </c>
      <c r="C112" s="344" t="s">
        <v>522</v>
      </c>
      <c r="D112" s="482" t="s">
        <v>608</v>
      </c>
      <c r="E112" s="478">
        <v>0</v>
      </c>
      <c r="F112" s="482"/>
      <c r="G112" s="478">
        <v>0</v>
      </c>
      <c r="H112" s="482"/>
      <c r="I112" s="482"/>
      <c r="J112" s="482"/>
      <c r="K112" s="482"/>
      <c r="L112" s="482"/>
      <c r="M112" s="482"/>
      <c r="N112" s="482"/>
      <c r="O112" s="483"/>
      <c r="P112" s="483"/>
      <c r="Q112" s="482">
        <v>0</v>
      </c>
      <c r="R112" s="482"/>
      <c r="S112" s="478">
        <v>112</v>
      </c>
      <c r="T112" s="482"/>
      <c r="U112" s="478">
        <v>112</v>
      </c>
      <c r="V112" s="482"/>
      <c r="W112" s="482"/>
      <c r="X112" s="482"/>
      <c r="Y112" s="482"/>
      <c r="Z112" s="482"/>
      <c r="AA112" s="482"/>
      <c r="AB112" s="482"/>
      <c r="AC112" s="483"/>
      <c r="AD112" s="483"/>
      <c r="AE112" s="482">
        <v>112</v>
      </c>
      <c r="AF112" s="482"/>
      <c r="AG112" s="344" t="s">
        <v>521</v>
      </c>
      <c r="AH112" s="479">
        <v>45845.552395833336</v>
      </c>
      <c r="AI112" s="344"/>
      <c r="AJ112" s="344"/>
      <c r="AK112" s="3"/>
    </row>
    <row r="113" spans="1:37" s="4" customFormat="1" ht="12.75" customHeight="1" x14ac:dyDescent="0.25">
      <c r="A113" s="379" t="s">
        <v>998</v>
      </c>
      <c r="B113" s="379" t="s">
        <v>22</v>
      </c>
      <c r="C113" s="379" t="s">
        <v>522</v>
      </c>
      <c r="D113" s="379" t="s">
        <v>999</v>
      </c>
      <c r="E113" s="480">
        <v>0</v>
      </c>
      <c r="F113" s="379"/>
      <c r="G113" s="480">
        <v>0</v>
      </c>
      <c r="H113" s="379"/>
      <c r="I113" s="379"/>
      <c r="J113" s="379"/>
      <c r="K113" s="379"/>
      <c r="L113" s="379"/>
      <c r="M113" s="379"/>
      <c r="N113" s="379"/>
      <c r="O113" s="480"/>
      <c r="P113" s="379"/>
      <c r="Q113" s="379">
        <v>0</v>
      </c>
      <c r="R113" s="379"/>
      <c r="S113" s="480">
        <v>112</v>
      </c>
      <c r="T113" s="379"/>
      <c r="U113" s="480">
        <v>112</v>
      </c>
      <c r="V113" s="379"/>
      <c r="W113" s="379"/>
      <c r="X113" s="379"/>
      <c r="Y113" s="379"/>
      <c r="Z113" s="379"/>
      <c r="AA113" s="379"/>
      <c r="AB113" s="379"/>
      <c r="AC113" s="480"/>
      <c r="AD113" s="379"/>
      <c r="AE113" s="379">
        <v>112</v>
      </c>
      <c r="AF113" s="379"/>
      <c r="AG113" s="379" t="s">
        <v>521</v>
      </c>
      <c r="AH113" s="481">
        <v>45845.552395833336</v>
      </c>
      <c r="AI113" s="379"/>
      <c r="AJ113" s="379"/>
      <c r="AK113" s="3"/>
    </row>
    <row r="114" spans="1:37" s="4" customFormat="1" ht="12.75" customHeight="1" x14ac:dyDescent="0.25">
      <c r="A114" s="379" t="s">
        <v>1000</v>
      </c>
      <c r="B114" s="379" t="s">
        <v>22</v>
      </c>
      <c r="C114" s="379" t="s">
        <v>522</v>
      </c>
      <c r="D114" s="379" t="s">
        <v>1001</v>
      </c>
      <c r="E114" s="480">
        <v>0</v>
      </c>
      <c r="F114" s="379"/>
      <c r="G114" s="480">
        <v>0</v>
      </c>
      <c r="H114" s="379"/>
      <c r="I114" s="379"/>
      <c r="J114" s="379"/>
      <c r="K114" s="379"/>
      <c r="L114" s="379"/>
      <c r="M114" s="379"/>
      <c r="N114" s="379"/>
      <c r="O114" s="480"/>
      <c r="P114" s="379"/>
      <c r="Q114" s="379">
        <v>0</v>
      </c>
      <c r="R114" s="379"/>
      <c r="S114" s="480">
        <v>112</v>
      </c>
      <c r="T114" s="379"/>
      <c r="U114" s="480">
        <v>112</v>
      </c>
      <c r="V114" s="379"/>
      <c r="W114" s="379"/>
      <c r="X114" s="379"/>
      <c r="Y114" s="379"/>
      <c r="Z114" s="379"/>
      <c r="AA114" s="379"/>
      <c r="AB114" s="379"/>
      <c r="AC114" s="480"/>
      <c r="AD114" s="379"/>
      <c r="AE114" s="379">
        <v>112</v>
      </c>
      <c r="AF114" s="379"/>
      <c r="AG114" s="379" t="s">
        <v>521</v>
      </c>
      <c r="AH114" s="481">
        <v>45845.552384259259</v>
      </c>
      <c r="AI114" s="379"/>
      <c r="AJ114" s="379"/>
      <c r="AK114" s="3"/>
    </row>
    <row r="115" spans="1:37" s="4" customFormat="1" ht="12.75" customHeight="1" x14ac:dyDescent="0.25">
      <c r="A115" s="344" t="s">
        <v>109</v>
      </c>
      <c r="B115" s="344" t="s">
        <v>22</v>
      </c>
      <c r="C115" s="344" t="s">
        <v>522</v>
      </c>
      <c r="D115" s="482" t="s">
        <v>611</v>
      </c>
      <c r="E115" s="478">
        <v>11000000</v>
      </c>
      <c r="F115" s="482"/>
      <c r="G115" s="478">
        <v>11000000</v>
      </c>
      <c r="H115" s="482"/>
      <c r="I115" s="482"/>
      <c r="J115" s="482"/>
      <c r="K115" s="482"/>
      <c r="L115" s="482"/>
      <c r="M115" s="482"/>
      <c r="N115" s="482"/>
      <c r="O115" s="483">
        <v>8000000</v>
      </c>
      <c r="P115" s="482">
        <v>3000000</v>
      </c>
      <c r="Q115" s="482"/>
      <c r="R115" s="482"/>
      <c r="S115" s="478">
        <v>17241898.460000001</v>
      </c>
      <c r="T115" s="482"/>
      <c r="U115" s="478">
        <v>17241898.460000001</v>
      </c>
      <c r="V115" s="482"/>
      <c r="W115" s="482"/>
      <c r="X115" s="482"/>
      <c r="Y115" s="482"/>
      <c r="Z115" s="482"/>
      <c r="AA115" s="482"/>
      <c r="AB115" s="482"/>
      <c r="AC115" s="483">
        <v>15360843.48</v>
      </c>
      <c r="AD115" s="482">
        <v>1881054.98</v>
      </c>
      <c r="AE115" s="482"/>
      <c r="AF115" s="482"/>
      <c r="AG115" s="344" t="s">
        <v>521</v>
      </c>
      <c r="AH115" s="479">
        <v>45845.552384259259</v>
      </c>
      <c r="AI115" s="344"/>
      <c r="AJ115" s="344"/>
      <c r="AK115" s="3"/>
    </row>
    <row r="116" spans="1:37" s="4" customFormat="1" ht="12.75" customHeight="1" x14ac:dyDescent="0.25">
      <c r="A116" s="379" t="s">
        <v>110</v>
      </c>
      <c r="B116" s="379" t="s">
        <v>22</v>
      </c>
      <c r="C116" s="379" t="s">
        <v>522</v>
      </c>
      <c r="D116" s="379" t="s">
        <v>612</v>
      </c>
      <c r="E116" s="480">
        <v>11000000</v>
      </c>
      <c r="F116" s="379"/>
      <c r="G116" s="480">
        <v>11000000</v>
      </c>
      <c r="H116" s="379"/>
      <c r="I116" s="379"/>
      <c r="J116" s="379"/>
      <c r="K116" s="379"/>
      <c r="L116" s="379"/>
      <c r="M116" s="379"/>
      <c r="N116" s="379"/>
      <c r="O116" s="480">
        <v>8000000</v>
      </c>
      <c r="P116" s="480">
        <v>3000000</v>
      </c>
      <c r="Q116" s="480"/>
      <c r="R116" s="379"/>
      <c r="S116" s="480">
        <v>17241898.460000001</v>
      </c>
      <c r="T116" s="379"/>
      <c r="U116" s="480">
        <v>17241898.460000001</v>
      </c>
      <c r="V116" s="379"/>
      <c r="W116" s="379"/>
      <c r="X116" s="379"/>
      <c r="Y116" s="379"/>
      <c r="Z116" s="379"/>
      <c r="AA116" s="379"/>
      <c r="AB116" s="379"/>
      <c r="AC116" s="480">
        <v>15360843.48</v>
      </c>
      <c r="AD116" s="480">
        <v>1881054.98</v>
      </c>
      <c r="AE116" s="480"/>
      <c r="AF116" s="379"/>
      <c r="AG116" s="379" t="s">
        <v>521</v>
      </c>
      <c r="AH116" s="481">
        <v>45845.552384259259</v>
      </c>
      <c r="AI116" s="379"/>
      <c r="AJ116" s="379"/>
      <c r="AK116" s="3"/>
    </row>
    <row r="117" spans="1:37" s="4" customFormat="1" ht="12.75" customHeight="1" x14ac:dyDescent="0.25">
      <c r="A117" s="379" t="s">
        <v>111</v>
      </c>
      <c r="B117" s="379" t="s">
        <v>22</v>
      </c>
      <c r="C117" s="379" t="s">
        <v>522</v>
      </c>
      <c r="D117" s="379" t="s">
        <v>613</v>
      </c>
      <c r="E117" s="480">
        <v>5000000</v>
      </c>
      <c r="F117" s="379"/>
      <c r="G117" s="480">
        <v>5000000</v>
      </c>
      <c r="H117" s="379"/>
      <c r="I117" s="379"/>
      <c r="J117" s="379"/>
      <c r="K117" s="379"/>
      <c r="L117" s="379"/>
      <c r="M117" s="379"/>
      <c r="N117" s="379"/>
      <c r="O117" s="480">
        <v>5000000</v>
      </c>
      <c r="P117" s="379"/>
      <c r="Q117" s="379"/>
      <c r="R117" s="379"/>
      <c r="S117" s="480">
        <v>13479788.460000001</v>
      </c>
      <c r="T117" s="379"/>
      <c r="U117" s="480">
        <v>13479788.460000001</v>
      </c>
      <c r="V117" s="379"/>
      <c r="W117" s="379"/>
      <c r="X117" s="379"/>
      <c r="Y117" s="379"/>
      <c r="Z117" s="379"/>
      <c r="AA117" s="379"/>
      <c r="AB117" s="379"/>
      <c r="AC117" s="480">
        <v>13479788.460000001</v>
      </c>
      <c r="AD117" s="379"/>
      <c r="AE117" s="379"/>
      <c r="AF117" s="379"/>
      <c r="AG117" s="379" t="s">
        <v>521</v>
      </c>
      <c r="AH117" s="481">
        <v>45845.552384259259</v>
      </c>
      <c r="AI117" s="379"/>
      <c r="AJ117" s="379"/>
      <c r="AK117" s="3"/>
    </row>
    <row r="118" spans="1:37" s="4" customFormat="1" ht="12.75" customHeight="1" x14ac:dyDescent="0.25">
      <c r="A118" s="379" t="s">
        <v>112</v>
      </c>
      <c r="B118" s="379" t="s">
        <v>22</v>
      </c>
      <c r="C118" s="379" t="s">
        <v>522</v>
      </c>
      <c r="D118" s="379" t="s">
        <v>614</v>
      </c>
      <c r="E118" s="480">
        <v>6000000</v>
      </c>
      <c r="F118" s="379"/>
      <c r="G118" s="480">
        <v>6000000</v>
      </c>
      <c r="H118" s="379"/>
      <c r="I118" s="379"/>
      <c r="J118" s="379"/>
      <c r="K118" s="379"/>
      <c r="L118" s="379"/>
      <c r="M118" s="379"/>
      <c r="N118" s="379"/>
      <c r="O118" s="480">
        <v>3000000</v>
      </c>
      <c r="P118" s="379">
        <v>3000000</v>
      </c>
      <c r="Q118" s="379"/>
      <c r="R118" s="379"/>
      <c r="S118" s="480">
        <v>3762110</v>
      </c>
      <c r="T118" s="379"/>
      <c r="U118" s="480">
        <v>3762110</v>
      </c>
      <c r="V118" s="379"/>
      <c r="W118" s="379"/>
      <c r="X118" s="379"/>
      <c r="Y118" s="379"/>
      <c r="Z118" s="379"/>
      <c r="AA118" s="379"/>
      <c r="AB118" s="379"/>
      <c r="AC118" s="480">
        <v>1881055.02</v>
      </c>
      <c r="AD118" s="379">
        <v>1881054.98</v>
      </c>
      <c r="AE118" s="379"/>
      <c r="AF118" s="379"/>
      <c r="AG118" s="379" t="s">
        <v>521</v>
      </c>
      <c r="AH118" s="481">
        <v>45845.552384259259</v>
      </c>
      <c r="AI118" s="379"/>
      <c r="AJ118" s="379"/>
      <c r="AK118" s="3"/>
    </row>
    <row r="119" spans="1:37" s="4" customFormat="1" ht="12.75" customHeight="1" x14ac:dyDescent="0.25">
      <c r="A119" s="344" t="s">
        <v>113</v>
      </c>
      <c r="B119" s="344" t="s">
        <v>22</v>
      </c>
      <c r="C119" s="344" t="s">
        <v>522</v>
      </c>
      <c r="D119" s="482" t="s">
        <v>615</v>
      </c>
      <c r="E119" s="478">
        <v>15000</v>
      </c>
      <c r="F119" s="482"/>
      <c r="G119" s="478">
        <v>15000</v>
      </c>
      <c r="H119" s="482"/>
      <c r="I119" s="482"/>
      <c r="J119" s="482"/>
      <c r="K119" s="482"/>
      <c r="L119" s="482"/>
      <c r="M119" s="482"/>
      <c r="N119" s="482"/>
      <c r="O119" s="483">
        <v>15000</v>
      </c>
      <c r="P119" s="482"/>
      <c r="Q119" s="482"/>
      <c r="R119" s="482"/>
      <c r="S119" s="478">
        <v>25740</v>
      </c>
      <c r="T119" s="482"/>
      <c r="U119" s="478">
        <v>25740</v>
      </c>
      <c r="V119" s="482"/>
      <c r="W119" s="482"/>
      <c r="X119" s="482"/>
      <c r="Y119" s="482"/>
      <c r="Z119" s="482"/>
      <c r="AA119" s="482"/>
      <c r="AB119" s="482"/>
      <c r="AC119" s="483">
        <v>25740</v>
      </c>
      <c r="AD119" s="482"/>
      <c r="AE119" s="482"/>
      <c r="AF119" s="482"/>
      <c r="AG119" s="344" t="s">
        <v>521</v>
      </c>
      <c r="AH119" s="479">
        <v>45845.552384259259</v>
      </c>
      <c r="AI119" s="344"/>
      <c r="AJ119" s="344"/>
      <c r="AK119" s="3"/>
    </row>
    <row r="120" spans="1:37" s="4" customFormat="1" ht="12.75" customHeight="1" x14ac:dyDescent="0.25">
      <c r="A120" s="379" t="s">
        <v>114</v>
      </c>
      <c r="B120" s="379" t="s">
        <v>22</v>
      </c>
      <c r="C120" s="379" t="s">
        <v>522</v>
      </c>
      <c r="D120" s="379" t="s">
        <v>616</v>
      </c>
      <c r="E120" s="480">
        <v>15000</v>
      </c>
      <c r="F120" s="379"/>
      <c r="G120" s="480">
        <v>15000</v>
      </c>
      <c r="H120" s="379"/>
      <c r="I120" s="379"/>
      <c r="J120" s="379"/>
      <c r="K120" s="379"/>
      <c r="L120" s="379"/>
      <c r="M120" s="379"/>
      <c r="N120" s="379"/>
      <c r="O120" s="480">
        <v>15000</v>
      </c>
      <c r="P120" s="379"/>
      <c r="Q120" s="379"/>
      <c r="R120" s="379"/>
      <c r="S120" s="480">
        <v>25740</v>
      </c>
      <c r="T120" s="379"/>
      <c r="U120" s="480">
        <v>25740</v>
      </c>
      <c r="V120" s="379"/>
      <c r="W120" s="379"/>
      <c r="X120" s="379"/>
      <c r="Y120" s="379"/>
      <c r="Z120" s="379"/>
      <c r="AA120" s="379"/>
      <c r="AB120" s="379"/>
      <c r="AC120" s="480">
        <v>25740</v>
      </c>
      <c r="AD120" s="379"/>
      <c r="AE120" s="379"/>
      <c r="AF120" s="379"/>
      <c r="AG120" s="379" t="s">
        <v>521</v>
      </c>
      <c r="AH120" s="481">
        <v>45845.552384259259</v>
      </c>
      <c r="AI120" s="379"/>
      <c r="AJ120" s="379"/>
      <c r="AK120" s="3"/>
    </row>
    <row r="121" spans="1:37" s="4" customFormat="1" ht="12.75" customHeight="1" x14ac:dyDescent="0.25">
      <c r="A121" s="344" t="s">
        <v>115</v>
      </c>
      <c r="B121" s="344" t="s">
        <v>22</v>
      </c>
      <c r="C121" s="344" t="s">
        <v>522</v>
      </c>
      <c r="D121" s="482" t="s">
        <v>617</v>
      </c>
      <c r="E121" s="478">
        <v>15000</v>
      </c>
      <c r="F121" s="482"/>
      <c r="G121" s="478">
        <v>15000</v>
      </c>
      <c r="H121" s="482"/>
      <c r="I121" s="482"/>
      <c r="J121" s="482"/>
      <c r="K121" s="482"/>
      <c r="L121" s="482"/>
      <c r="M121" s="482"/>
      <c r="N121" s="482"/>
      <c r="O121" s="483">
        <v>15000</v>
      </c>
      <c r="P121" s="482"/>
      <c r="Q121" s="482"/>
      <c r="R121" s="482"/>
      <c r="S121" s="478">
        <v>25740</v>
      </c>
      <c r="T121" s="482"/>
      <c r="U121" s="478">
        <v>25740</v>
      </c>
      <c r="V121" s="482"/>
      <c r="W121" s="482"/>
      <c r="X121" s="482"/>
      <c r="Y121" s="482"/>
      <c r="Z121" s="482"/>
      <c r="AA121" s="482"/>
      <c r="AB121" s="482"/>
      <c r="AC121" s="483">
        <v>25740</v>
      </c>
      <c r="AD121" s="482"/>
      <c r="AE121" s="482"/>
      <c r="AF121" s="482"/>
      <c r="AG121" s="344" t="s">
        <v>521</v>
      </c>
      <c r="AH121" s="479">
        <v>45845.552384259259</v>
      </c>
      <c r="AI121" s="344"/>
      <c r="AJ121" s="344"/>
      <c r="AK121" s="3"/>
    </row>
    <row r="122" spans="1:37" s="4" customFormat="1" ht="12.75" customHeight="1" x14ac:dyDescent="0.25">
      <c r="A122" s="379" t="s">
        <v>116</v>
      </c>
      <c r="B122" s="379" t="s">
        <v>22</v>
      </c>
      <c r="C122" s="379" t="s">
        <v>522</v>
      </c>
      <c r="D122" s="379" t="s">
        <v>618</v>
      </c>
      <c r="E122" s="480">
        <v>1551700</v>
      </c>
      <c r="F122" s="379"/>
      <c r="G122" s="480">
        <v>1551700</v>
      </c>
      <c r="H122" s="379"/>
      <c r="I122" s="379"/>
      <c r="J122" s="379"/>
      <c r="K122" s="379"/>
      <c r="L122" s="379"/>
      <c r="M122" s="379"/>
      <c r="N122" s="379"/>
      <c r="O122" s="480">
        <v>1546700</v>
      </c>
      <c r="P122" s="379">
        <v>0</v>
      </c>
      <c r="Q122" s="379">
        <v>5000</v>
      </c>
      <c r="R122" s="379"/>
      <c r="S122" s="480">
        <v>2534525.33</v>
      </c>
      <c r="T122" s="379"/>
      <c r="U122" s="480">
        <v>2534525.33</v>
      </c>
      <c r="V122" s="379"/>
      <c r="W122" s="379"/>
      <c r="X122" s="379"/>
      <c r="Y122" s="379"/>
      <c r="Z122" s="379"/>
      <c r="AA122" s="379"/>
      <c r="AB122" s="379"/>
      <c r="AC122" s="480">
        <v>2466788.75</v>
      </c>
      <c r="AD122" s="379">
        <v>24962.71</v>
      </c>
      <c r="AE122" s="379">
        <v>42773.87</v>
      </c>
      <c r="AF122" s="379"/>
      <c r="AG122" s="379" t="s">
        <v>521</v>
      </c>
      <c r="AH122" s="481">
        <v>45845.552384259259</v>
      </c>
      <c r="AI122" s="379"/>
      <c r="AJ122" s="379"/>
      <c r="AK122" s="3"/>
    </row>
    <row r="123" spans="1:37" s="4" customFormat="1" ht="12.75" customHeight="1" x14ac:dyDescent="0.25">
      <c r="A123" s="344" t="s">
        <v>117</v>
      </c>
      <c r="B123" s="344" t="s">
        <v>22</v>
      </c>
      <c r="C123" s="344" t="s">
        <v>522</v>
      </c>
      <c r="D123" s="482" t="s">
        <v>619</v>
      </c>
      <c r="E123" s="478">
        <v>1536000</v>
      </c>
      <c r="F123" s="482"/>
      <c r="G123" s="478">
        <v>1536000</v>
      </c>
      <c r="H123" s="482"/>
      <c r="I123" s="482"/>
      <c r="J123" s="482"/>
      <c r="K123" s="482"/>
      <c r="L123" s="482"/>
      <c r="M123" s="482"/>
      <c r="N123" s="482"/>
      <c r="O123" s="483">
        <v>1536000</v>
      </c>
      <c r="P123" s="482"/>
      <c r="Q123" s="482"/>
      <c r="R123" s="482"/>
      <c r="S123" s="478">
        <v>673400.22</v>
      </c>
      <c r="T123" s="482"/>
      <c r="U123" s="478">
        <v>673400.22</v>
      </c>
      <c r="V123" s="482"/>
      <c r="W123" s="482"/>
      <c r="X123" s="482"/>
      <c r="Y123" s="482"/>
      <c r="Z123" s="482"/>
      <c r="AA123" s="482"/>
      <c r="AB123" s="482"/>
      <c r="AC123" s="483">
        <v>673400.22</v>
      </c>
      <c r="AD123" s="482"/>
      <c r="AE123" s="482"/>
      <c r="AF123" s="482"/>
      <c r="AG123" s="344" t="s">
        <v>521</v>
      </c>
      <c r="AH123" s="479">
        <v>45845.552384259259</v>
      </c>
      <c r="AI123" s="344"/>
      <c r="AJ123" s="344"/>
      <c r="AK123" s="3"/>
    </row>
    <row r="124" spans="1:37" s="4" customFormat="1" ht="12.75" customHeight="1" x14ac:dyDescent="0.25">
      <c r="A124" s="379" t="s">
        <v>118</v>
      </c>
      <c r="B124" s="379" t="s">
        <v>22</v>
      </c>
      <c r="C124" s="379" t="s">
        <v>522</v>
      </c>
      <c r="D124" s="379" t="s">
        <v>620</v>
      </c>
      <c r="E124" s="480">
        <v>23000</v>
      </c>
      <c r="F124" s="379"/>
      <c r="G124" s="480">
        <v>23000</v>
      </c>
      <c r="H124" s="379"/>
      <c r="I124" s="379"/>
      <c r="J124" s="379"/>
      <c r="K124" s="379"/>
      <c r="L124" s="379"/>
      <c r="M124" s="379"/>
      <c r="N124" s="379"/>
      <c r="O124" s="480">
        <v>23000</v>
      </c>
      <c r="P124" s="379"/>
      <c r="Q124" s="379"/>
      <c r="R124" s="379"/>
      <c r="S124" s="480">
        <v>25350.95</v>
      </c>
      <c r="T124" s="379"/>
      <c r="U124" s="480">
        <v>25350.95</v>
      </c>
      <c r="V124" s="379"/>
      <c r="W124" s="379"/>
      <c r="X124" s="379"/>
      <c r="Y124" s="379"/>
      <c r="Z124" s="379"/>
      <c r="AA124" s="379"/>
      <c r="AB124" s="379"/>
      <c r="AC124" s="480">
        <v>25350.95</v>
      </c>
      <c r="AD124" s="379"/>
      <c r="AE124" s="379"/>
      <c r="AF124" s="379"/>
      <c r="AG124" s="379" t="s">
        <v>521</v>
      </c>
      <c r="AH124" s="481">
        <v>45845.552384259259</v>
      </c>
      <c r="AI124" s="379"/>
      <c r="AJ124" s="379"/>
      <c r="AK124" s="3"/>
    </row>
    <row r="125" spans="1:37" s="4" customFormat="1" ht="12.75" customHeight="1" x14ac:dyDescent="0.25">
      <c r="A125" s="344" t="s">
        <v>119</v>
      </c>
      <c r="B125" s="344" t="s">
        <v>22</v>
      </c>
      <c r="C125" s="344" t="s">
        <v>522</v>
      </c>
      <c r="D125" s="482" t="s">
        <v>621</v>
      </c>
      <c r="E125" s="478">
        <v>23000</v>
      </c>
      <c r="F125" s="482"/>
      <c r="G125" s="478">
        <v>23000</v>
      </c>
      <c r="H125" s="482"/>
      <c r="I125" s="482"/>
      <c r="J125" s="482"/>
      <c r="K125" s="482"/>
      <c r="L125" s="482"/>
      <c r="M125" s="482"/>
      <c r="N125" s="482"/>
      <c r="O125" s="483">
        <v>23000</v>
      </c>
      <c r="P125" s="482"/>
      <c r="Q125" s="482"/>
      <c r="R125" s="482"/>
      <c r="S125" s="478">
        <v>25350.95</v>
      </c>
      <c r="T125" s="482"/>
      <c r="U125" s="478">
        <v>25350.95</v>
      </c>
      <c r="V125" s="482"/>
      <c r="W125" s="482"/>
      <c r="X125" s="482"/>
      <c r="Y125" s="482"/>
      <c r="Z125" s="482"/>
      <c r="AA125" s="482"/>
      <c r="AB125" s="482"/>
      <c r="AC125" s="483">
        <v>25350.95</v>
      </c>
      <c r="AD125" s="482"/>
      <c r="AE125" s="482"/>
      <c r="AF125" s="482"/>
      <c r="AG125" s="344" t="s">
        <v>521</v>
      </c>
      <c r="AH125" s="479">
        <v>45845.552384259259</v>
      </c>
      <c r="AI125" s="344"/>
      <c r="AJ125" s="344"/>
      <c r="AK125" s="3"/>
    </row>
    <row r="126" spans="1:37" s="4" customFormat="1" ht="12.75" customHeight="1" x14ac:dyDescent="0.25">
      <c r="A126" s="379" t="s">
        <v>120</v>
      </c>
      <c r="B126" s="379" t="s">
        <v>22</v>
      </c>
      <c r="C126" s="379" t="s">
        <v>522</v>
      </c>
      <c r="D126" s="379" t="s">
        <v>622</v>
      </c>
      <c r="E126" s="480">
        <v>108000</v>
      </c>
      <c r="F126" s="379"/>
      <c r="G126" s="480">
        <v>108000</v>
      </c>
      <c r="H126" s="379"/>
      <c r="I126" s="379"/>
      <c r="J126" s="379"/>
      <c r="K126" s="379"/>
      <c r="L126" s="379"/>
      <c r="M126" s="379"/>
      <c r="N126" s="379"/>
      <c r="O126" s="480">
        <v>108000</v>
      </c>
      <c r="P126" s="379"/>
      <c r="Q126" s="379"/>
      <c r="R126" s="379"/>
      <c r="S126" s="480">
        <v>53796.26</v>
      </c>
      <c r="T126" s="379"/>
      <c r="U126" s="480">
        <v>53796.26</v>
      </c>
      <c r="V126" s="379"/>
      <c r="W126" s="379"/>
      <c r="X126" s="379"/>
      <c r="Y126" s="379"/>
      <c r="Z126" s="379"/>
      <c r="AA126" s="379"/>
      <c r="AB126" s="379"/>
      <c r="AC126" s="480">
        <v>53796.26</v>
      </c>
      <c r="AD126" s="379"/>
      <c r="AE126" s="379"/>
      <c r="AF126" s="379"/>
      <c r="AG126" s="379" t="s">
        <v>521</v>
      </c>
      <c r="AH126" s="481">
        <v>45845.552395833336</v>
      </c>
      <c r="AI126" s="379"/>
      <c r="AJ126" s="379"/>
      <c r="AK126" s="3"/>
    </row>
    <row r="127" spans="1:37" s="4" customFormat="1" ht="12.75" customHeight="1" x14ac:dyDescent="0.25">
      <c r="A127" s="344" t="s">
        <v>121</v>
      </c>
      <c r="B127" s="344" t="s">
        <v>22</v>
      </c>
      <c r="C127" s="344" t="s">
        <v>522</v>
      </c>
      <c r="D127" s="482" t="s">
        <v>623</v>
      </c>
      <c r="E127" s="478">
        <v>108000</v>
      </c>
      <c r="F127" s="482"/>
      <c r="G127" s="478">
        <v>108000</v>
      </c>
      <c r="H127" s="482"/>
      <c r="I127" s="482"/>
      <c r="J127" s="482"/>
      <c r="K127" s="482"/>
      <c r="L127" s="482"/>
      <c r="M127" s="482"/>
      <c r="N127" s="482"/>
      <c r="O127" s="483">
        <v>108000</v>
      </c>
      <c r="P127" s="482"/>
      <c r="Q127" s="482"/>
      <c r="R127" s="482"/>
      <c r="S127" s="478">
        <v>53796.26</v>
      </c>
      <c r="T127" s="482"/>
      <c r="U127" s="478">
        <v>53796.26</v>
      </c>
      <c r="V127" s="482"/>
      <c r="W127" s="482"/>
      <c r="X127" s="482"/>
      <c r="Y127" s="482"/>
      <c r="Z127" s="482"/>
      <c r="AA127" s="482"/>
      <c r="AB127" s="482"/>
      <c r="AC127" s="483">
        <v>53796.26</v>
      </c>
      <c r="AD127" s="482"/>
      <c r="AE127" s="482"/>
      <c r="AF127" s="482"/>
      <c r="AG127" s="344" t="s">
        <v>521</v>
      </c>
      <c r="AH127" s="479">
        <v>45845.552384259259</v>
      </c>
      <c r="AI127" s="344"/>
      <c r="AJ127" s="344"/>
      <c r="AK127" s="3"/>
    </row>
    <row r="128" spans="1:37" s="4" customFormat="1" ht="12.75" customHeight="1" x14ac:dyDescent="0.25">
      <c r="A128" s="379" t="s">
        <v>122</v>
      </c>
      <c r="B128" s="379" t="s">
        <v>22</v>
      </c>
      <c r="C128" s="379" t="s">
        <v>522</v>
      </c>
      <c r="D128" s="379" t="s">
        <v>624</v>
      </c>
      <c r="E128" s="480">
        <v>46000</v>
      </c>
      <c r="F128" s="379"/>
      <c r="G128" s="480">
        <v>46000</v>
      </c>
      <c r="H128" s="379"/>
      <c r="I128" s="379"/>
      <c r="J128" s="379"/>
      <c r="K128" s="379"/>
      <c r="L128" s="379"/>
      <c r="M128" s="379"/>
      <c r="N128" s="379"/>
      <c r="O128" s="480">
        <v>46000</v>
      </c>
      <c r="P128" s="379"/>
      <c r="Q128" s="379"/>
      <c r="R128" s="379"/>
      <c r="S128" s="480">
        <v>37101.42</v>
      </c>
      <c r="T128" s="379"/>
      <c r="U128" s="480">
        <v>37101.42</v>
      </c>
      <c r="V128" s="379"/>
      <c r="W128" s="379"/>
      <c r="X128" s="379"/>
      <c r="Y128" s="379"/>
      <c r="Z128" s="379"/>
      <c r="AA128" s="379"/>
      <c r="AB128" s="379"/>
      <c r="AC128" s="480">
        <v>37101.42</v>
      </c>
      <c r="AD128" s="379"/>
      <c r="AE128" s="379"/>
      <c r="AF128" s="379"/>
      <c r="AG128" s="379" t="s">
        <v>521</v>
      </c>
      <c r="AH128" s="481">
        <v>45845.552384259259</v>
      </c>
      <c r="AI128" s="379"/>
      <c r="AJ128" s="379"/>
      <c r="AK128" s="3"/>
    </row>
    <row r="129" spans="1:37" s="4" customFormat="1" ht="12.75" customHeight="1" x14ac:dyDescent="0.25">
      <c r="A129" s="344" t="s">
        <v>123</v>
      </c>
      <c r="B129" s="344" t="s">
        <v>22</v>
      </c>
      <c r="C129" s="344" t="s">
        <v>522</v>
      </c>
      <c r="D129" s="482" t="s">
        <v>625</v>
      </c>
      <c r="E129" s="478">
        <v>46000</v>
      </c>
      <c r="F129" s="482"/>
      <c r="G129" s="478">
        <v>46000</v>
      </c>
      <c r="H129" s="482"/>
      <c r="I129" s="482"/>
      <c r="J129" s="482"/>
      <c r="K129" s="482"/>
      <c r="L129" s="482"/>
      <c r="M129" s="482"/>
      <c r="N129" s="482"/>
      <c r="O129" s="483">
        <v>46000</v>
      </c>
      <c r="P129" s="482"/>
      <c r="Q129" s="482"/>
      <c r="R129" s="482"/>
      <c r="S129" s="478">
        <v>37101.42</v>
      </c>
      <c r="T129" s="482"/>
      <c r="U129" s="478">
        <v>37101.42</v>
      </c>
      <c r="V129" s="482"/>
      <c r="W129" s="482"/>
      <c r="X129" s="482"/>
      <c r="Y129" s="482"/>
      <c r="Z129" s="482"/>
      <c r="AA129" s="482"/>
      <c r="AB129" s="482"/>
      <c r="AC129" s="483">
        <v>37101.42</v>
      </c>
      <c r="AD129" s="482"/>
      <c r="AE129" s="482"/>
      <c r="AF129" s="482"/>
      <c r="AG129" s="344" t="s">
        <v>521</v>
      </c>
      <c r="AH129" s="479">
        <v>45845.552384259259</v>
      </c>
      <c r="AI129" s="344"/>
      <c r="AJ129" s="344"/>
      <c r="AK129" s="3"/>
    </row>
    <row r="130" spans="1:37" s="4" customFormat="1" ht="12.75" customHeight="1" x14ac:dyDescent="0.25">
      <c r="A130" s="379" t="s">
        <v>124</v>
      </c>
      <c r="B130" s="379" t="s">
        <v>22</v>
      </c>
      <c r="C130" s="379" t="s">
        <v>522</v>
      </c>
      <c r="D130" s="379" t="s">
        <v>626</v>
      </c>
      <c r="E130" s="480">
        <v>29000</v>
      </c>
      <c r="F130" s="379"/>
      <c r="G130" s="480">
        <v>29000</v>
      </c>
      <c r="H130" s="379"/>
      <c r="I130" s="379"/>
      <c r="J130" s="379"/>
      <c r="K130" s="379"/>
      <c r="L130" s="379"/>
      <c r="M130" s="379"/>
      <c r="N130" s="379"/>
      <c r="O130" s="480">
        <v>29000</v>
      </c>
      <c r="P130" s="379"/>
      <c r="Q130" s="379"/>
      <c r="R130" s="379"/>
      <c r="S130" s="480">
        <v>3149.99</v>
      </c>
      <c r="T130" s="379"/>
      <c r="U130" s="480">
        <v>3149.99</v>
      </c>
      <c r="V130" s="379"/>
      <c r="W130" s="379"/>
      <c r="X130" s="379"/>
      <c r="Y130" s="379"/>
      <c r="Z130" s="379"/>
      <c r="AA130" s="379"/>
      <c r="AB130" s="379"/>
      <c r="AC130" s="480">
        <v>3149.99</v>
      </c>
      <c r="AD130" s="379"/>
      <c r="AE130" s="379"/>
      <c r="AF130" s="379"/>
      <c r="AG130" s="379" t="s">
        <v>521</v>
      </c>
      <c r="AH130" s="481">
        <v>45845.552395833336</v>
      </c>
      <c r="AI130" s="379"/>
      <c r="AJ130" s="379"/>
      <c r="AK130" s="3"/>
    </row>
    <row r="131" spans="1:37" s="4" customFormat="1" ht="12.75" customHeight="1" x14ac:dyDescent="0.25">
      <c r="A131" s="344" t="s">
        <v>125</v>
      </c>
      <c r="B131" s="344" t="s">
        <v>22</v>
      </c>
      <c r="C131" s="344" t="s">
        <v>522</v>
      </c>
      <c r="D131" s="482" t="s">
        <v>627</v>
      </c>
      <c r="E131" s="478">
        <v>29000</v>
      </c>
      <c r="F131" s="482"/>
      <c r="G131" s="478">
        <v>29000</v>
      </c>
      <c r="H131" s="482"/>
      <c r="I131" s="482"/>
      <c r="J131" s="482"/>
      <c r="K131" s="482"/>
      <c r="L131" s="482"/>
      <c r="M131" s="482"/>
      <c r="N131" s="482"/>
      <c r="O131" s="483">
        <v>29000</v>
      </c>
      <c r="P131" s="482"/>
      <c r="Q131" s="482"/>
      <c r="R131" s="482"/>
      <c r="S131" s="478">
        <v>3149.99</v>
      </c>
      <c r="T131" s="482"/>
      <c r="U131" s="478">
        <v>3149.99</v>
      </c>
      <c r="V131" s="482"/>
      <c r="W131" s="482"/>
      <c r="X131" s="482"/>
      <c r="Y131" s="482"/>
      <c r="Z131" s="482"/>
      <c r="AA131" s="482"/>
      <c r="AB131" s="482"/>
      <c r="AC131" s="483">
        <v>3149.99</v>
      </c>
      <c r="AD131" s="482"/>
      <c r="AE131" s="482"/>
      <c r="AF131" s="482"/>
      <c r="AG131" s="344" t="s">
        <v>521</v>
      </c>
      <c r="AH131" s="479">
        <v>45845.552384259259</v>
      </c>
      <c r="AI131" s="344"/>
      <c r="AJ131" s="344"/>
      <c r="AK131" s="3"/>
    </row>
    <row r="132" spans="1:37" s="4" customFormat="1" ht="12.75" customHeight="1" x14ac:dyDescent="0.25">
      <c r="A132" s="379" t="s">
        <v>128</v>
      </c>
      <c r="B132" s="379" t="s">
        <v>22</v>
      </c>
      <c r="C132" s="379" t="s">
        <v>522</v>
      </c>
      <c r="D132" s="379" t="s">
        <v>630</v>
      </c>
      <c r="E132" s="480">
        <v>4000</v>
      </c>
      <c r="F132" s="379"/>
      <c r="G132" s="480">
        <v>4000</v>
      </c>
      <c r="H132" s="379"/>
      <c r="I132" s="379"/>
      <c r="J132" s="379"/>
      <c r="K132" s="379"/>
      <c r="L132" s="379"/>
      <c r="M132" s="379"/>
      <c r="N132" s="379"/>
      <c r="O132" s="480">
        <v>4000</v>
      </c>
      <c r="P132" s="379"/>
      <c r="Q132" s="379"/>
      <c r="R132" s="379"/>
      <c r="S132" s="480">
        <v>5000</v>
      </c>
      <c r="T132" s="379"/>
      <c r="U132" s="480">
        <v>5000</v>
      </c>
      <c r="V132" s="379"/>
      <c r="W132" s="379"/>
      <c r="X132" s="379"/>
      <c r="Y132" s="379"/>
      <c r="Z132" s="379"/>
      <c r="AA132" s="379"/>
      <c r="AB132" s="379"/>
      <c r="AC132" s="480">
        <v>5000</v>
      </c>
      <c r="AD132" s="379"/>
      <c r="AE132" s="379"/>
      <c r="AF132" s="379"/>
      <c r="AG132" s="379" t="s">
        <v>521</v>
      </c>
      <c r="AH132" s="481">
        <v>45845.552384259259</v>
      </c>
      <c r="AI132" s="379"/>
      <c r="AJ132" s="379"/>
      <c r="AK132" s="3"/>
    </row>
    <row r="133" spans="1:37" s="4" customFormat="1" ht="12.75" customHeight="1" x14ac:dyDescent="0.25">
      <c r="A133" s="344" t="s">
        <v>129</v>
      </c>
      <c r="B133" s="344" t="s">
        <v>22</v>
      </c>
      <c r="C133" s="344" t="s">
        <v>522</v>
      </c>
      <c r="D133" s="482" t="s">
        <v>631</v>
      </c>
      <c r="E133" s="478">
        <v>4000</v>
      </c>
      <c r="F133" s="482"/>
      <c r="G133" s="478">
        <v>4000</v>
      </c>
      <c r="H133" s="482"/>
      <c r="I133" s="482"/>
      <c r="J133" s="482"/>
      <c r="K133" s="482"/>
      <c r="L133" s="482"/>
      <c r="M133" s="482"/>
      <c r="N133" s="482"/>
      <c r="O133" s="483">
        <v>4000</v>
      </c>
      <c r="P133" s="482"/>
      <c r="Q133" s="482"/>
      <c r="R133" s="482"/>
      <c r="S133" s="478">
        <v>5000</v>
      </c>
      <c r="T133" s="482"/>
      <c r="U133" s="478">
        <v>5000</v>
      </c>
      <c r="V133" s="482"/>
      <c r="W133" s="482"/>
      <c r="X133" s="482"/>
      <c r="Y133" s="482"/>
      <c r="Z133" s="482"/>
      <c r="AA133" s="482"/>
      <c r="AB133" s="482"/>
      <c r="AC133" s="483">
        <v>5000</v>
      </c>
      <c r="AD133" s="482"/>
      <c r="AE133" s="482"/>
      <c r="AF133" s="482"/>
      <c r="AG133" s="344" t="s">
        <v>521</v>
      </c>
      <c r="AH133" s="479">
        <v>45845.552384259259</v>
      </c>
      <c r="AI133" s="344"/>
      <c r="AJ133" s="344"/>
      <c r="AK133" s="3"/>
    </row>
    <row r="134" spans="1:37" s="4" customFormat="1" ht="12.75" customHeight="1" x14ac:dyDescent="0.25">
      <c r="A134" s="379" t="s">
        <v>964</v>
      </c>
      <c r="B134" s="379" t="s">
        <v>22</v>
      </c>
      <c r="C134" s="379" t="s">
        <v>522</v>
      </c>
      <c r="D134" s="379" t="s">
        <v>965</v>
      </c>
      <c r="E134" s="480">
        <v>0</v>
      </c>
      <c r="F134" s="379"/>
      <c r="G134" s="480">
        <v>0</v>
      </c>
      <c r="H134" s="379"/>
      <c r="I134" s="379"/>
      <c r="J134" s="379"/>
      <c r="K134" s="379"/>
      <c r="L134" s="379"/>
      <c r="M134" s="379"/>
      <c r="N134" s="379"/>
      <c r="O134" s="480">
        <v>0</v>
      </c>
      <c r="P134" s="379"/>
      <c r="Q134" s="379"/>
      <c r="R134" s="379"/>
      <c r="S134" s="480">
        <v>3750</v>
      </c>
      <c r="T134" s="379"/>
      <c r="U134" s="480">
        <v>3750</v>
      </c>
      <c r="V134" s="379"/>
      <c r="W134" s="379"/>
      <c r="X134" s="379"/>
      <c r="Y134" s="379"/>
      <c r="Z134" s="379"/>
      <c r="AA134" s="379"/>
      <c r="AB134" s="379"/>
      <c r="AC134" s="480">
        <v>3750</v>
      </c>
      <c r="AD134" s="379"/>
      <c r="AE134" s="379"/>
      <c r="AF134" s="379"/>
      <c r="AG134" s="379" t="s">
        <v>521</v>
      </c>
      <c r="AH134" s="481">
        <v>45845.552384259259</v>
      </c>
      <c r="AI134" s="379"/>
      <c r="AJ134" s="379"/>
      <c r="AK134" s="3"/>
    </row>
    <row r="135" spans="1:37" s="4" customFormat="1" ht="12.75" customHeight="1" x14ac:dyDescent="0.25">
      <c r="A135" s="344" t="s">
        <v>966</v>
      </c>
      <c r="B135" s="344" t="s">
        <v>22</v>
      </c>
      <c r="C135" s="344" t="s">
        <v>522</v>
      </c>
      <c r="D135" s="482" t="s">
        <v>967</v>
      </c>
      <c r="E135" s="478">
        <v>0</v>
      </c>
      <c r="F135" s="482"/>
      <c r="G135" s="478">
        <v>0</v>
      </c>
      <c r="H135" s="482"/>
      <c r="I135" s="482"/>
      <c r="J135" s="482"/>
      <c r="K135" s="482"/>
      <c r="L135" s="482"/>
      <c r="M135" s="482"/>
      <c r="N135" s="482"/>
      <c r="O135" s="483">
        <v>0</v>
      </c>
      <c r="P135" s="482"/>
      <c r="Q135" s="482"/>
      <c r="R135" s="482"/>
      <c r="S135" s="478">
        <v>3750</v>
      </c>
      <c r="T135" s="482"/>
      <c r="U135" s="478">
        <v>3750</v>
      </c>
      <c r="V135" s="482"/>
      <c r="W135" s="482"/>
      <c r="X135" s="482"/>
      <c r="Y135" s="482"/>
      <c r="Z135" s="482"/>
      <c r="AA135" s="482"/>
      <c r="AB135" s="482"/>
      <c r="AC135" s="483">
        <v>3750</v>
      </c>
      <c r="AD135" s="482"/>
      <c r="AE135" s="482"/>
      <c r="AF135" s="482"/>
      <c r="AG135" s="344" t="s">
        <v>521</v>
      </c>
      <c r="AH135" s="479">
        <v>45845.552384259259</v>
      </c>
      <c r="AI135" s="344"/>
      <c r="AJ135" s="344"/>
      <c r="AK135" s="3"/>
    </row>
    <row r="136" spans="1:37" s="4" customFormat="1" ht="12.75" customHeight="1" x14ac:dyDescent="0.25">
      <c r="A136" s="379" t="s">
        <v>130</v>
      </c>
      <c r="B136" s="379" t="s">
        <v>22</v>
      </c>
      <c r="C136" s="379" t="s">
        <v>522</v>
      </c>
      <c r="D136" s="379" t="s">
        <v>632</v>
      </c>
      <c r="E136" s="480">
        <v>9000</v>
      </c>
      <c r="F136" s="379"/>
      <c r="G136" s="480">
        <v>9000</v>
      </c>
      <c r="H136" s="379"/>
      <c r="I136" s="379"/>
      <c r="J136" s="379"/>
      <c r="K136" s="379"/>
      <c r="L136" s="379"/>
      <c r="M136" s="379"/>
      <c r="N136" s="379"/>
      <c r="O136" s="480">
        <v>9000</v>
      </c>
      <c r="P136" s="379"/>
      <c r="Q136" s="379"/>
      <c r="R136" s="379"/>
      <c r="S136" s="480">
        <v>8700</v>
      </c>
      <c r="T136" s="379"/>
      <c r="U136" s="480">
        <v>8700</v>
      </c>
      <c r="V136" s="379"/>
      <c r="W136" s="379"/>
      <c r="X136" s="379"/>
      <c r="Y136" s="379"/>
      <c r="Z136" s="379"/>
      <c r="AA136" s="379"/>
      <c r="AB136" s="379"/>
      <c r="AC136" s="480">
        <v>8700</v>
      </c>
      <c r="AD136" s="379"/>
      <c r="AE136" s="379"/>
      <c r="AF136" s="379"/>
      <c r="AG136" s="379" t="s">
        <v>521</v>
      </c>
      <c r="AH136" s="481">
        <v>45845.552384259259</v>
      </c>
      <c r="AI136" s="379"/>
      <c r="AJ136" s="379"/>
      <c r="AK136" s="3"/>
    </row>
    <row r="137" spans="1:37" s="4" customFormat="1" ht="12.75" customHeight="1" x14ac:dyDescent="0.25">
      <c r="A137" s="344" t="s">
        <v>131</v>
      </c>
      <c r="B137" s="344" t="s">
        <v>22</v>
      </c>
      <c r="C137" s="344" t="s">
        <v>522</v>
      </c>
      <c r="D137" s="482" t="s">
        <v>633</v>
      </c>
      <c r="E137" s="478">
        <v>9000</v>
      </c>
      <c r="F137" s="482"/>
      <c r="G137" s="478">
        <v>9000</v>
      </c>
      <c r="H137" s="482"/>
      <c r="I137" s="482"/>
      <c r="J137" s="482"/>
      <c r="K137" s="482"/>
      <c r="L137" s="482"/>
      <c r="M137" s="482"/>
      <c r="N137" s="482"/>
      <c r="O137" s="483">
        <v>9000</v>
      </c>
      <c r="P137" s="482"/>
      <c r="Q137" s="482"/>
      <c r="R137" s="482"/>
      <c r="S137" s="478">
        <v>8700</v>
      </c>
      <c r="T137" s="482"/>
      <c r="U137" s="478">
        <v>8700</v>
      </c>
      <c r="V137" s="482"/>
      <c r="W137" s="482"/>
      <c r="X137" s="482"/>
      <c r="Y137" s="482"/>
      <c r="Z137" s="482"/>
      <c r="AA137" s="482"/>
      <c r="AB137" s="482"/>
      <c r="AC137" s="483">
        <v>8700</v>
      </c>
      <c r="AD137" s="482"/>
      <c r="AE137" s="482"/>
      <c r="AF137" s="482"/>
      <c r="AG137" s="344" t="s">
        <v>521</v>
      </c>
      <c r="AH137" s="479">
        <v>45845.552384259259</v>
      </c>
      <c r="AI137" s="344"/>
      <c r="AJ137" s="344"/>
      <c r="AK137" s="3"/>
    </row>
    <row r="138" spans="1:37" s="4" customFormat="1" ht="12.75" customHeight="1" x14ac:dyDescent="0.25">
      <c r="A138" s="379" t="s">
        <v>132</v>
      </c>
      <c r="B138" s="379" t="s">
        <v>22</v>
      </c>
      <c r="C138" s="379" t="s">
        <v>522</v>
      </c>
      <c r="D138" s="379" t="s">
        <v>634</v>
      </c>
      <c r="E138" s="480">
        <v>47700</v>
      </c>
      <c r="F138" s="379"/>
      <c r="G138" s="480">
        <v>47700</v>
      </c>
      <c r="H138" s="379"/>
      <c r="I138" s="379"/>
      <c r="J138" s="379"/>
      <c r="K138" s="379"/>
      <c r="L138" s="379"/>
      <c r="M138" s="379"/>
      <c r="N138" s="379"/>
      <c r="O138" s="480">
        <v>47700</v>
      </c>
      <c r="P138" s="379"/>
      <c r="Q138" s="379"/>
      <c r="R138" s="379"/>
      <c r="S138" s="480">
        <v>-15959.17</v>
      </c>
      <c r="T138" s="379"/>
      <c r="U138" s="480">
        <v>-15959.17</v>
      </c>
      <c r="V138" s="379"/>
      <c r="W138" s="379"/>
      <c r="X138" s="379"/>
      <c r="Y138" s="379"/>
      <c r="Z138" s="379"/>
      <c r="AA138" s="379"/>
      <c r="AB138" s="379"/>
      <c r="AC138" s="480">
        <v>-15959.17</v>
      </c>
      <c r="AD138" s="379"/>
      <c r="AE138" s="379"/>
      <c r="AF138" s="379"/>
      <c r="AG138" s="379" t="s">
        <v>521</v>
      </c>
      <c r="AH138" s="481">
        <v>45845.552384259259</v>
      </c>
      <c r="AI138" s="379"/>
      <c r="AJ138" s="379"/>
      <c r="AK138" s="3"/>
    </row>
    <row r="139" spans="1:37" s="4" customFormat="1" ht="12.75" customHeight="1" x14ac:dyDescent="0.25">
      <c r="A139" s="344" t="s">
        <v>133</v>
      </c>
      <c r="B139" s="344" t="s">
        <v>22</v>
      </c>
      <c r="C139" s="344" t="s">
        <v>522</v>
      </c>
      <c r="D139" s="482" t="s">
        <v>635</v>
      </c>
      <c r="E139" s="478">
        <v>47700</v>
      </c>
      <c r="F139" s="482"/>
      <c r="G139" s="478">
        <v>47700</v>
      </c>
      <c r="H139" s="482"/>
      <c r="I139" s="482"/>
      <c r="J139" s="482"/>
      <c r="K139" s="482"/>
      <c r="L139" s="482"/>
      <c r="M139" s="482"/>
      <c r="N139" s="482"/>
      <c r="O139" s="483">
        <v>47700</v>
      </c>
      <c r="P139" s="482"/>
      <c r="Q139" s="482"/>
      <c r="R139" s="482"/>
      <c r="S139" s="478">
        <v>-15959.17</v>
      </c>
      <c r="T139" s="482"/>
      <c r="U139" s="478">
        <v>-15959.17</v>
      </c>
      <c r="V139" s="482"/>
      <c r="W139" s="482"/>
      <c r="X139" s="482"/>
      <c r="Y139" s="482"/>
      <c r="Z139" s="482"/>
      <c r="AA139" s="482"/>
      <c r="AB139" s="482"/>
      <c r="AC139" s="483">
        <v>-15959.17</v>
      </c>
      <c r="AD139" s="482"/>
      <c r="AE139" s="482"/>
      <c r="AF139" s="482"/>
      <c r="AG139" s="344" t="s">
        <v>521</v>
      </c>
      <c r="AH139" s="479">
        <v>45845.552384259259</v>
      </c>
      <c r="AI139" s="344"/>
      <c r="AJ139" s="344"/>
      <c r="AK139" s="3"/>
    </row>
    <row r="140" spans="1:37" s="4" customFormat="1" ht="12.75" customHeight="1" x14ac:dyDescent="0.25">
      <c r="A140" s="379" t="s">
        <v>134</v>
      </c>
      <c r="B140" s="379" t="s">
        <v>22</v>
      </c>
      <c r="C140" s="379" t="s">
        <v>522</v>
      </c>
      <c r="D140" s="379" t="s">
        <v>636</v>
      </c>
      <c r="E140" s="480">
        <v>71300</v>
      </c>
      <c r="F140" s="379"/>
      <c r="G140" s="480">
        <v>71300</v>
      </c>
      <c r="H140" s="379"/>
      <c r="I140" s="379"/>
      <c r="J140" s="379"/>
      <c r="K140" s="379"/>
      <c r="L140" s="379"/>
      <c r="M140" s="379"/>
      <c r="N140" s="379"/>
      <c r="O140" s="379">
        <v>71300</v>
      </c>
      <c r="P140" s="480"/>
      <c r="Q140" s="480"/>
      <c r="R140" s="379"/>
      <c r="S140" s="480">
        <v>71750</v>
      </c>
      <c r="T140" s="379"/>
      <c r="U140" s="480">
        <v>71750</v>
      </c>
      <c r="V140" s="379"/>
      <c r="W140" s="379"/>
      <c r="X140" s="379"/>
      <c r="Y140" s="379"/>
      <c r="Z140" s="379"/>
      <c r="AA140" s="379"/>
      <c r="AB140" s="379"/>
      <c r="AC140" s="379">
        <v>71750</v>
      </c>
      <c r="AD140" s="480"/>
      <c r="AE140" s="480"/>
      <c r="AF140" s="379"/>
      <c r="AG140" s="379" t="s">
        <v>521</v>
      </c>
      <c r="AH140" s="481">
        <v>45845.552384259259</v>
      </c>
      <c r="AI140" s="379"/>
      <c r="AJ140" s="379"/>
      <c r="AK140" s="3"/>
    </row>
    <row r="141" spans="1:37" s="4" customFormat="1" ht="12.75" customHeight="1" x14ac:dyDescent="0.25">
      <c r="A141" s="344" t="s">
        <v>135</v>
      </c>
      <c r="B141" s="344" t="s">
        <v>22</v>
      </c>
      <c r="C141" s="344" t="s">
        <v>522</v>
      </c>
      <c r="D141" s="482" t="s">
        <v>637</v>
      </c>
      <c r="E141" s="478">
        <v>71300</v>
      </c>
      <c r="F141" s="482"/>
      <c r="G141" s="478">
        <v>71300</v>
      </c>
      <c r="H141" s="482"/>
      <c r="I141" s="482"/>
      <c r="J141" s="482"/>
      <c r="K141" s="482"/>
      <c r="L141" s="482"/>
      <c r="M141" s="482"/>
      <c r="N141" s="482"/>
      <c r="O141" s="482">
        <v>71300</v>
      </c>
      <c r="P141" s="483"/>
      <c r="Q141" s="483"/>
      <c r="R141" s="482"/>
      <c r="S141" s="478">
        <v>71750</v>
      </c>
      <c r="T141" s="482"/>
      <c r="U141" s="478">
        <v>71750</v>
      </c>
      <c r="V141" s="482"/>
      <c r="W141" s="482"/>
      <c r="X141" s="482"/>
      <c r="Y141" s="482"/>
      <c r="Z141" s="482"/>
      <c r="AA141" s="482"/>
      <c r="AB141" s="482"/>
      <c r="AC141" s="482">
        <v>71750</v>
      </c>
      <c r="AD141" s="483"/>
      <c r="AE141" s="483"/>
      <c r="AF141" s="482"/>
      <c r="AG141" s="344" t="s">
        <v>521</v>
      </c>
      <c r="AH141" s="479">
        <v>45845.552384259259</v>
      </c>
      <c r="AI141" s="344"/>
      <c r="AJ141" s="344"/>
      <c r="AK141" s="3"/>
    </row>
    <row r="142" spans="1:37" s="4" customFormat="1" ht="12.75" customHeight="1" x14ac:dyDescent="0.25">
      <c r="A142" s="379" t="s">
        <v>136</v>
      </c>
      <c r="B142" s="379" t="s">
        <v>22</v>
      </c>
      <c r="C142" s="379" t="s">
        <v>522</v>
      </c>
      <c r="D142" s="379" t="s">
        <v>642</v>
      </c>
      <c r="E142" s="480">
        <v>5000</v>
      </c>
      <c r="F142" s="379"/>
      <c r="G142" s="480">
        <v>5000</v>
      </c>
      <c r="H142" s="379"/>
      <c r="I142" s="379"/>
      <c r="J142" s="379"/>
      <c r="K142" s="379"/>
      <c r="L142" s="379"/>
      <c r="M142" s="379"/>
      <c r="N142" s="379"/>
      <c r="O142" s="480">
        <v>5000</v>
      </c>
      <c r="P142" s="480"/>
      <c r="Q142" s="480"/>
      <c r="R142" s="379"/>
      <c r="S142" s="480">
        <v>3000</v>
      </c>
      <c r="T142" s="379"/>
      <c r="U142" s="480">
        <v>3000</v>
      </c>
      <c r="V142" s="379"/>
      <c r="W142" s="379"/>
      <c r="X142" s="379"/>
      <c r="Y142" s="379"/>
      <c r="Z142" s="379"/>
      <c r="AA142" s="379"/>
      <c r="AB142" s="379"/>
      <c r="AC142" s="480">
        <v>3000</v>
      </c>
      <c r="AD142" s="480"/>
      <c r="AE142" s="480"/>
      <c r="AF142" s="379"/>
      <c r="AG142" s="379" t="s">
        <v>521</v>
      </c>
      <c r="AH142" s="481">
        <v>45845.552384259259</v>
      </c>
      <c r="AI142" s="379"/>
      <c r="AJ142" s="379"/>
      <c r="AK142" s="3"/>
    </row>
    <row r="143" spans="1:37" s="4" customFormat="1" ht="12.75" customHeight="1" x14ac:dyDescent="0.25">
      <c r="A143" s="379" t="s">
        <v>137</v>
      </c>
      <c r="B143" s="379" t="s">
        <v>22</v>
      </c>
      <c r="C143" s="379" t="s">
        <v>522</v>
      </c>
      <c r="D143" s="379" t="s">
        <v>643</v>
      </c>
      <c r="E143" s="480">
        <v>5000</v>
      </c>
      <c r="F143" s="379"/>
      <c r="G143" s="480">
        <v>5000</v>
      </c>
      <c r="H143" s="379"/>
      <c r="I143" s="379"/>
      <c r="J143" s="379"/>
      <c r="K143" s="379"/>
      <c r="L143" s="379"/>
      <c r="M143" s="379"/>
      <c r="N143" s="379"/>
      <c r="O143" s="480">
        <v>5000</v>
      </c>
      <c r="P143" s="480"/>
      <c r="Q143" s="480"/>
      <c r="R143" s="379"/>
      <c r="S143" s="480">
        <v>3000</v>
      </c>
      <c r="T143" s="379"/>
      <c r="U143" s="480">
        <v>3000</v>
      </c>
      <c r="V143" s="379"/>
      <c r="W143" s="379"/>
      <c r="X143" s="379"/>
      <c r="Y143" s="379"/>
      <c r="Z143" s="379"/>
      <c r="AA143" s="379"/>
      <c r="AB143" s="379"/>
      <c r="AC143" s="480">
        <v>3000</v>
      </c>
      <c r="AD143" s="480"/>
      <c r="AE143" s="480"/>
      <c r="AF143" s="379"/>
      <c r="AG143" s="379" t="s">
        <v>521</v>
      </c>
      <c r="AH143" s="481">
        <v>45845.552384259259</v>
      </c>
      <c r="AI143" s="379"/>
      <c r="AJ143" s="379"/>
      <c r="AK143" s="3"/>
    </row>
    <row r="144" spans="1:37" s="4" customFormat="1" ht="12.75" customHeight="1" x14ac:dyDescent="0.25">
      <c r="A144" s="344" t="s">
        <v>138</v>
      </c>
      <c r="B144" s="344" t="s">
        <v>22</v>
      </c>
      <c r="C144" s="344" t="s">
        <v>522</v>
      </c>
      <c r="D144" s="482" t="s">
        <v>644</v>
      </c>
      <c r="E144" s="478">
        <v>495000</v>
      </c>
      <c r="F144" s="482"/>
      <c r="G144" s="478">
        <v>495000</v>
      </c>
      <c r="H144" s="482"/>
      <c r="I144" s="482"/>
      <c r="J144" s="482"/>
      <c r="K144" s="482"/>
      <c r="L144" s="482"/>
      <c r="M144" s="482"/>
      <c r="N144" s="482"/>
      <c r="O144" s="483">
        <v>495000</v>
      </c>
      <c r="P144" s="482"/>
      <c r="Q144" s="482"/>
      <c r="R144" s="482"/>
      <c r="S144" s="478">
        <v>31703.759999999998</v>
      </c>
      <c r="T144" s="482"/>
      <c r="U144" s="478">
        <v>31703.759999999998</v>
      </c>
      <c r="V144" s="482"/>
      <c r="W144" s="482"/>
      <c r="X144" s="482"/>
      <c r="Y144" s="482"/>
      <c r="Z144" s="482"/>
      <c r="AA144" s="482"/>
      <c r="AB144" s="482"/>
      <c r="AC144" s="483">
        <v>31703.759999999998</v>
      </c>
      <c r="AD144" s="482"/>
      <c r="AE144" s="482"/>
      <c r="AF144" s="482"/>
      <c r="AG144" s="344" t="s">
        <v>521</v>
      </c>
      <c r="AH144" s="479">
        <v>45845.552384259259</v>
      </c>
      <c r="AI144" s="344"/>
      <c r="AJ144" s="344"/>
      <c r="AK144" s="3"/>
    </row>
    <row r="145" spans="1:37" s="4" customFormat="1" ht="12.75" customHeight="1" x14ac:dyDescent="0.25">
      <c r="A145" s="344" t="s">
        <v>139</v>
      </c>
      <c r="B145" s="344" t="s">
        <v>22</v>
      </c>
      <c r="C145" s="344" t="s">
        <v>522</v>
      </c>
      <c r="D145" s="482" t="s">
        <v>645</v>
      </c>
      <c r="E145" s="478">
        <v>495000</v>
      </c>
      <c r="F145" s="482"/>
      <c r="G145" s="478">
        <v>495000</v>
      </c>
      <c r="H145" s="482"/>
      <c r="I145" s="482"/>
      <c r="J145" s="482"/>
      <c r="K145" s="482"/>
      <c r="L145" s="482"/>
      <c r="M145" s="482"/>
      <c r="N145" s="482"/>
      <c r="O145" s="482">
        <v>495000</v>
      </c>
      <c r="P145" s="482"/>
      <c r="Q145" s="483"/>
      <c r="R145" s="482"/>
      <c r="S145" s="478">
        <v>31703.759999999998</v>
      </c>
      <c r="T145" s="482"/>
      <c r="U145" s="478">
        <v>31703.759999999998</v>
      </c>
      <c r="V145" s="482"/>
      <c r="W145" s="482"/>
      <c r="X145" s="482"/>
      <c r="Y145" s="482"/>
      <c r="Z145" s="482"/>
      <c r="AA145" s="482"/>
      <c r="AB145" s="482"/>
      <c r="AC145" s="482">
        <v>31703.759999999998</v>
      </c>
      <c r="AD145" s="482"/>
      <c r="AE145" s="483"/>
      <c r="AF145" s="482"/>
      <c r="AG145" s="344" t="s">
        <v>521</v>
      </c>
      <c r="AH145" s="479">
        <v>45845.552384259259</v>
      </c>
      <c r="AI145" s="344"/>
      <c r="AJ145" s="344"/>
      <c r="AK145" s="3"/>
    </row>
    <row r="146" spans="1:37" s="4" customFormat="1" ht="12.75" customHeight="1" x14ac:dyDescent="0.25">
      <c r="A146" s="344" t="s">
        <v>140</v>
      </c>
      <c r="B146" s="344" t="s">
        <v>22</v>
      </c>
      <c r="C146" s="344" t="s">
        <v>522</v>
      </c>
      <c r="D146" s="482" t="s">
        <v>646</v>
      </c>
      <c r="E146" s="478">
        <v>698000</v>
      </c>
      <c r="F146" s="482"/>
      <c r="G146" s="478">
        <v>698000</v>
      </c>
      <c r="H146" s="482"/>
      <c r="I146" s="482"/>
      <c r="J146" s="482"/>
      <c r="K146" s="482"/>
      <c r="L146" s="482"/>
      <c r="M146" s="482"/>
      <c r="N146" s="482"/>
      <c r="O146" s="482">
        <v>698000</v>
      </c>
      <c r="P146" s="483"/>
      <c r="Q146" s="482"/>
      <c r="R146" s="482"/>
      <c r="S146" s="478">
        <v>446057.01</v>
      </c>
      <c r="T146" s="482"/>
      <c r="U146" s="478">
        <v>446057.01</v>
      </c>
      <c r="V146" s="482"/>
      <c r="W146" s="482"/>
      <c r="X146" s="482"/>
      <c r="Y146" s="482"/>
      <c r="Z146" s="482"/>
      <c r="AA146" s="482"/>
      <c r="AB146" s="482"/>
      <c r="AC146" s="482">
        <v>446057.01</v>
      </c>
      <c r="AD146" s="483"/>
      <c r="AE146" s="482"/>
      <c r="AF146" s="482"/>
      <c r="AG146" s="344" t="s">
        <v>521</v>
      </c>
      <c r="AH146" s="479">
        <v>45845.552384259259</v>
      </c>
      <c r="AI146" s="344"/>
      <c r="AJ146" s="344"/>
      <c r="AK146" s="3"/>
    </row>
    <row r="147" spans="1:37" s="4" customFormat="1" ht="12.75" customHeight="1" x14ac:dyDescent="0.25">
      <c r="A147" s="379" t="s">
        <v>141</v>
      </c>
      <c r="B147" s="379" t="s">
        <v>22</v>
      </c>
      <c r="C147" s="379" t="s">
        <v>522</v>
      </c>
      <c r="D147" s="379" t="s">
        <v>647</v>
      </c>
      <c r="E147" s="480">
        <v>698000</v>
      </c>
      <c r="F147" s="379"/>
      <c r="G147" s="480">
        <v>698000</v>
      </c>
      <c r="H147" s="379"/>
      <c r="I147" s="379"/>
      <c r="J147" s="379"/>
      <c r="K147" s="379"/>
      <c r="L147" s="379"/>
      <c r="M147" s="379"/>
      <c r="N147" s="379"/>
      <c r="O147" s="480">
        <v>698000</v>
      </c>
      <c r="P147" s="480"/>
      <c r="Q147" s="379"/>
      <c r="R147" s="379"/>
      <c r="S147" s="480">
        <v>446057.01</v>
      </c>
      <c r="T147" s="379"/>
      <c r="U147" s="480">
        <v>446057.01</v>
      </c>
      <c r="V147" s="379"/>
      <c r="W147" s="379"/>
      <c r="X147" s="379"/>
      <c r="Y147" s="379"/>
      <c r="Z147" s="379"/>
      <c r="AA147" s="379"/>
      <c r="AB147" s="379"/>
      <c r="AC147" s="480">
        <v>446057.01</v>
      </c>
      <c r="AD147" s="480"/>
      <c r="AE147" s="379"/>
      <c r="AF147" s="379"/>
      <c r="AG147" s="379" t="s">
        <v>521</v>
      </c>
      <c r="AH147" s="481">
        <v>45845.552384259259</v>
      </c>
      <c r="AI147" s="379"/>
      <c r="AJ147" s="379"/>
      <c r="AK147" s="3"/>
    </row>
    <row r="148" spans="1:37" s="4" customFormat="1" ht="12.75" customHeight="1" x14ac:dyDescent="0.25">
      <c r="A148" s="379" t="s">
        <v>142</v>
      </c>
      <c r="B148" s="379" t="s">
        <v>22</v>
      </c>
      <c r="C148" s="379" t="s">
        <v>522</v>
      </c>
      <c r="D148" s="379" t="s">
        <v>648</v>
      </c>
      <c r="E148" s="480">
        <v>5000</v>
      </c>
      <c r="F148" s="379"/>
      <c r="G148" s="480">
        <v>5000</v>
      </c>
      <c r="H148" s="379"/>
      <c r="I148" s="379"/>
      <c r="J148" s="379"/>
      <c r="K148" s="379"/>
      <c r="L148" s="379"/>
      <c r="M148" s="379"/>
      <c r="N148" s="379"/>
      <c r="O148" s="379"/>
      <c r="P148" s="480">
        <v>0</v>
      </c>
      <c r="Q148" s="379">
        <v>5000</v>
      </c>
      <c r="R148" s="379"/>
      <c r="S148" s="480">
        <v>32000</v>
      </c>
      <c r="T148" s="379"/>
      <c r="U148" s="480">
        <v>32000</v>
      </c>
      <c r="V148" s="379"/>
      <c r="W148" s="379"/>
      <c r="X148" s="379"/>
      <c r="Y148" s="379"/>
      <c r="Z148" s="379"/>
      <c r="AA148" s="379"/>
      <c r="AB148" s="379"/>
      <c r="AC148" s="379"/>
      <c r="AD148" s="480">
        <v>18000</v>
      </c>
      <c r="AE148" s="379">
        <v>14000</v>
      </c>
      <c r="AF148" s="379"/>
      <c r="AG148" s="379" t="s">
        <v>521</v>
      </c>
      <c r="AH148" s="481">
        <v>45845.552395833336</v>
      </c>
      <c r="AI148" s="379"/>
      <c r="AJ148" s="379"/>
      <c r="AK148" s="3"/>
    </row>
    <row r="149" spans="1:37" s="4" customFormat="1" ht="12.75" customHeight="1" x14ac:dyDescent="0.25">
      <c r="A149" s="344" t="s">
        <v>143</v>
      </c>
      <c r="B149" s="344" t="s">
        <v>22</v>
      </c>
      <c r="C149" s="344" t="s">
        <v>522</v>
      </c>
      <c r="D149" s="482" t="s">
        <v>649</v>
      </c>
      <c r="E149" s="478">
        <v>5000</v>
      </c>
      <c r="F149" s="482"/>
      <c r="G149" s="478">
        <v>5000</v>
      </c>
      <c r="H149" s="482"/>
      <c r="I149" s="482"/>
      <c r="J149" s="482"/>
      <c r="K149" s="482"/>
      <c r="L149" s="482"/>
      <c r="M149" s="482"/>
      <c r="N149" s="482"/>
      <c r="O149" s="482"/>
      <c r="P149" s="483">
        <v>0</v>
      </c>
      <c r="Q149" s="482">
        <v>5000</v>
      </c>
      <c r="R149" s="482"/>
      <c r="S149" s="478">
        <v>32000</v>
      </c>
      <c r="T149" s="482"/>
      <c r="U149" s="478">
        <v>32000</v>
      </c>
      <c r="V149" s="482"/>
      <c r="W149" s="482"/>
      <c r="X149" s="482"/>
      <c r="Y149" s="482"/>
      <c r="Z149" s="482"/>
      <c r="AA149" s="482"/>
      <c r="AB149" s="482"/>
      <c r="AC149" s="482"/>
      <c r="AD149" s="483">
        <v>18000</v>
      </c>
      <c r="AE149" s="482">
        <v>14000</v>
      </c>
      <c r="AF149" s="482"/>
      <c r="AG149" s="344" t="s">
        <v>521</v>
      </c>
      <c r="AH149" s="479">
        <v>45845.552384259259</v>
      </c>
      <c r="AI149" s="344"/>
      <c r="AJ149" s="344"/>
      <c r="AK149" s="3"/>
    </row>
    <row r="150" spans="1:37" s="4" customFormat="1" ht="12.75" customHeight="1" x14ac:dyDescent="0.25">
      <c r="A150" s="379" t="s">
        <v>750</v>
      </c>
      <c r="B150" s="379" t="s">
        <v>22</v>
      </c>
      <c r="C150" s="379" t="s">
        <v>522</v>
      </c>
      <c r="D150" s="379" t="s">
        <v>751</v>
      </c>
      <c r="E150" s="480">
        <v>10700</v>
      </c>
      <c r="F150" s="379"/>
      <c r="G150" s="480">
        <v>10700</v>
      </c>
      <c r="H150" s="379"/>
      <c r="I150" s="379"/>
      <c r="J150" s="379"/>
      <c r="K150" s="379"/>
      <c r="L150" s="379"/>
      <c r="M150" s="379"/>
      <c r="N150" s="379"/>
      <c r="O150" s="480">
        <v>10700</v>
      </c>
      <c r="P150" s="379">
        <v>0</v>
      </c>
      <c r="Q150" s="379">
        <v>0</v>
      </c>
      <c r="R150" s="379"/>
      <c r="S150" s="480">
        <v>1750983.15</v>
      </c>
      <c r="T150" s="379"/>
      <c r="U150" s="480">
        <v>1750983.15</v>
      </c>
      <c r="V150" s="379"/>
      <c r="W150" s="379"/>
      <c r="X150" s="379"/>
      <c r="Y150" s="379"/>
      <c r="Z150" s="379"/>
      <c r="AA150" s="379"/>
      <c r="AB150" s="379"/>
      <c r="AC150" s="480">
        <v>1715912.53</v>
      </c>
      <c r="AD150" s="379">
        <v>6296.75</v>
      </c>
      <c r="AE150" s="379">
        <v>28773.87</v>
      </c>
      <c r="AF150" s="379"/>
      <c r="AG150" s="379" t="s">
        <v>521</v>
      </c>
      <c r="AH150" s="481">
        <v>45845.552384259259</v>
      </c>
      <c r="AI150" s="379"/>
      <c r="AJ150" s="379"/>
      <c r="AK150" s="3"/>
    </row>
    <row r="151" spans="1:37" s="4" customFormat="1" ht="12.75" customHeight="1" x14ac:dyDescent="0.25">
      <c r="A151" s="344" t="s">
        <v>752</v>
      </c>
      <c r="B151" s="344" t="s">
        <v>22</v>
      </c>
      <c r="C151" s="344" t="s">
        <v>522</v>
      </c>
      <c r="D151" s="482" t="s">
        <v>753</v>
      </c>
      <c r="E151" s="478">
        <v>10700</v>
      </c>
      <c r="F151" s="482"/>
      <c r="G151" s="478">
        <v>10700</v>
      </c>
      <c r="H151" s="482"/>
      <c r="I151" s="482"/>
      <c r="J151" s="482"/>
      <c r="K151" s="482"/>
      <c r="L151" s="482"/>
      <c r="M151" s="482"/>
      <c r="N151" s="482"/>
      <c r="O151" s="483">
        <v>10700</v>
      </c>
      <c r="P151" s="482">
        <v>0</v>
      </c>
      <c r="Q151" s="482">
        <v>0</v>
      </c>
      <c r="R151" s="482"/>
      <c r="S151" s="478">
        <v>1750983.15</v>
      </c>
      <c r="T151" s="482"/>
      <c r="U151" s="478">
        <v>1750983.15</v>
      </c>
      <c r="V151" s="482"/>
      <c r="W151" s="482"/>
      <c r="X151" s="482"/>
      <c r="Y151" s="482"/>
      <c r="Z151" s="482"/>
      <c r="AA151" s="482"/>
      <c r="AB151" s="482"/>
      <c r="AC151" s="483">
        <v>1715912.53</v>
      </c>
      <c r="AD151" s="482">
        <v>6296.75</v>
      </c>
      <c r="AE151" s="482">
        <v>28773.87</v>
      </c>
      <c r="AF151" s="482"/>
      <c r="AG151" s="344" t="s">
        <v>521</v>
      </c>
      <c r="AH151" s="479">
        <v>45845.552384259259</v>
      </c>
      <c r="AI151" s="344"/>
      <c r="AJ151" s="344"/>
      <c r="AK151" s="3"/>
    </row>
    <row r="152" spans="1:37" s="4" customFormat="1" ht="12.75" customHeight="1" x14ac:dyDescent="0.25">
      <c r="A152" s="379" t="s">
        <v>754</v>
      </c>
      <c r="B152" s="379" t="s">
        <v>22</v>
      </c>
      <c r="C152" s="379" t="s">
        <v>522</v>
      </c>
      <c r="D152" s="379" t="s">
        <v>755</v>
      </c>
      <c r="E152" s="480">
        <v>10700</v>
      </c>
      <c r="F152" s="379"/>
      <c r="G152" s="480">
        <v>10700</v>
      </c>
      <c r="H152" s="379"/>
      <c r="I152" s="379"/>
      <c r="J152" s="379"/>
      <c r="K152" s="379"/>
      <c r="L152" s="379"/>
      <c r="M152" s="379"/>
      <c r="N152" s="379"/>
      <c r="O152" s="480">
        <v>10700</v>
      </c>
      <c r="P152" s="379"/>
      <c r="Q152" s="379"/>
      <c r="R152" s="379"/>
      <c r="S152" s="480">
        <v>1715912.53</v>
      </c>
      <c r="T152" s="379"/>
      <c r="U152" s="480">
        <v>1715912.53</v>
      </c>
      <c r="V152" s="379"/>
      <c r="W152" s="379"/>
      <c r="X152" s="379"/>
      <c r="Y152" s="379"/>
      <c r="Z152" s="379"/>
      <c r="AA152" s="379"/>
      <c r="AB152" s="379"/>
      <c r="AC152" s="480">
        <v>1715912.53</v>
      </c>
      <c r="AD152" s="379"/>
      <c r="AE152" s="379"/>
      <c r="AF152" s="379"/>
      <c r="AG152" s="379" t="s">
        <v>521</v>
      </c>
      <c r="AH152" s="481">
        <v>45845.552384259259</v>
      </c>
      <c r="AI152" s="379"/>
      <c r="AJ152" s="379"/>
      <c r="AK152" s="3"/>
    </row>
    <row r="153" spans="1:37" s="4" customFormat="1" ht="12.75" customHeight="1" x14ac:dyDescent="0.25">
      <c r="A153" s="344" t="s">
        <v>976</v>
      </c>
      <c r="B153" s="344" t="s">
        <v>22</v>
      </c>
      <c r="C153" s="344" t="s">
        <v>522</v>
      </c>
      <c r="D153" s="482" t="s">
        <v>977</v>
      </c>
      <c r="E153" s="478">
        <v>0</v>
      </c>
      <c r="F153" s="482"/>
      <c r="G153" s="478">
        <v>0</v>
      </c>
      <c r="H153" s="482"/>
      <c r="I153" s="482"/>
      <c r="J153" s="482"/>
      <c r="K153" s="482"/>
      <c r="L153" s="482"/>
      <c r="M153" s="482"/>
      <c r="N153" s="482"/>
      <c r="O153" s="483"/>
      <c r="P153" s="482"/>
      <c r="Q153" s="482">
        <v>0</v>
      </c>
      <c r="R153" s="482"/>
      <c r="S153" s="478">
        <v>28773.87</v>
      </c>
      <c r="T153" s="482"/>
      <c r="U153" s="478">
        <v>28773.87</v>
      </c>
      <c r="V153" s="482"/>
      <c r="W153" s="482"/>
      <c r="X153" s="482"/>
      <c r="Y153" s="482"/>
      <c r="Z153" s="482"/>
      <c r="AA153" s="482"/>
      <c r="AB153" s="482"/>
      <c r="AC153" s="483"/>
      <c r="AD153" s="482"/>
      <c r="AE153" s="482">
        <v>28773.87</v>
      </c>
      <c r="AF153" s="482"/>
      <c r="AG153" s="344" t="s">
        <v>521</v>
      </c>
      <c r="AH153" s="479">
        <v>45845.552384259259</v>
      </c>
      <c r="AI153" s="344"/>
      <c r="AJ153" s="344"/>
      <c r="AK153" s="3"/>
    </row>
    <row r="154" spans="1:37" s="4" customFormat="1" ht="12.75" customHeight="1" x14ac:dyDescent="0.25">
      <c r="A154" s="379" t="s">
        <v>756</v>
      </c>
      <c r="B154" s="379" t="s">
        <v>22</v>
      </c>
      <c r="C154" s="379" t="s">
        <v>522</v>
      </c>
      <c r="D154" s="379" t="s">
        <v>757</v>
      </c>
      <c r="E154" s="480">
        <v>0</v>
      </c>
      <c r="F154" s="379"/>
      <c r="G154" s="480">
        <v>0</v>
      </c>
      <c r="H154" s="379"/>
      <c r="I154" s="379"/>
      <c r="J154" s="379"/>
      <c r="K154" s="379"/>
      <c r="L154" s="379"/>
      <c r="M154" s="379"/>
      <c r="N154" s="379"/>
      <c r="O154" s="480"/>
      <c r="P154" s="379">
        <v>0</v>
      </c>
      <c r="Q154" s="480"/>
      <c r="R154" s="379"/>
      <c r="S154" s="480">
        <v>6296.75</v>
      </c>
      <c r="T154" s="379"/>
      <c r="U154" s="480">
        <v>6296.75</v>
      </c>
      <c r="V154" s="379"/>
      <c r="W154" s="379"/>
      <c r="X154" s="379"/>
      <c r="Y154" s="379"/>
      <c r="Z154" s="379"/>
      <c r="AA154" s="379"/>
      <c r="AB154" s="379"/>
      <c r="AC154" s="480"/>
      <c r="AD154" s="379">
        <v>6296.75</v>
      </c>
      <c r="AE154" s="480"/>
      <c r="AF154" s="379"/>
      <c r="AG154" s="379" t="s">
        <v>521</v>
      </c>
      <c r="AH154" s="481">
        <v>45845.552384259259</v>
      </c>
      <c r="AI154" s="379"/>
      <c r="AJ154" s="379"/>
      <c r="AK154" s="3"/>
    </row>
    <row r="155" spans="1:37" s="4" customFormat="1" ht="12.75" customHeight="1" x14ac:dyDescent="0.25">
      <c r="A155" s="379" t="s">
        <v>146</v>
      </c>
      <c r="B155" s="379" t="s">
        <v>22</v>
      </c>
      <c r="C155" s="379" t="s">
        <v>522</v>
      </c>
      <c r="D155" s="379" t="s">
        <v>652</v>
      </c>
      <c r="E155" s="480">
        <v>0</v>
      </c>
      <c r="F155" s="379"/>
      <c r="G155" s="480">
        <v>0</v>
      </c>
      <c r="H155" s="379"/>
      <c r="I155" s="379"/>
      <c r="J155" s="379"/>
      <c r="K155" s="379"/>
      <c r="L155" s="379"/>
      <c r="M155" s="379"/>
      <c r="N155" s="379"/>
      <c r="O155" s="480">
        <v>0</v>
      </c>
      <c r="P155" s="379">
        <v>0</v>
      </c>
      <c r="Q155" s="480"/>
      <c r="R155" s="379"/>
      <c r="S155" s="480">
        <v>78141.960000000006</v>
      </c>
      <c r="T155" s="379"/>
      <c r="U155" s="480">
        <v>78141.960000000006</v>
      </c>
      <c r="V155" s="379"/>
      <c r="W155" s="379"/>
      <c r="X155" s="379"/>
      <c r="Y155" s="379"/>
      <c r="Z155" s="379"/>
      <c r="AA155" s="379"/>
      <c r="AB155" s="379"/>
      <c r="AC155" s="480">
        <v>77476</v>
      </c>
      <c r="AD155" s="379">
        <v>665.96</v>
      </c>
      <c r="AE155" s="480"/>
      <c r="AF155" s="379"/>
      <c r="AG155" s="379" t="s">
        <v>521</v>
      </c>
      <c r="AH155" s="481">
        <v>45845.552384259259</v>
      </c>
      <c r="AI155" s="379"/>
      <c r="AJ155" s="379"/>
      <c r="AK155" s="3"/>
    </row>
    <row r="156" spans="1:37" s="4" customFormat="1" ht="12.75" customHeight="1" x14ac:dyDescent="0.25">
      <c r="A156" s="344" t="s">
        <v>978</v>
      </c>
      <c r="B156" s="344" t="s">
        <v>22</v>
      </c>
      <c r="C156" s="344" t="s">
        <v>522</v>
      </c>
      <c r="D156" s="482" t="s">
        <v>979</v>
      </c>
      <c r="E156" s="478">
        <v>0</v>
      </c>
      <c r="F156" s="482"/>
      <c r="G156" s="478">
        <v>0</v>
      </c>
      <c r="H156" s="482"/>
      <c r="I156" s="482"/>
      <c r="J156" s="482"/>
      <c r="K156" s="482"/>
      <c r="L156" s="482"/>
      <c r="M156" s="482"/>
      <c r="N156" s="482"/>
      <c r="O156" s="483"/>
      <c r="P156" s="482">
        <v>0</v>
      </c>
      <c r="Q156" s="482"/>
      <c r="R156" s="482"/>
      <c r="S156" s="478">
        <v>665.96</v>
      </c>
      <c r="T156" s="482"/>
      <c r="U156" s="478">
        <v>665.96</v>
      </c>
      <c r="V156" s="482"/>
      <c r="W156" s="482"/>
      <c r="X156" s="482"/>
      <c r="Y156" s="482"/>
      <c r="Z156" s="482"/>
      <c r="AA156" s="482"/>
      <c r="AB156" s="482"/>
      <c r="AC156" s="483"/>
      <c r="AD156" s="482">
        <v>665.96</v>
      </c>
      <c r="AE156" s="482"/>
      <c r="AF156" s="482"/>
      <c r="AG156" s="344" t="s">
        <v>521</v>
      </c>
      <c r="AH156" s="479">
        <v>45845.552395833336</v>
      </c>
      <c r="AI156" s="344"/>
      <c r="AJ156" s="344"/>
      <c r="AK156" s="3"/>
    </row>
    <row r="157" spans="1:37" s="4" customFormat="1" ht="12.75" customHeight="1" x14ac:dyDescent="0.25">
      <c r="A157" s="344" t="s">
        <v>980</v>
      </c>
      <c r="B157" s="344" t="s">
        <v>22</v>
      </c>
      <c r="C157" s="344" t="s">
        <v>522</v>
      </c>
      <c r="D157" s="482" t="s">
        <v>981</v>
      </c>
      <c r="E157" s="478">
        <v>0</v>
      </c>
      <c r="F157" s="482"/>
      <c r="G157" s="478">
        <v>0</v>
      </c>
      <c r="H157" s="482"/>
      <c r="I157" s="482"/>
      <c r="J157" s="482"/>
      <c r="K157" s="482"/>
      <c r="L157" s="482"/>
      <c r="M157" s="482"/>
      <c r="N157" s="482"/>
      <c r="O157" s="482"/>
      <c r="P157" s="482">
        <v>0</v>
      </c>
      <c r="Q157" s="483"/>
      <c r="R157" s="482"/>
      <c r="S157" s="478">
        <v>665.96</v>
      </c>
      <c r="T157" s="482"/>
      <c r="U157" s="478">
        <v>665.96</v>
      </c>
      <c r="V157" s="482"/>
      <c r="W157" s="482"/>
      <c r="X157" s="482"/>
      <c r="Y157" s="482"/>
      <c r="Z157" s="482"/>
      <c r="AA157" s="482"/>
      <c r="AB157" s="482"/>
      <c r="AC157" s="482"/>
      <c r="AD157" s="482">
        <v>665.96</v>
      </c>
      <c r="AE157" s="483"/>
      <c r="AF157" s="482"/>
      <c r="AG157" s="344" t="s">
        <v>521</v>
      </c>
      <c r="AH157" s="479">
        <v>45845.552384259259</v>
      </c>
      <c r="AI157" s="344"/>
      <c r="AJ157" s="344"/>
      <c r="AK157" s="3"/>
    </row>
    <row r="158" spans="1:37" s="4" customFormat="1" ht="12.75" customHeight="1" x14ac:dyDescent="0.25">
      <c r="A158" s="379" t="s">
        <v>147</v>
      </c>
      <c r="B158" s="379" t="s">
        <v>22</v>
      </c>
      <c r="C158" s="379" t="s">
        <v>522</v>
      </c>
      <c r="D158" s="379" t="s">
        <v>653</v>
      </c>
      <c r="E158" s="480">
        <v>0</v>
      </c>
      <c r="F158" s="379"/>
      <c r="G158" s="480">
        <v>0</v>
      </c>
      <c r="H158" s="480"/>
      <c r="I158" s="379"/>
      <c r="J158" s="379"/>
      <c r="K158" s="379"/>
      <c r="L158" s="379"/>
      <c r="M158" s="379"/>
      <c r="N158" s="379"/>
      <c r="O158" s="480">
        <v>0</v>
      </c>
      <c r="P158" s="480"/>
      <c r="Q158" s="480"/>
      <c r="R158" s="379"/>
      <c r="S158" s="480">
        <v>37500</v>
      </c>
      <c r="T158" s="379"/>
      <c r="U158" s="480">
        <v>37500</v>
      </c>
      <c r="V158" s="480"/>
      <c r="W158" s="379"/>
      <c r="X158" s="379"/>
      <c r="Y158" s="379"/>
      <c r="Z158" s="379"/>
      <c r="AA158" s="379"/>
      <c r="AB158" s="379"/>
      <c r="AC158" s="480">
        <v>37500</v>
      </c>
      <c r="AD158" s="480"/>
      <c r="AE158" s="480"/>
      <c r="AF158" s="379"/>
      <c r="AG158" s="379" t="s">
        <v>521</v>
      </c>
      <c r="AH158" s="481">
        <v>45845.552384259259</v>
      </c>
      <c r="AI158" s="379"/>
      <c r="AJ158" s="379"/>
      <c r="AK158" s="3"/>
    </row>
    <row r="159" spans="1:37" s="4" customFormat="1" ht="12.75" customHeight="1" x14ac:dyDescent="0.25">
      <c r="A159" s="379" t="s">
        <v>148</v>
      </c>
      <c r="B159" s="379" t="s">
        <v>22</v>
      </c>
      <c r="C159" s="379" t="s">
        <v>522</v>
      </c>
      <c r="D159" s="379" t="s">
        <v>654</v>
      </c>
      <c r="E159" s="480">
        <v>0</v>
      </c>
      <c r="F159" s="379"/>
      <c r="G159" s="480">
        <v>0</v>
      </c>
      <c r="H159" s="480"/>
      <c r="I159" s="379"/>
      <c r="J159" s="379"/>
      <c r="K159" s="379"/>
      <c r="L159" s="379"/>
      <c r="M159" s="379"/>
      <c r="N159" s="379"/>
      <c r="O159" s="480">
        <v>0</v>
      </c>
      <c r="P159" s="480"/>
      <c r="Q159" s="480"/>
      <c r="R159" s="379"/>
      <c r="S159" s="480">
        <v>37500</v>
      </c>
      <c r="T159" s="379"/>
      <c r="U159" s="480">
        <v>37500</v>
      </c>
      <c r="V159" s="480"/>
      <c r="W159" s="379"/>
      <c r="X159" s="379"/>
      <c r="Y159" s="379"/>
      <c r="Z159" s="379"/>
      <c r="AA159" s="379"/>
      <c r="AB159" s="379"/>
      <c r="AC159" s="480">
        <v>37500</v>
      </c>
      <c r="AD159" s="480"/>
      <c r="AE159" s="480"/>
      <c r="AF159" s="379"/>
      <c r="AG159" s="379" t="s">
        <v>521</v>
      </c>
      <c r="AH159" s="481">
        <v>45845.552384259259</v>
      </c>
      <c r="AI159" s="379"/>
      <c r="AJ159" s="379"/>
      <c r="AK159" s="3"/>
    </row>
    <row r="160" spans="1:37" s="4" customFormat="1" ht="12.75" customHeight="1" x14ac:dyDescent="0.25">
      <c r="A160" s="379" t="s">
        <v>152</v>
      </c>
      <c r="B160" s="379" t="s">
        <v>22</v>
      </c>
      <c r="C160" s="379" t="s">
        <v>522</v>
      </c>
      <c r="D160" s="379" t="s">
        <v>658</v>
      </c>
      <c r="E160" s="480">
        <v>0</v>
      </c>
      <c r="F160" s="379"/>
      <c r="G160" s="480">
        <v>0</v>
      </c>
      <c r="H160" s="480"/>
      <c r="I160" s="379"/>
      <c r="J160" s="379"/>
      <c r="K160" s="379"/>
      <c r="L160" s="379"/>
      <c r="M160" s="379"/>
      <c r="N160" s="379"/>
      <c r="O160" s="480">
        <v>0</v>
      </c>
      <c r="P160" s="480"/>
      <c r="Q160" s="480"/>
      <c r="R160" s="379"/>
      <c r="S160" s="480">
        <v>39976</v>
      </c>
      <c r="T160" s="379"/>
      <c r="U160" s="480">
        <v>39976</v>
      </c>
      <c r="V160" s="480"/>
      <c r="W160" s="379"/>
      <c r="X160" s="379"/>
      <c r="Y160" s="379"/>
      <c r="Z160" s="379"/>
      <c r="AA160" s="379"/>
      <c r="AB160" s="379"/>
      <c r="AC160" s="480">
        <v>39976</v>
      </c>
      <c r="AD160" s="480"/>
      <c r="AE160" s="480"/>
      <c r="AF160" s="379"/>
      <c r="AG160" s="379" t="s">
        <v>521</v>
      </c>
      <c r="AH160" s="481">
        <v>45845.552395833336</v>
      </c>
      <c r="AI160" s="379"/>
      <c r="AJ160" s="379"/>
      <c r="AK160" s="3"/>
    </row>
    <row r="161" spans="1:37" s="4" customFormat="1" ht="12.75" customHeight="1" x14ac:dyDescent="0.25">
      <c r="A161" s="379" t="s">
        <v>153</v>
      </c>
      <c r="B161" s="379" t="s">
        <v>22</v>
      </c>
      <c r="C161" s="379" t="s">
        <v>522</v>
      </c>
      <c r="D161" s="379" t="s">
        <v>659</v>
      </c>
      <c r="E161" s="480">
        <v>0</v>
      </c>
      <c r="F161" s="379"/>
      <c r="G161" s="480">
        <v>0</v>
      </c>
      <c r="H161" s="379"/>
      <c r="I161" s="379"/>
      <c r="J161" s="379"/>
      <c r="K161" s="379"/>
      <c r="L161" s="379"/>
      <c r="M161" s="379"/>
      <c r="N161" s="379"/>
      <c r="O161" s="480">
        <v>0</v>
      </c>
      <c r="P161" s="480"/>
      <c r="Q161" s="480"/>
      <c r="R161" s="379"/>
      <c r="S161" s="480">
        <v>39976</v>
      </c>
      <c r="T161" s="379"/>
      <c r="U161" s="480">
        <v>39976</v>
      </c>
      <c r="V161" s="379"/>
      <c r="W161" s="379"/>
      <c r="X161" s="379"/>
      <c r="Y161" s="379"/>
      <c r="Z161" s="379"/>
      <c r="AA161" s="379"/>
      <c r="AB161" s="379"/>
      <c r="AC161" s="480">
        <v>39976</v>
      </c>
      <c r="AD161" s="480"/>
      <c r="AE161" s="480"/>
      <c r="AF161" s="379"/>
      <c r="AG161" s="379" t="s">
        <v>521</v>
      </c>
      <c r="AH161" s="481">
        <v>45845.552384259259</v>
      </c>
      <c r="AI161" s="379"/>
      <c r="AJ161" s="379"/>
      <c r="AK161" s="3"/>
    </row>
    <row r="162" spans="1:37" s="4" customFormat="1" ht="12.75" customHeight="1" x14ac:dyDescent="0.25">
      <c r="A162" s="344" t="s">
        <v>154</v>
      </c>
      <c r="B162" s="344" t="s">
        <v>22</v>
      </c>
      <c r="C162" s="344" t="s">
        <v>522</v>
      </c>
      <c r="D162" s="482" t="s">
        <v>660</v>
      </c>
      <c r="E162" s="478">
        <v>0</v>
      </c>
      <c r="F162" s="482"/>
      <c r="G162" s="478">
        <v>0</v>
      </c>
      <c r="H162" s="482"/>
      <c r="I162" s="482"/>
      <c r="J162" s="482"/>
      <c r="K162" s="482"/>
      <c r="L162" s="482"/>
      <c r="M162" s="482"/>
      <c r="N162" s="482"/>
      <c r="O162" s="483">
        <v>0</v>
      </c>
      <c r="P162" s="482"/>
      <c r="Q162" s="482"/>
      <c r="R162" s="482"/>
      <c r="S162" s="478">
        <v>-74327.37</v>
      </c>
      <c r="T162" s="482"/>
      <c r="U162" s="478">
        <v>-74327.37</v>
      </c>
      <c r="V162" s="482"/>
      <c r="W162" s="482"/>
      <c r="X162" s="482"/>
      <c r="Y162" s="482"/>
      <c r="Z162" s="482"/>
      <c r="AA162" s="482"/>
      <c r="AB162" s="482"/>
      <c r="AC162" s="483">
        <v>40493.629999999997</v>
      </c>
      <c r="AD162" s="482"/>
      <c r="AE162" s="482">
        <v>-114821</v>
      </c>
      <c r="AF162" s="482"/>
      <c r="AG162" s="344" t="s">
        <v>521</v>
      </c>
      <c r="AH162" s="479">
        <v>45845.552384259259</v>
      </c>
      <c r="AI162" s="344"/>
      <c r="AJ162" s="344"/>
      <c r="AK162" s="3"/>
    </row>
    <row r="163" spans="1:37" s="4" customFormat="1" ht="12.75" customHeight="1" x14ac:dyDescent="0.25">
      <c r="A163" s="344" t="s">
        <v>155</v>
      </c>
      <c r="B163" s="344" t="s">
        <v>22</v>
      </c>
      <c r="C163" s="344" t="s">
        <v>522</v>
      </c>
      <c r="D163" s="482" t="s">
        <v>661</v>
      </c>
      <c r="E163" s="478">
        <v>0</v>
      </c>
      <c r="F163" s="482"/>
      <c r="G163" s="478">
        <v>0</v>
      </c>
      <c r="H163" s="482"/>
      <c r="I163" s="482"/>
      <c r="J163" s="482"/>
      <c r="K163" s="482"/>
      <c r="L163" s="482"/>
      <c r="M163" s="482"/>
      <c r="N163" s="482"/>
      <c r="O163" s="482">
        <v>0</v>
      </c>
      <c r="P163" s="482"/>
      <c r="Q163" s="483"/>
      <c r="R163" s="482"/>
      <c r="S163" s="478">
        <v>-74327.37</v>
      </c>
      <c r="T163" s="482"/>
      <c r="U163" s="478">
        <v>-74327.37</v>
      </c>
      <c r="V163" s="482"/>
      <c r="W163" s="482"/>
      <c r="X163" s="482"/>
      <c r="Y163" s="482"/>
      <c r="Z163" s="482"/>
      <c r="AA163" s="482"/>
      <c r="AB163" s="482"/>
      <c r="AC163" s="482">
        <v>40493.629999999997</v>
      </c>
      <c r="AD163" s="482"/>
      <c r="AE163" s="483">
        <v>-114821</v>
      </c>
      <c r="AF163" s="482"/>
      <c r="AG163" s="344" t="s">
        <v>521</v>
      </c>
      <c r="AH163" s="479">
        <v>45845.552384259259</v>
      </c>
      <c r="AI163" s="344"/>
      <c r="AJ163" s="344"/>
      <c r="AK163" s="3"/>
    </row>
    <row r="164" spans="1:37" s="4" customFormat="1" ht="12.75" customHeight="1" x14ac:dyDescent="0.25">
      <c r="A164" s="344" t="s">
        <v>758</v>
      </c>
      <c r="B164" s="344" t="s">
        <v>22</v>
      </c>
      <c r="C164" s="344" t="s">
        <v>522</v>
      </c>
      <c r="D164" s="482" t="s">
        <v>759</v>
      </c>
      <c r="E164" s="478">
        <v>0</v>
      </c>
      <c r="F164" s="482"/>
      <c r="G164" s="478">
        <v>0</v>
      </c>
      <c r="H164" s="482"/>
      <c r="I164" s="482"/>
      <c r="J164" s="482"/>
      <c r="K164" s="482"/>
      <c r="L164" s="482"/>
      <c r="M164" s="482"/>
      <c r="N164" s="482"/>
      <c r="O164" s="482">
        <v>0</v>
      </c>
      <c r="P164" s="483"/>
      <c r="Q164" s="482"/>
      <c r="R164" s="482"/>
      <c r="S164" s="478">
        <v>40493.629999999997</v>
      </c>
      <c r="T164" s="482"/>
      <c r="U164" s="478">
        <v>40493.629999999997</v>
      </c>
      <c r="V164" s="482"/>
      <c r="W164" s="482"/>
      <c r="X164" s="482"/>
      <c r="Y164" s="482"/>
      <c r="Z164" s="482"/>
      <c r="AA164" s="482"/>
      <c r="AB164" s="482"/>
      <c r="AC164" s="482">
        <v>40493.629999999997</v>
      </c>
      <c r="AD164" s="483"/>
      <c r="AE164" s="482"/>
      <c r="AF164" s="482"/>
      <c r="AG164" s="344" t="s">
        <v>521</v>
      </c>
      <c r="AH164" s="479">
        <v>45845.552384259259</v>
      </c>
      <c r="AI164" s="344"/>
      <c r="AJ164" s="344"/>
      <c r="AK164" s="3"/>
    </row>
    <row r="165" spans="1:37" s="4" customFormat="1" ht="12.75" customHeight="1" x14ac:dyDescent="0.25">
      <c r="A165" s="379" t="s">
        <v>156</v>
      </c>
      <c r="B165" s="379" t="s">
        <v>22</v>
      </c>
      <c r="C165" s="379" t="s">
        <v>522</v>
      </c>
      <c r="D165" s="379" t="s">
        <v>662</v>
      </c>
      <c r="E165" s="480"/>
      <c r="F165" s="379"/>
      <c r="G165" s="480"/>
      <c r="H165" s="379"/>
      <c r="I165" s="379"/>
      <c r="J165" s="379"/>
      <c r="K165" s="379"/>
      <c r="L165" s="379"/>
      <c r="M165" s="379"/>
      <c r="N165" s="379"/>
      <c r="O165" s="480"/>
      <c r="P165" s="379"/>
      <c r="Q165" s="379"/>
      <c r="R165" s="379"/>
      <c r="S165" s="480">
        <v>-114821</v>
      </c>
      <c r="T165" s="379"/>
      <c r="U165" s="480">
        <v>-114821</v>
      </c>
      <c r="V165" s="379"/>
      <c r="W165" s="379"/>
      <c r="X165" s="379"/>
      <c r="Y165" s="379"/>
      <c r="Z165" s="379"/>
      <c r="AA165" s="379"/>
      <c r="AB165" s="379"/>
      <c r="AC165" s="480"/>
      <c r="AD165" s="379"/>
      <c r="AE165" s="379">
        <v>-114821</v>
      </c>
      <c r="AF165" s="379"/>
      <c r="AG165" s="379" t="s">
        <v>521</v>
      </c>
      <c r="AH165" s="481">
        <v>45845.552384259259</v>
      </c>
      <c r="AI165" s="379"/>
      <c r="AJ165" s="379"/>
      <c r="AK165" s="3"/>
    </row>
    <row r="166" spans="1:37" s="4" customFormat="1" ht="12.75" customHeight="1" x14ac:dyDescent="0.25">
      <c r="A166" s="344" t="s">
        <v>158</v>
      </c>
      <c r="B166" s="344" t="s">
        <v>22</v>
      </c>
      <c r="C166" s="344" t="s">
        <v>522</v>
      </c>
      <c r="D166" s="482" t="s">
        <v>664</v>
      </c>
      <c r="E166" s="478">
        <v>2952533297.8200002</v>
      </c>
      <c r="F166" s="482"/>
      <c r="G166" s="478">
        <v>2952533297.8200002</v>
      </c>
      <c r="H166" s="482">
        <v>36978700</v>
      </c>
      <c r="I166" s="482"/>
      <c r="J166" s="482"/>
      <c r="K166" s="482"/>
      <c r="L166" s="482"/>
      <c r="M166" s="482"/>
      <c r="N166" s="482"/>
      <c r="O166" s="483">
        <v>2529279295.6500001</v>
      </c>
      <c r="P166" s="482">
        <v>326110049.17000002</v>
      </c>
      <c r="Q166" s="482">
        <v>134122653</v>
      </c>
      <c r="R166" s="482"/>
      <c r="S166" s="478">
        <v>1442892460.1300001</v>
      </c>
      <c r="T166" s="482"/>
      <c r="U166" s="478">
        <v>1442892460.1300001</v>
      </c>
      <c r="V166" s="482">
        <v>25195065</v>
      </c>
      <c r="W166" s="482"/>
      <c r="X166" s="482"/>
      <c r="Y166" s="482"/>
      <c r="Z166" s="482"/>
      <c r="AA166" s="482"/>
      <c r="AB166" s="482"/>
      <c r="AC166" s="483">
        <v>1303995218.3099999</v>
      </c>
      <c r="AD166" s="482">
        <v>103166108.73</v>
      </c>
      <c r="AE166" s="482">
        <v>60926198.090000004</v>
      </c>
      <c r="AF166" s="482"/>
      <c r="AG166" s="344" t="s">
        <v>521</v>
      </c>
      <c r="AH166" s="479">
        <v>45845.552384259259</v>
      </c>
      <c r="AI166" s="344"/>
      <c r="AJ166" s="344"/>
      <c r="AK166" s="3"/>
    </row>
    <row r="167" spans="1:37" s="4" customFormat="1" ht="12.75" customHeight="1" x14ac:dyDescent="0.25">
      <c r="A167" s="379" t="s">
        <v>159</v>
      </c>
      <c r="B167" s="379" t="s">
        <v>22</v>
      </c>
      <c r="C167" s="379" t="s">
        <v>522</v>
      </c>
      <c r="D167" s="379" t="s">
        <v>665</v>
      </c>
      <c r="E167" s="480">
        <v>2952722929.8800001</v>
      </c>
      <c r="F167" s="379"/>
      <c r="G167" s="480">
        <v>2952722929.8800001</v>
      </c>
      <c r="H167" s="480">
        <v>36978700</v>
      </c>
      <c r="I167" s="379"/>
      <c r="J167" s="379"/>
      <c r="K167" s="379"/>
      <c r="L167" s="379"/>
      <c r="M167" s="379"/>
      <c r="N167" s="379"/>
      <c r="O167" s="379">
        <v>2529279295.6500001</v>
      </c>
      <c r="P167" s="379">
        <v>327985334.23000002</v>
      </c>
      <c r="Q167" s="480">
        <v>132437000</v>
      </c>
      <c r="R167" s="379"/>
      <c r="S167" s="480">
        <v>1437297144.3699999</v>
      </c>
      <c r="T167" s="379"/>
      <c r="U167" s="480">
        <v>1437297144.3699999</v>
      </c>
      <c r="V167" s="480">
        <v>25195065</v>
      </c>
      <c r="W167" s="379"/>
      <c r="X167" s="379"/>
      <c r="Y167" s="379"/>
      <c r="Z167" s="379"/>
      <c r="AA167" s="379"/>
      <c r="AB167" s="379"/>
      <c r="AC167" s="379">
        <v>1297821673.9200001</v>
      </c>
      <c r="AD167" s="379">
        <v>105041393.79000001</v>
      </c>
      <c r="AE167" s="480">
        <v>59629141.659999996</v>
      </c>
      <c r="AF167" s="379"/>
      <c r="AG167" s="379" t="s">
        <v>521</v>
      </c>
      <c r="AH167" s="481">
        <v>45845.552384259259</v>
      </c>
      <c r="AI167" s="379"/>
      <c r="AJ167" s="379"/>
      <c r="AK167" s="3"/>
    </row>
    <row r="168" spans="1:37" s="4" customFormat="1" ht="12.75" customHeight="1" x14ac:dyDescent="0.25">
      <c r="A168" s="344" t="s">
        <v>160</v>
      </c>
      <c r="B168" s="344" t="s">
        <v>22</v>
      </c>
      <c r="C168" s="344" t="s">
        <v>522</v>
      </c>
      <c r="D168" s="482" t="s">
        <v>666</v>
      </c>
      <c r="E168" s="478">
        <v>363254900</v>
      </c>
      <c r="F168" s="482"/>
      <c r="G168" s="478">
        <v>363254900</v>
      </c>
      <c r="H168" s="483">
        <v>10000000</v>
      </c>
      <c r="I168" s="482"/>
      <c r="J168" s="482"/>
      <c r="K168" s="482"/>
      <c r="L168" s="482"/>
      <c r="M168" s="482"/>
      <c r="N168" s="482"/>
      <c r="O168" s="482">
        <v>257781900</v>
      </c>
      <c r="P168" s="482">
        <v>41308500</v>
      </c>
      <c r="Q168" s="483">
        <v>74164500</v>
      </c>
      <c r="R168" s="482"/>
      <c r="S168" s="478">
        <v>212236800</v>
      </c>
      <c r="T168" s="482"/>
      <c r="U168" s="478">
        <v>212236800</v>
      </c>
      <c r="V168" s="483">
        <v>8262300</v>
      </c>
      <c r="W168" s="482"/>
      <c r="X168" s="482"/>
      <c r="Y168" s="482"/>
      <c r="Z168" s="482"/>
      <c r="AA168" s="482"/>
      <c r="AB168" s="482"/>
      <c r="AC168" s="482">
        <v>135128500</v>
      </c>
      <c r="AD168" s="482">
        <v>41308500</v>
      </c>
      <c r="AE168" s="483">
        <v>44062100</v>
      </c>
      <c r="AF168" s="482"/>
      <c r="AG168" s="344" t="s">
        <v>521</v>
      </c>
      <c r="AH168" s="479">
        <v>45845.552384259259</v>
      </c>
      <c r="AI168" s="344"/>
      <c r="AJ168" s="344"/>
      <c r="AK168" s="3"/>
    </row>
    <row r="169" spans="1:37" s="4" customFormat="1" ht="12.75" customHeight="1" x14ac:dyDescent="0.25">
      <c r="A169" s="379" t="s">
        <v>162</v>
      </c>
      <c r="B169" s="379" t="s">
        <v>22</v>
      </c>
      <c r="C169" s="379" t="s">
        <v>522</v>
      </c>
      <c r="D169" s="379" t="s">
        <v>667</v>
      </c>
      <c r="E169" s="480">
        <v>345979600</v>
      </c>
      <c r="F169" s="379"/>
      <c r="G169" s="480">
        <v>345979600</v>
      </c>
      <c r="H169" s="379"/>
      <c r="I169" s="379"/>
      <c r="J169" s="379"/>
      <c r="K169" s="379"/>
      <c r="L169" s="379"/>
      <c r="M169" s="379"/>
      <c r="N169" s="379"/>
      <c r="O169" s="480">
        <v>245306600</v>
      </c>
      <c r="P169" s="480">
        <v>41308500</v>
      </c>
      <c r="Q169" s="480">
        <v>59364500</v>
      </c>
      <c r="R169" s="379"/>
      <c r="S169" s="480">
        <v>194961500</v>
      </c>
      <c r="T169" s="379"/>
      <c r="U169" s="480">
        <v>194961500</v>
      </c>
      <c r="V169" s="379"/>
      <c r="W169" s="379"/>
      <c r="X169" s="379"/>
      <c r="Y169" s="379"/>
      <c r="Z169" s="379"/>
      <c r="AA169" s="379"/>
      <c r="AB169" s="379"/>
      <c r="AC169" s="480">
        <v>122653200</v>
      </c>
      <c r="AD169" s="480">
        <v>41308500</v>
      </c>
      <c r="AE169" s="480">
        <v>30999800</v>
      </c>
      <c r="AF169" s="379"/>
      <c r="AG169" s="379" t="s">
        <v>521</v>
      </c>
      <c r="AH169" s="481">
        <v>45845.552384259259</v>
      </c>
      <c r="AI169" s="379"/>
      <c r="AJ169" s="379"/>
      <c r="AK169" s="3"/>
    </row>
    <row r="170" spans="1:37" s="4" customFormat="1" ht="12.75" customHeight="1" x14ac:dyDescent="0.25">
      <c r="A170" s="379" t="s">
        <v>163</v>
      </c>
      <c r="B170" s="379" t="s">
        <v>22</v>
      </c>
      <c r="C170" s="379" t="s">
        <v>522</v>
      </c>
      <c r="D170" s="379" t="s">
        <v>668</v>
      </c>
      <c r="E170" s="480">
        <v>245306600</v>
      </c>
      <c r="F170" s="379"/>
      <c r="G170" s="480">
        <v>245306600</v>
      </c>
      <c r="H170" s="379"/>
      <c r="I170" s="379"/>
      <c r="J170" s="379"/>
      <c r="K170" s="379"/>
      <c r="L170" s="379"/>
      <c r="M170" s="379"/>
      <c r="N170" s="379"/>
      <c r="O170" s="480">
        <v>245306600</v>
      </c>
      <c r="P170" s="379"/>
      <c r="Q170" s="480"/>
      <c r="R170" s="379"/>
      <c r="S170" s="480">
        <v>122653200</v>
      </c>
      <c r="T170" s="379"/>
      <c r="U170" s="480">
        <v>122653200</v>
      </c>
      <c r="V170" s="379"/>
      <c r="W170" s="379"/>
      <c r="X170" s="379"/>
      <c r="Y170" s="379"/>
      <c r="Z170" s="379"/>
      <c r="AA170" s="379"/>
      <c r="AB170" s="379"/>
      <c r="AC170" s="480">
        <v>122653200</v>
      </c>
      <c r="AD170" s="379"/>
      <c r="AE170" s="480"/>
      <c r="AF170" s="379"/>
      <c r="AG170" s="379" t="s">
        <v>521</v>
      </c>
      <c r="AH170" s="481">
        <v>45845.552384259259</v>
      </c>
      <c r="AI170" s="379"/>
      <c r="AJ170" s="379"/>
      <c r="AK170" s="3"/>
    </row>
    <row r="171" spans="1:37" s="4" customFormat="1" ht="12.75" customHeight="1" x14ac:dyDescent="0.25">
      <c r="A171" s="344" t="s">
        <v>164</v>
      </c>
      <c r="B171" s="344" t="s">
        <v>22</v>
      </c>
      <c r="C171" s="344" t="s">
        <v>522</v>
      </c>
      <c r="D171" s="482" t="s">
        <v>669</v>
      </c>
      <c r="E171" s="478">
        <v>59364500</v>
      </c>
      <c r="F171" s="482"/>
      <c r="G171" s="478">
        <v>59364500</v>
      </c>
      <c r="H171" s="482"/>
      <c r="I171" s="482"/>
      <c r="J171" s="482"/>
      <c r="K171" s="482"/>
      <c r="L171" s="482"/>
      <c r="M171" s="482"/>
      <c r="N171" s="482"/>
      <c r="O171" s="483"/>
      <c r="P171" s="482"/>
      <c r="Q171" s="482">
        <v>59364500</v>
      </c>
      <c r="R171" s="482"/>
      <c r="S171" s="478">
        <v>30999800</v>
      </c>
      <c r="T171" s="482"/>
      <c r="U171" s="478">
        <v>30999800</v>
      </c>
      <c r="V171" s="482"/>
      <c r="W171" s="482"/>
      <c r="X171" s="482"/>
      <c r="Y171" s="482"/>
      <c r="Z171" s="482"/>
      <c r="AA171" s="482"/>
      <c r="AB171" s="482"/>
      <c r="AC171" s="483"/>
      <c r="AD171" s="482"/>
      <c r="AE171" s="482">
        <v>30999800</v>
      </c>
      <c r="AF171" s="482"/>
      <c r="AG171" s="344" t="s">
        <v>521</v>
      </c>
      <c r="AH171" s="479">
        <v>45845.552384259259</v>
      </c>
      <c r="AI171" s="344"/>
      <c r="AJ171" s="344"/>
      <c r="AK171" s="3"/>
    </row>
    <row r="172" spans="1:37" s="4" customFormat="1" ht="12.75" customHeight="1" x14ac:dyDescent="0.25">
      <c r="A172" s="344" t="s">
        <v>165</v>
      </c>
      <c r="B172" s="344" t="s">
        <v>22</v>
      </c>
      <c r="C172" s="344" t="s">
        <v>522</v>
      </c>
      <c r="D172" s="482" t="s">
        <v>670</v>
      </c>
      <c r="E172" s="478">
        <v>41308500</v>
      </c>
      <c r="F172" s="482"/>
      <c r="G172" s="478">
        <v>41308500</v>
      </c>
      <c r="H172" s="482"/>
      <c r="I172" s="482"/>
      <c r="J172" s="482"/>
      <c r="K172" s="482"/>
      <c r="L172" s="482"/>
      <c r="M172" s="482"/>
      <c r="N172" s="482"/>
      <c r="O172" s="482"/>
      <c r="P172" s="482">
        <v>41308500</v>
      </c>
      <c r="Q172" s="483"/>
      <c r="R172" s="482"/>
      <c r="S172" s="478">
        <v>41308500</v>
      </c>
      <c r="T172" s="482"/>
      <c r="U172" s="478">
        <v>41308500</v>
      </c>
      <c r="V172" s="482"/>
      <c r="W172" s="482"/>
      <c r="X172" s="482"/>
      <c r="Y172" s="482"/>
      <c r="Z172" s="482"/>
      <c r="AA172" s="482"/>
      <c r="AB172" s="482"/>
      <c r="AC172" s="482"/>
      <c r="AD172" s="482">
        <v>41308500</v>
      </c>
      <c r="AE172" s="483"/>
      <c r="AF172" s="482"/>
      <c r="AG172" s="344" t="s">
        <v>521</v>
      </c>
      <c r="AH172" s="479">
        <v>45845.552384259259</v>
      </c>
      <c r="AI172" s="344"/>
      <c r="AJ172" s="344"/>
      <c r="AK172" s="3"/>
    </row>
    <row r="173" spans="1:37" s="4" customFormat="1" ht="12.75" customHeight="1" x14ac:dyDescent="0.25">
      <c r="A173" s="379" t="s">
        <v>941</v>
      </c>
      <c r="B173" s="379" t="s">
        <v>22</v>
      </c>
      <c r="C173" s="379" t="s">
        <v>522</v>
      </c>
      <c r="D173" s="379" t="s">
        <v>942</v>
      </c>
      <c r="E173" s="480">
        <v>2850000</v>
      </c>
      <c r="F173" s="379"/>
      <c r="G173" s="480">
        <v>2850000</v>
      </c>
      <c r="H173" s="379"/>
      <c r="I173" s="379"/>
      <c r="J173" s="379"/>
      <c r="K173" s="379"/>
      <c r="L173" s="379"/>
      <c r="M173" s="379"/>
      <c r="N173" s="379"/>
      <c r="O173" s="480">
        <v>2850000</v>
      </c>
      <c r="P173" s="480"/>
      <c r="Q173" s="379"/>
      <c r="R173" s="379"/>
      <c r="S173" s="480">
        <v>2850000</v>
      </c>
      <c r="T173" s="379"/>
      <c r="U173" s="480">
        <v>2850000</v>
      </c>
      <c r="V173" s="379"/>
      <c r="W173" s="379"/>
      <c r="X173" s="379"/>
      <c r="Y173" s="379"/>
      <c r="Z173" s="379"/>
      <c r="AA173" s="379"/>
      <c r="AB173" s="379"/>
      <c r="AC173" s="480">
        <v>2850000</v>
      </c>
      <c r="AD173" s="480"/>
      <c r="AE173" s="379"/>
      <c r="AF173" s="379"/>
      <c r="AG173" s="379" t="s">
        <v>521</v>
      </c>
      <c r="AH173" s="481">
        <v>45845.552384259259</v>
      </c>
      <c r="AI173" s="379"/>
      <c r="AJ173" s="379"/>
      <c r="AK173" s="3"/>
    </row>
    <row r="174" spans="1:37" s="4" customFormat="1" ht="12.75" customHeight="1" x14ac:dyDescent="0.25">
      <c r="A174" s="344" t="s">
        <v>943</v>
      </c>
      <c r="B174" s="344" t="s">
        <v>22</v>
      </c>
      <c r="C174" s="344" t="s">
        <v>522</v>
      </c>
      <c r="D174" s="482" t="s">
        <v>944</v>
      </c>
      <c r="E174" s="478">
        <v>2850000</v>
      </c>
      <c r="F174" s="482"/>
      <c r="G174" s="478">
        <v>2850000</v>
      </c>
      <c r="H174" s="482"/>
      <c r="I174" s="482"/>
      <c r="J174" s="482"/>
      <c r="K174" s="482"/>
      <c r="L174" s="482"/>
      <c r="M174" s="482"/>
      <c r="N174" s="482"/>
      <c r="O174" s="483">
        <v>2850000</v>
      </c>
      <c r="P174" s="482"/>
      <c r="Q174" s="482"/>
      <c r="R174" s="482"/>
      <c r="S174" s="478">
        <v>2850000</v>
      </c>
      <c r="T174" s="482"/>
      <c r="U174" s="478">
        <v>2850000</v>
      </c>
      <c r="V174" s="482"/>
      <c r="W174" s="482"/>
      <c r="X174" s="482"/>
      <c r="Y174" s="482"/>
      <c r="Z174" s="482"/>
      <c r="AA174" s="482"/>
      <c r="AB174" s="482"/>
      <c r="AC174" s="483">
        <v>2850000</v>
      </c>
      <c r="AD174" s="482"/>
      <c r="AE174" s="482"/>
      <c r="AF174" s="482"/>
      <c r="AG174" s="344" t="s">
        <v>521</v>
      </c>
      <c r="AH174" s="479">
        <v>45845.552384259259</v>
      </c>
      <c r="AI174" s="344"/>
      <c r="AJ174" s="344"/>
      <c r="AK174" s="3"/>
    </row>
    <row r="175" spans="1:37" s="4" customFormat="1" ht="12.75" customHeight="1" x14ac:dyDescent="0.25">
      <c r="A175" s="344" t="s">
        <v>166</v>
      </c>
      <c r="B175" s="344" t="s">
        <v>22</v>
      </c>
      <c r="C175" s="344" t="s">
        <v>522</v>
      </c>
      <c r="D175" s="482" t="s">
        <v>671</v>
      </c>
      <c r="E175" s="478">
        <v>0</v>
      </c>
      <c r="F175" s="482"/>
      <c r="G175" s="478">
        <v>0</v>
      </c>
      <c r="H175" s="482">
        <v>10000000</v>
      </c>
      <c r="I175" s="482"/>
      <c r="J175" s="482"/>
      <c r="K175" s="482"/>
      <c r="L175" s="482"/>
      <c r="M175" s="482"/>
      <c r="N175" s="482"/>
      <c r="O175" s="482"/>
      <c r="P175" s="483"/>
      <c r="Q175" s="482">
        <v>10000000</v>
      </c>
      <c r="R175" s="482"/>
      <c r="S175" s="478">
        <v>0</v>
      </c>
      <c r="T175" s="482"/>
      <c r="U175" s="478">
        <v>0</v>
      </c>
      <c r="V175" s="482">
        <v>8262300</v>
      </c>
      <c r="W175" s="482"/>
      <c r="X175" s="482"/>
      <c r="Y175" s="482"/>
      <c r="Z175" s="482"/>
      <c r="AA175" s="482"/>
      <c r="AB175" s="482"/>
      <c r="AC175" s="482"/>
      <c r="AD175" s="483"/>
      <c r="AE175" s="482">
        <v>8262300</v>
      </c>
      <c r="AF175" s="482"/>
      <c r="AG175" s="344" t="s">
        <v>521</v>
      </c>
      <c r="AH175" s="479">
        <v>45845.552395833336</v>
      </c>
      <c r="AI175" s="344"/>
      <c r="AJ175" s="344"/>
      <c r="AK175" s="3"/>
    </row>
    <row r="176" spans="1:37" s="4" customFormat="1" ht="12.75" customHeight="1" x14ac:dyDescent="0.25">
      <c r="A176" s="379" t="s">
        <v>167</v>
      </c>
      <c r="B176" s="379" t="s">
        <v>22</v>
      </c>
      <c r="C176" s="379" t="s">
        <v>522</v>
      </c>
      <c r="D176" s="379" t="s">
        <v>672</v>
      </c>
      <c r="E176" s="480">
        <v>0</v>
      </c>
      <c r="F176" s="379"/>
      <c r="G176" s="480">
        <v>0</v>
      </c>
      <c r="H176" s="379">
        <v>10000000</v>
      </c>
      <c r="I176" s="379"/>
      <c r="J176" s="379"/>
      <c r="K176" s="379"/>
      <c r="L176" s="379"/>
      <c r="M176" s="379"/>
      <c r="N176" s="379"/>
      <c r="O176" s="480"/>
      <c r="P176" s="379"/>
      <c r="Q176" s="379">
        <v>10000000</v>
      </c>
      <c r="R176" s="379"/>
      <c r="S176" s="480">
        <v>0</v>
      </c>
      <c r="T176" s="379"/>
      <c r="U176" s="480">
        <v>0</v>
      </c>
      <c r="V176" s="379">
        <v>8262300</v>
      </c>
      <c r="W176" s="379"/>
      <c r="X176" s="379"/>
      <c r="Y176" s="379"/>
      <c r="Z176" s="379"/>
      <c r="AA176" s="379"/>
      <c r="AB176" s="379"/>
      <c r="AC176" s="480"/>
      <c r="AD176" s="379"/>
      <c r="AE176" s="379">
        <v>8262300</v>
      </c>
      <c r="AF176" s="379"/>
      <c r="AG176" s="379" t="s">
        <v>521</v>
      </c>
      <c r="AH176" s="481">
        <v>45845.552384259259</v>
      </c>
      <c r="AI176" s="379"/>
      <c r="AJ176" s="379"/>
      <c r="AK176" s="3"/>
    </row>
    <row r="177" spans="1:37" s="4" customFormat="1" ht="12.75" customHeight="1" x14ac:dyDescent="0.25">
      <c r="A177" s="344" t="s">
        <v>1029</v>
      </c>
      <c r="B177" s="344" t="s">
        <v>22</v>
      </c>
      <c r="C177" s="344" t="s">
        <v>522</v>
      </c>
      <c r="D177" s="482" t="s">
        <v>1030</v>
      </c>
      <c r="E177" s="478">
        <v>14425300</v>
      </c>
      <c r="F177" s="482"/>
      <c r="G177" s="478">
        <v>14425300</v>
      </c>
      <c r="H177" s="482"/>
      <c r="I177" s="482"/>
      <c r="J177" s="482"/>
      <c r="K177" s="482"/>
      <c r="L177" s="482"/>
      <c r="M177" s="482"/>
      <c r="N177" s="482"/>
      <c r="O177" s="483">
        <v>9625300</v>
      </c>
      <c r="P177" s="482"/>
      <c r="Q177" s="482">
        <v>4800000</v>
      </c>
      <c r="R177" s="482"/>
      <c r="S177" s="478">
        <v>14425300</v>
      </c>
      <c r="T177" s="482"/>
      <c r="U177" s="478">
        <v>14425300</v>
      </c>
      <c r="V177" s="482"/>
      <c r="W177" s="482"/>
      <c r="X177" s="482"/>
      <c r="Y177" s="482"/>
      <c r="Z177" s="482"/>
      <c r="AA177" s="482"/>
      <c r="AB177" s="482"/>
      <c r="AC177" s="483">
        <v>9625300</v>
      </c>
      <c r="AD177" s="482"/>
      <c r="AE177" s="482">
        <v>4800000</v>
      </c>
      <c r="AF177" s="482"/>
      <c r="AG177" s="344" t="s">
        <v>521</v>
      </c>
      <c r="AH177" s="479">
        <v>45845.552384259259</v>
      </c>
      <c r="AI177" s="344"/>
      <c r="AJ177" s="344"/>
      <c r="AK177" s="3"/>
    </row>
    <row r="178" spans="1:37" s="4" customFormat="1" ht="12.75" customHeight="1" x14ac:dyDescent="0.25">
      <c r="A178" s="379" t="s">
        <v>1031</v>
      </c>
      <c r="B178" s="379" t="s">
        <v>22</v>
      </c>
      <c r="C178" s="379" t="s">
        <v>522</v>
      </c>
      <c r="D178" s="379" t="s">
        <v>1032</v>
      </c>
      <c r="E178" s="480">
        <v>9625300</v>
      </c>
      <c r="F178" s="379"/>
      <c r="G178" s="480">
        <v>9625300</v>
      </c>
      <c r="H178" s="379"/>
      <c r="I178" s="379"/>
      <c r="J178" s="379"/>
      <c r="K178" s="379"/>
      <c r="L178" s="379"/>
      <c r="M178" s="379"/>
      <c r="N178" s="379"/>
      <c r="O178" s="480">
        <v>9625300</v>
      </c>
      <c r="P178" s="480"/>
      <c r="Q178" s="379"/>
      <c r="R178" s="379"/>
      <c r="S178" s="480">
        <v>9625300</v>
      </c>
      <c r="T178" s="379"/>
      <c r="U178" s="480">
        <v>9625300</v>
      </c>
      <c r="V178" s="379"/>
      <c r="W178" s="379"/>
      <c r="X178" s="379"/>
      <c r="Y178" s="379"/>
      <c r="Z178" s="379"/>
      <c r="AA178" s="379"/>
      <c r="AB178" s="379"/>
      <c r="AC178" s="480">
        <v>9625300</v>
      </c>
      <c r="AD178" s="480"/>
      <c r="AE178" s="379"/>
      <c r="AF178" s="379"/>
      <c r="AG178" s="379" t="s">
        <v>521</v>
      </c>
      <c r="AH178" s="481">
        <v>45845.552384259259</v>
      </c>
      <c r="AI178" s="379"/>
      <c r="AJ178" s="379"/>
      <c r="AK178" s="3"/>
    </row>
    <row r="179" spans="1:37" s="4" customFormat="1" ht="12.75" customHeight="1" x14ac:dyDescent="0.25">
      <c r="A179" s="344" t="s">
        <v>1033</v>
      </c>
      <c r="B179" s="344" t="s">
        <v>22</v>
      </c>
      <c r="C179" s="344" t="s">
        <v>522</v>
      </c>
      <c r="D179" s="482" t="s">
        <v>1034</v>
      </c>
      <c r="E179" s="478">
        <v>4800000</v>
      </c>
      <c r="F179" s="482"/>
      <c r="G179" s="478">
        <v>4800000</v>
      </c>
      <c r="H179" s="482"/>
      <c r="I179" s="482"/>
      <c r="J179" s="482"/>
      <c r="K179" s="482"/>
      <c r="L179" s="482"/>
      <c r="M179" s="482"/>
      <c r="N179" s="482"/>
      <c r="O179" s="483"/>
      <c r="P179" s="482"/>
      <c r="Q179" s="482">
        <v>4800000</v>
      </c>
      <c r="R179" s="482"/>
      <c r="S179" s="478">
        <v>4800000</v>
      </c>
      <c r="T179" s="482"/>
      <c r="U179" s="478">
        <v>4800000</v>
      </c>
      <c r="V179" s="482"/>
      <c r="W179" s="482"/>
      <c r="X179" s="482"/>
      <c r="Y179" s="482"/>
      <c r="Z179" s="482"/>
      <c r="AA179" s="482"/>
      <c r="AB179" s="482"/>
      <c r="AC179" s="483"/>
      <c r="AD179" s="482"/>
      <c r="AE179" s="482">
        <v>4800000</v>
      </c>
      <c r="AF179" s="482"/>
      <c r="AG179" s="344" t="s">
        <v>521</v>
      </c>
      <c r="AH179" s="479">
        <v>45845.552384259259</v>
      </c>
      <c r="AI179" s="344"/>
      <c r="AJ179" s="344"/>
      <c r="AK179" s="3"/>
    </row>
    <row r="180" spans="1:37" s="4" customFormat="1" ht="12.75" customHeight="1" x14ac:dyDescent="0.25">
      <c r="A180" s="344" t="s">
        <v>168</v>
      </c>
      <c r="B180" s="344" t="s">
        <v>22</v>
      </c>
      <c r="C180" s="344" t="s">
        <v>522</v>
      </c>
      <c r="D180" s="482" t="s">
        <v>673</v>
      </c>
      <c r="E180" s="478">
        <v>595326934.23000002</v>
      </c>
      <c r="F180" s="482"/>
      <c r="G180" s="478">
        <v>595326934.23000002</v>
      </c>
      <c r="H180" s="482"/>
      <c r="I180" s="482"/>
      <c r="J180" s="482"/>
      <c r="K180" s="482"/>
      <c r="L180" s="482"/>
      <c r="M180" s="482"/>
      <c r="N180" s="482"/>
      <c r="O180" s="482">
        <v>275049700</v>
      </c>
      <c r="P180" s="483">
        <v>283643334.23000002</v>
      </c>
      <c r="Q180" s="482">
        <v>36633900</v>
      </c>
      <c r="R180" s="482"/>
      <c r="S180" s="478">
        <v>123825562.31</v>
      </c>
      <c r="T180" s="482"/>
      <c r="U180" s="478">
        <v>123825562.31</v>
      </c>
      <c r="V180" s="482"/>
      <c r="W180" s="482"/>
      <c r="X180" s="482"/>
      <c r="Y180" s="482"/>
      <c r="Z180" s="482"/>
      <c r="AA180" s="482"/>
      <c r="AB180" s="482"/>
      <c r="AC180" s="482">
        <v>56966307.840000004</v>
      </c>
      <c r="AD180" s="483">
        <v>62575341.229999997</v>
      </c>
      <c r="AE180" s="482">
        <v>4283913.24</v>
      </c>
      <c r="AF180" s="482"/>
      <c r="AG180" s="344" t="s">
        <v>521</v>
      </c>
      <c r="AH180" s="479">
        <v>45845.552384259259</v>
      </c>
      <c r="AI180" s="344"/>
      <c r="AJ180" s="344"/>
      <c r="AK180" s="3"/>
    </row>
    <row r="181" spans="1:37" s="4" customFormat="1" ht="12.75" customHeight="1" x14ac:dyDescent="0.25">
      <c r="A181" s="379" t="s">
        <v>170</v>
      </c>
      <c r="B181" s="379" t="s">
        <v>22</v>
      </c>
      <c r="C181" s="379" t="s">
        <v>522</v>
      </c>
      <c r="D181" s="379" t="s">
        <v>674</v>
      </c>
      <c r="E181" s="480">
        <v>165673000</v>
      </c>
      <c r="F181" s="379"/>
      <c r="G181" s="480">
        <v>165673000</v>
      </c>
      <c r="H181" s="379"/>
      <c r="I181" s="379"/>
      <c r="J181" s="379"/>
      <c r="K181" s="379"/>
      <c r="L181" s="379"/>
      <c r="M181" s="379"/>
      <c r="N181" s="379"/>
      <c r="O181" s="480">
        <v>158773000</v>
      </c>
      <c r="P181" s="379"/>
      <c r="Q181" s="379">
        <v>6900000</v>
      </c>
      <c r="R181" s="379"/>
      <c r="S181" s="480">
        <v>0</v>
      </c>
      <c r="T181" s="379"/>
      <c r="U181" s="480">
        <v>0</v>
      </c>
      <c r="V181" s="379"/>
      <c r="W181" s="379"/>
      <c r="X181" s="379"/>
      <c r="Y181" s="379"/>
      <c r="Z181" s="379"/>
      <c r="AA181" s="379"/>
      <c r="AB181" s="379"/>
      <c r="AC181" s="480">
        <v>0</v>
      </c>
      <c r="AD181" s="379"/>
      <c r="AE181" s="379">
        <v>0</v>
      </c>
      <c r="AF181" s="379"/>
      <c r="AG181" s="379" t="s">
        <v>521</v>
      </c>
      <c r="AH181" s="481">
        <v>45845.552384259259</v>
      </c>
      <c r="AI181" s="379"/>
      <c r="AJ181" s="379"/>
      <c r="AK181" s="3"/>
    </row>
    <row r="182" spans="1:37" s="4" customFormat="1" ht="12.75" customHeight="1" x14ac:dyDescent="0.25">
      <c r="A182" s="344" t="s">
        <v>171</v>
      </c>
      <c r="B182" s="344" t="s">
        <v>22</v>
      </c>
      <c r="C182" s="344" t="s">
        <v>522</v>
      </c>
      <c r="D182" s="482" t="s">
        <v>675</v>
      </c>
      <c r="E182" s="478">
        <v>158773000</v>
      </c>
      <c r="F182" s="482"/>
      <c r="G182" s="478">
        <v>158773000</v>
      </c>
      <c r="H182" s="482"/>
      <c r="I182" s="482"/>
      <c r="J182" s="482"/>
      <c r="K182" s="482"/>
      <c r="L182" s="482"/>
      <c r="M182" s="482"/>
      <c r="N182" s="482"/>
      <c r="O182" s="483">
        <v>158773000</v>
      </c>
      <c r="P182" s="482"/>
      <c r="Q182" s="482"/>
      <c r="R182" s="482"/>
      <c r="S182" s="478">
        <v>0</v>
      </c>
      <c r="T182" s="482"/>
      <c r="U182" s="478">
        <v>0</v>
      </c>
      <c r="V182" s="482"/>
      <c r="W182" s="482"/>
      <c r="X182" s="482"/>
      <c r="Y182" s="482"/>
      <c r="Z182" s="482"/>
      <c r="AA182" s="482"/>
      <c r="AB182" s="482"/>
      <c r="AC182" s="483">
        <v>0</v>
      </c>
      <c r="AD182" s="482"/>
      <c r="AE182" s="482"/>
      <c r="AF182" s="482"/>
      <c r="AG182" s="344" t="s">
        <v>521</v>
      </c>
      <c r="AH182" s="479">
        <v>45845.552384259259</v>
      </c>
      <c r="AI182" s="344"/>
      <c r="AJ182" s="344"/>
      <c r="AK182" s="3"/>
    </row>
    <row r="183" spans="1:37" s="4" customFormat="1" ht="12.75" customHeight="1" x14ac:dyDescent="0.25">
      <c r="A183" s="379" t="s">
        <v>982</v>
      </c>
      <c r="B183" s="379" t="s">
        <v>22</v>
      </c>
      <c r="C183" s="379" t="s">
        <v>522</v>
      </c>
      <c r="D183" s="379" t="s">
        <v>983</v>
      </c>
      <c r="E183" s="480">
        <v>6900000</v>
      </c>
      <c r="F183" s="379"/>
      <c r="G183" s="480">
        <v>6900000</v>
      </c>
      <c r="H183" s="379"/>
      <c r="I183" s="379"/>
      <c r="J183" s="379"/>
      <c r="K183" s="379"/>
      <c r="L183" s="379"/>
      <c r="M183" s="379"/>
      <c r="N183" s="379"/>
      <c r="O183" s="379"/>
      <c r="P183" s="480"/>
      <c r="Q183" s="379">
        <v>6900000</v>
      </c>
      <c r="R183" s="379"/>
      <c r="S183" s="480">
        <v>0</v>
      </c>
      <c r="T183" s="379"/>
      <c r="U183" s="480">
        <v>0</v>
      </c>
      <c r="V183" s="379"/>
      <c r="W183" s="379"/>
      <c r="X183" s="379"/>
      <c r="Y183" s="379"/>
      <c r="Z183" s="379"/>
      <c r="AA183" s="379"/>
      <c r="AB183" s="379"/>
      <c r="AC183" s="379"/>
      <c r="AD183" s="480"/>
      <c r="AE183" s="379">
        <v>0</v>
      </c>
      <c r="AF183" s="379"/>
      <c r="AG183" s="379" t="s">
        <v>521</v>
      </c>
      <c r="AH183" s="481">
        <v>45845.552384259259</v>
      </c>
      <c r="AI183" s="379"/>
      <c r="AJ183" s="379"/>
      <c r="AK183" s="3"/>
    </row>
    <row r="184" spans="1:37" s="4" customFormat="1" ht="12.75" customHeight="1" x14ac:dyDescent="0.25">
      <c r="A184" s="344" t="s">
        <v>760</v>
      </c>
      <c r="B184" s="344" t="s">
        <v>22</v>
      </c>
      <c r="C184" s="344" t="s">
        <v>522</v>
      </c>
      <c r="D184" s="482" t="s">
        <v>761</v>
      </c>
      <c r="E184" s="478">
        <v>75277800</v>
      </c>
      <c r="F184" s="482"/>
      <c r="G184" s="478">
        <v>75277800</v>
      </c>
      <c r="H184" s="482"/>
      <c r="I184" s="482"/>
      <c r="J184" s="482"/>
      <c r="K184" s="482"/>
      <c r="L184" s="482"/>
      <c r="M184" s="482"/>
      <c r="N184" s="482"/>
      <c r="O184" s="482">
        <v>45349600</v>
      </c>
      <c r="P184" s="483">
        <v>29928200</v>
      </c>
      <c r="Q184" s="482"/>
      <c r="R184" s="482"/>
      <c r="S184" s="478">
        <v>42991240.640000001</v>
      </c>
      <c r="T184" s="482"/>
      <c r="U184" s="478">
        <v>42991240.640000001</v>
      </c>
      <c r="V184" s="482"/>
      <c r="W184" s="482"/>
      <c r="X184" s="482"/>
      <c r="Y184" s="482"/>
      <c r="Z184" s="482"/>
      <c r="AA184" s="482"/>
      <c r="AB184" s="482"/>
      <c r="AC184" s="482">
        <v>14967586</v>
      </c>
      <c r="AD184" s="483">
        <v>28023654.640000001</v>
      </c>
      <c r="AE184" s="482"/>
      <c r="AF184" s="482"/>
      <c r="AG184" s="344" t="s">
        <v>521</v>
      </c>
      <c r="AH184" s="479">
        <v>45845.552384259259</v>
      </c>
      <c r="AI184" s="344"/>
      <c r="AJ184" s="344"/>
      <c r="AK184" s="3"/>
    </row>
    <row r="185" spans="1:37" s="4" customFormat="1" ht="12.75" customHeight="1" x14ac:dyDescent="0.25">
      <c r="A185" s="379" t="s">
        <v>945</v>
      </c>
      <c r="B185" s="379" t="s">
        <v>22</v>
      </c>
      <c r="C185" s="379" t="s">
        <v>522</v>
      </c>
      <c r="D185" s="379" t="s">
        <v>946</v>
      </c>
      <c r="E185" s="480">
        <v>45349600</v>
      </c>
      <c r="F185" s="379"/>
      <c r="G185" s="480">
        <v>45349600</v>
      </c>
      <c r="H185" s="379"/>
      <c r="I185" s="379"/>
      <c r="J185" s="379"/>
      <c r="K185" s="379"/>
      <c r="L185" s="379"/>
      <c r="M185" s="379"/>
      <c r="N185" s="379"/>
      <c r="O185" s="480">
        <v>45349600</v>
      </c>
      <c r="P185" s="379"/>
      <c r="Q185" s="379"/>
      <c r="R185" s="379"/>
      <c r="S185" s="480">
        <v>14967586</v>
      </c>
      <c r="T185" s="379"/>
      <c r="U185" s="480">
        <v>14967586</v>
      </c>
      <c r="V185" s="379"/>
      <c r="W185" s="379"/>
      <c r="X185" s="379"/>
      <c r="Y185" s="379"/>
      <c r="Z185" s="379"/>
      <c r="AA185" s="379"/>
      <c r="AB185" s="379"/>
      <c r="AC185" s="480">
        <v>14967586</v>
      </c>
      <c r="AD185" s="379"/>
      <c r="AE185" s="379"/>
      <c r="AF185" s="379"/>
      <c r="AG185" s="379" t="s">
        <v>521</v>
      </c>
      <c r="AH185" s="481">
        <v>45845.552384259259</v>
      </c>
      <c r="AI185" s="379"/>
      <c r="AJ185" s="379"/>
      <c r="AK185" s="3"/>
    </row>
    <row r="186" spans="1:37" s="4" customFormat="1" ht="12.75" customHeight="1" x14ac:dyDescent="0.25">
      <c r="A186" s="344" t="s">
        <v>762</v>
      </c>
      <c r="B186" s="344" t="s">
        <v>22</v>
      </c>
      <c r="C186" s="344" t="s">
        <v>522</v>
      </c>
      <c r="D186" s="482" t="s">
        <v>763</v>
      </c>
      <c r="E186" s="478">
        <v>29928200</v>
      </c>
      <c r="F186" s="482"/>
      <c r="G186" s="478">
        <v>29928200</v>
      </c>
      <c r="H186" s="482"/>
      <c r="I186" s="482"/>
      <c r="J186" s="482"/>
      <c r="K186" s="482"/>
      <c r="L186" s="482"/>
      <c r="M186" s="482"/>
      <c r="N186" s="482"/>
      <c r="O186" s="483"/>
      <c r="P186" s="482">
        <v>29928200</v>
      </c>
      <c r="Q186" s="482"/>
      <c r="R186" s="482"/>
      <c r="S186" s="478">
        <v>28023654.640000001</v>
      </c>
      <c r="T186" s="482"/>
      <c r="U186" s="478">
        <v>28023654.640000001</v>
      </c>
      <c r="V186" s="482"/>
      <c r="W186" s="482"/>
      <c r="X186" s="482"/>
      <c r="Y186" s="482"/>
      <c r="Z186" s="482"/>
      <c r="AA186" s="482"/>
      <c r="AB186" s="482"/>
      <c r="AC186" s="483"/>
      <c r="AD186" s="482">
        <v>28023654.640000001</v>
      </c>
      <c r="AE186" s="482"/>
      <c r="AF186" s="482"/>
      <c r="AG186" s="344" t="s">
        <v>521</v>
      </c>
      <c r="AH186" s="479">
        <v>45845.552384259259</v>
      </c>
      <c r="AI186" s="344"/>
      <c r="AJ186" s="344"/>
      <c r="AK186" s="3"/>
    </row>
    <row r="187" spans="1:37" s="4" customFormat="1" ht="12.75" customHeight="1" x14ac:dyDescent="0.25">
      <c r="A187" s="379" t="s">
        <v>172</v>
      </c>
      <c r="B187" s="379" t="s">
        <v>22</v>
      </c>
      <c r="C187" s="379" t="s">
        <v>522</v>
      </c>
      <c r="D187" s="379" t="s">
        <v>676</v>
      </c>
      <c r="E187" s="480">
        <v>59040400</v>
      </c>
      <c r="F187" s="379"/>
      <c r="G187" s="480">
        <v>59040400</v>
      </c>
      <c r="H187" s="379"/>
      <c r="I187" s="379"/>
      <c r="J187" s="379"/>
      <c r="K187" s="379"/>
      <c r="L187" s="379"/>
      <c r="M187" s="379"/>
      <c r="N187" s="379"/>
      <c r="O187" s="480">
        <v>59040400</v>
      </c>
      <c r="P187" s="480"/>
      <c r="Q187" s="480"/>
      <c r="R187" s="379"/>
      <c r="S187" s="480">
        <v>36144700</v>
      </c>
      <c r="T187" s="379"/>
      <c r="U187" s="480">
        <v>36144700</v>
      </c>
      <c r="V187" s="379"/>
      <c r="W187" s="379"/>
      <c r="X187" s="379"/>
      <c r="Y187" s="379"/>
      <c r="Z187" s="379"/>
      <c r="AA187" s="379"/>
      <c r="AB187" s="379"/>
      <c r="AC187" s="480">
        <v>36144700</v>
      </c>
      <c r="AD187" s="480"/>
      <c r="AE187" s="480"/>
      <c r="AF187" s="379"/>
      <c r="AG187" s="379" t="s">
        <v>521</v>
      </c>
      <c r="AH187" s="481">
        <v>45845.552384259259</v>
      </c>
      <c r="AI187" s="379"/>
      <c r="AJ187" s="379"/>
      <c r="AK187" s="3"/>
    </row>
    <row r="188" spans="1:37" s="4" customFormat="1" ht="12.75" customHeight="1" x14ac:dyDescent="0.25">
      <c r="A188" s="344" t="s">
        <v>173</v>
      </c>
      <c r="B188" s="344" t="s">
        <v>22</v>
      </c>
      <c r="C188" s="344" t="s">
        <v>522</v>
      </c>
      <c r="D188" s="482" t="s">
        <v>677</v>
      </c>
      <c r="E188" s="478">
        <v>59040400</v>
      </c>
      <c r="F188" s="482"/>
      <c r="G188" s="478">
        <v>59040400</v>
      </c>
      <c r="H188" s="482"/>
      <c r="I188" s="482"/>
      <c r="J188" s="482"/>
      <c r="K188" s="482"/>
      <c r="L188" s="482"/>
      <c r="M188" s="482"/>
      <c r="N188" s="482"/>
      <c r="O188" s="483">
        <v>59040400</v>
      </c>
      <c r="P188" s="482"/>
      <c r="Q188" s="482"/>
      <c r="R188" s="482"/>
      <c r="S188" s="478">
        <v>36144700</v>
      </c>
      <c r="T188" s="482"/>
      <c r="U188" s="478">
        <v>36144700</v>
      </c>
      <c r="V188" s="482"/>
      <c r="W188" s="482"/>
      <c r="X188" s="482"/>
      <c r="Y188" s="482"/>
      <c r="Z188" s="482"/>
      <c r="AA188" s="482"/>
      <c r="AB188" s="482"/>
      <c r="AC188" s="483">
        <v>36144700</v>
      </c>
      <c r="AD188" s="482"/>
      <c r="AE188" s="482"/>
      <c r="AF188" s="482"/>
      <c r="AG188" s="344" t="s">
        <v>521</v>
      </c>
      <c r="AH188" s="479">
        <v>45845.552384259259</v>
      </c>
      <c r="AI188" s="344"/>
      <c r="AJ188" s="344"/>
      <c r="AK188" s="3"/>
    </row>
    <row r="189" spans="1:37" s="4" customFormat="1" ht="12.75" customHeight="1" x14ac:dyDescent="0.25">
      <c r="A189" s="344" t="s">
        <v>177</v>
      </c>
      <c r="B189" s="344" t="s">
        <v>22</v>
      </c>
      <c r="C189" s="344" t="s">
        <v>522</v>
      </c>
      <c r="D189" s="482" t="s">
        <v>681</v>
      </c>
      <c r="E189" s="478">
        <v>8338434.2300000004</v>
      </c>
      <c r="F189" s="482"/>
      <c r="G189" s="478">
        <v>8338434.2300000004</v>
      </c>
      <c r="H189" s="482"/>
      <c r="I189" s="482"/>
      <c r="J189" s="482"/>
      <c r="K189" s="482"/>
      <c r="L189" s="482"/>
      <c r="M189" s="482"/>
      <c r="N189" s="482"/>
      <c r="O189" s="482">
        <v>2026600</v>
      </c>
      <c r="P189" s="482">
        <v>6311834.2300000004</v>
      </c>
      <c r="Q189" s="483"/>
      <c r="R189" s="482"/>
      <c r="S189" s="478">
        <v>8338256.0899999999</v>
      </c>
      <c r="T189" s="482"/>
      <c r="U189" s="478">
        <v>8338256.0899999999</v>
      </c>
      <c r="V189" s="482"/>
      <c r="W189" s="482"/>
      <c r="X189" s="482"/>
      <c r="Y189" s="482"/>
      <c r="Z189" s="482"/>
      <c r="AA189" s="482"/>
      <c r="AB189" s="482"/>
      <c r="AC189" s="482">
        <v>2026421.86</v>
      </c>
      <c r="AD189" s="482">
        <v>6311834.2300000004</v>
      </c>
      <c r="AE189" s="483"/>
      <c r="AF189" s="482"/>
      <c r="AG189" s="344" t="s">
        <v>521</v>
      </c>
      <c r="AH189" s="479">
        <v>45845.552384259259</v>
      </c>
      <c r="AI189" s="344"/>
      <c r="AJ189" s="344"/>
      <c r="AK189" s="3"/>
    </row>
    <row r="190" spans="1:37" s="4" customFormat="1" ht="12.75" customHeight="1" x14ac:dyDescent="0.25">
      <c r="A190" s="344" t="s">
        <v>178</v>
      </c>
      <c r="B190" s="344" t="s">
        <v>22</v>
      </c>
      <c r="C190" s="344" t="s">
        <v>522</v>
      </c>
      <c r="D190" s="482" t="s">
        <v>682</v>
      </c>
      <c r="E190" s="478">
        <v>2026600</v>
      </c>
      <c r="F190" s="482"/>
      <c r="G190" s="478">
        <v>2026600</v>
      </c>
      <c r="H190" s="482"/>
      <c r="I190" s="482"/>
      <c r="J190" s="482"/>
      <c r="K190" s="482"/>
      <c r="L190" s="482"/>
      <c r="M190" s="482"/>
      <c r="N190" s="482"/>
      <c r="O190" s="482">
        <v>2026600</v>
      </c>
      <c r="P190" s="483"/>
      <c r="Q190" s="482"/>
      <c r="R190" s="482"/>
      <c r="S190" s="478">
        <v>2026421.86</v>
      </c>
      <c r="T190" s="482"/>
      <c r="U190" s="478">
        <v>2026421.86</v>
      </c>
      <c r="V190" s="482"/>
      <c r="W190" s="482"/>
      <c r="X190" s="482"/>
      <c r="Y190" s="482"/>
      <c r="Z190" s="482"/>
      <c r="AA190" s="482"/>
      <c r="AB190" s="482"/>
      <c r="AC190" s="482">
        <v>2026421.86</v>
      </c>
      <c r="AD190" s="483"/>
      <c r="AE190" s="482"/>
      <c r="AF190" s="482"/>
      <c r="AG190" s="344" t="s">
        <v>521</v>
      </c>
      <c r="AH190" s="479">
        <v>45845.552384259259</v>
      </c>
      <c r="AI190" s="344"/>
      <c r="AJ190" s="344"/>
      <c r="AK190" s="3"/>
    </row>
    <row r="191" spans="1:37" s="4" customFormat="1" ht="12.75" customHeight="1" x14ac:dyDescent="0.25">
      <c r="A191" s="379" t="s">
        <v>179</v>
      </c>
      <c r="B191" s="379" t="s">
        <v>22</v>
      </c>
      <c r="C191" s="379" t="s">
        <v>522</v>
      </c>
      <c r="D191" s="379" t="s">
        <v>683</v>
      </c>
      <c r="E191" s="480">
        <v>6311834.2300000004</v>
      </c>
      <c r="F191" s="379"/>
      <c r="G191" s="480">
        <v>6311834.2300000004</v>
      </c>
      <c r="H191" s="379"/>
      <c r="I191" s="379"/>
      <c r="J191" s="379"/>
      <c r="K191" s="379"/>
      <c r="L191" s="379"/>
      <c r="M191" s="379"/>
      <c r="N191" s="379"/>
      <c r="O191" s="480"/>
      <c r="P191" s="480">
        <v>6311834.2300000004</v>
      </c>
      <c r="Q191" s="480"/>
      <c r="R191" s="379"/>
      <c r="S191" s="480">
        <v>6311834.2300000004</v>
      </c>
      <c r="T191" s="379"/>
      <c r="U191" s="480">
        <v>6311834.2300000004</v>
      </c>
      <c r="V191" s="379"/>
      <c r="W191" s="379"/>
      <c r="X191" s="379"/>
      <c r="Y191" s="379"/>
      <c r="Z191" s="379"/>
      <c r="AA191" s="379"/>
      <c r="AB191" s="379"/>
      <c r="AC191" s="480"/>
      <c r="AD191" s="480">
        <v>6311834.2300000004</v>
      </c>
      <c r="AE191" s="480"/>
      <c r="AF191" s="379"/>
      <c r="AG191" s="379" t="s">
        <v>521</v>
      </c>
      <c r="AH191" s="481">
        <v>45845.552384259259</v>
      </c>
      <c r="AI191" s="379"/>
      <c r="AJ191" s="379"/>
      <c r="AK191" s="3"/>
    </row>
    <row r="192" spans="1:37" s="4" customFormat="1" ht="12.75" customHeight="1" x14ac:dyDescent="0.25">
      <c r="A192" s="379" t="s">
        <v>180</v>
      </c>
      <c r="B192" s="379" t="s">
        <v>22</v>
      </c>
      <c r="C192" s="379" t="s">
        <v>522</v>
      </c>
      <c r="D192" s="379" t="s">
        <v>684</v>
      </c>
      <c r="E192" s="480">
        <v>335400</v>
      </c>
      <c r="F192" s="379"/>
      <c r="G192" s="480">
        <v>335400</v>
      </c>
      <c r="H192" s="379"/>
      <c r="I192" s="379"/>
      <c r="J192" s="379"/>
      <c r="K192" s="379"/>
      <c r="L192" s="379"/>
      <c r="M192" s="379"/>
      <c r="N192" s="379"/>
      <c r="O192" s="480">
        <v>335400</v>
      </c>
      <c r="P192" s="480"/>
      <c r="Q192" s="480"/>
      <c r="R192" s="379"/>
      <c r="S192" s="480">
        <v>335400</v>
      </c>
      <c r="T192" s="379"/>
      <c r="U192" s="480">
        <v>335400</v>
      </c>
      <c r="V192" s="379"/>
      <c r="W192" s="379"/>
      <c r="X192" s="379"/>
      <c r="Y192" s="379"/>
      <c r="Z192" s="379"/>
      <c r="AA192" s="379"/>
      <c r="AB192" s="379"/>
      <c r="AC192" s="480">
        <v>335400</v>
      </c>
      <c r="AD192" s="480"/>
      <c r="AE192" s="480"/>
      <c r="AF192" s="379"/>
      <c r="AG192" s="379" t="s">
        <v>521</v>
      </c>
      <c r="AH192" s="481">
        <v>45845.552384259259</v>
      </c>
      <c r="AI192" s="379"/>
      <c r="AJ192" s="379"/>
      <c r="AK192" s="3"/>
    </row>
    <row r="193" spans="1:37" s="4" customFormat="1" ht="12.75" customHeight="1" x14ac:dyDescent="0.25">
      <c r="A193" s="344" t="s">
        <v>181</v>
      </c>
      <c r="B193" s="344" t="s">
        <v>22</v>
      </c>
      <c r="C193" s="344" t="s">
        <v>522</v>
      </c>
      <c r="D193" s="482" t="s">
        <v>685</v>
      </c>
      <c r="E193" s="478">
        <v>335400</v>
      </c>
      <c r="F193" s="482"/>
      <c r="G193" s="478">
        <v>335400</v>
      </c>
      <c r="H193" s="482"/>
      <c r="I193" s="482"/>
      <c r="J193" s="482"/>
      <c r="K193" s="482"/>
      <c r="L193" s="482"/>
      <c r="M193" s="482"/>
      <c r="N193" s="482"/>
      <c r="O193" s="483">
        <v>335400</v>
      </c>
      <c r="P193" s="482"/>
      <c r="Q193" s="482"/>
      <c r="R193" s="482"/>
      <c r="S193" s="478">
        <v>335400</v>
      </c>
      <c r="T193" s="482"/>
      <c r="U193" s="478">
        <v>335400</v>
      </c>
      <c r="V193" s="482"/>
      <c r="W193" s="482"/>
      <c r="X193" s="482"/>
      <c r="Y193" s="482"/>
      <c r="Z193" s="482"/>
      <c r="AA193" s="482"/>
      <c r="AB193" s="482"/>
      <c r="AC193" s="483">
        <v>335400</v>
      </c>
      <c r="AD193" s="482"/>
      <c r="AE193" s="482"/>
      <c r="AF193" s="482"/>
      <c r="AG193" s="344" t="s">
        <v>521</v>
      </c>
      <c r="AH193" s="479">
        <v>45845.552384259259</v>
      </c>
      <c r="AI193" s="344"/>
      <c r="AJ193" s="344"/>
      <c r="AK193" s="3"/>
    </row>
    <row r="194" spans="1:37" s="4" customFormat="1" ht="12.75" customHeight="1" x14ac:dyDescent="0.25">
      <c r="A194" s="344" t="s">
        <v>182</v>
      </c>
      <c r="B194" s="344" t="s">
        <v>22</v>
      </c>
      <c r="C194" s="344" t="s">
        <v>522</v>
      </c>
      <c r="D194" s="482" t="s">
        <v>686</v>
      </c>
      <c r="E194" s="478">
        <v>92654700</v>
      </c>
      <c r="F194" s="482"/>
      <c r="G194" s="478">
        <v>92654700</v>
      </c>
      <c r="H194" s="482"/>
      <c r="I194" s="482"/>
      <c r="J194" s="482"/>
      <c r="K194" s="482"/>
      <c r="L194" s="482"/>
      <c r="M194" s="482"/>
      <c r="N194" s="482"/>
      <c r="O194" s="482"/>
      <c r="P194" s="482">
        <v>92654700</v>
      </c>
      <c r="Q194" s="483"/>
      <c r="R194" s="482"/>
      <c r="S194" s="478">
        <v>0</v>
      </c>
      <c r="T194" s="482"/>
      <c r="U194" s="478">
        <v>0</v>
      </c>
      <c r="V194" s="482"/>
      <c r="W194" s="482"/>
      <c r="X194" s="482"/>
      <c r="Y194" s="482"/>
      <c r="Z194" s="482"/>
      <c r="AA194" s="482"/>
      <c r="AB194" s="482"/>
      <c r="AC194" s="482"/>
      <c r="AD194" s="482">
        <v>0</v>
      </c>
      <c r="AE194" s="483"/>
      <c r="AF194" s="482"/>
      <c r="AG194" s="344" t="s">
        <v>521</v>
      </c>
      <c r="AH194" s="479">
        <v>45845.552395833336</v>
      </c>
      <c r="AI194" s="344"/>
      <c r="AJ194" s="344"/>
      <c r="AK194" s="3"/>
    </row>
    <row r="195" spans="1:37" s="4" customFormat="1" ht="12.75" customHeight="1" x14ac:dyDescent="0.25">
      <c r="A195" s="344" t="s">
        <v>764</v>
      </c>
      <c r="B195" s="344" t="s">
        <v>22</v>
      </c>
      <c r="C195" s="344" t="s">
        <v>522</v>
      </c>
      <c r="D195" s="482" t="s">
        <v>765</v>
      </c>
      <c r="E195" s="478">
        <v>92654700</v>
      </c>
      <c r="F195" s="482"/>
      <c r="G195" s="478">
        <v>92654700</v>
      </c>
      <c r="H195" s="482"/>
      <c r="I195" s="482"/>
      <c r="J195" s="482"/>
      <c r="K195" s="482"/>
      <c r="L195" s="482"/>
      <c r="M195" s="482"/>
      <c r="N195" s="482"/>
      <c r="O195" s="482"/>
      <c r="P195" s="483">
        <v>92654700</v>
      </c>
      <c r="Q195" s="482"/>
      <c r="R195" s="482"/>
      <c r="S195" s="478">
        <v>0</v>
      </c>
      <c r="T195" s="482"/>
      <c r="U195" s="478">
        <v>0</v>
      </c>
      <c r="V195" s="482"/>
      <c r="W195" s="482"/>
      <c r="X195" s="482"/>
      <c r="Y195" s="482"/>
      <c r="Z195" s="482"/>
      <c r="AA195" s="482"/>
      <c r="AB195" s="482"/>
      <c r="AC195" s="482"/>
      <c r="AD195" s="483">
        <v>0</v>
      </c>
      <c r="AE195" s="482"/>
      <c r="AF195" s="482"/>
      <c r="AG195" s="344" t="s">
        <v>521</v>
      </c>
      <c r="AH195" s="479">
        <v>45845.552384259259</v>
      </c>
      <c r="AI195" s="344"/>
      <c r="AJ195" s="344"/>
      <c r="AK195" s="3"/>
    </row>
    <row r="196" spans="1:37" s="4" customFormat="1" ht="12.75" customHeight="1" x14ac:dyDescent="0.25">
      <c r="A196" s="379" t="s">
        <v>1020</v>
      </c>
      <c r="B196" s="379" t="s">
        <v>22</v>
      </c>
      <c r="C196" s="379" t="s">
        <v>522</v>
      </c>
      <c r="D196" s="379" t="s">
        <v>1021</v>
      </c>
      <c r="E196" s="480">
        <v>74100</v>
      </c>
      <c r="F196" s="379"/>
      <c r="G196" s="480">
        <v>74100</v>
      </c>
      <c r="H196" s="379"/>
      <c r="I196" s="379"/>
      <c r="J196" s="379"/>
      <c r="K196" s="379"/>
      <c r="L196" s="379"/>
      <c r="M196" s="379"/>
      <c r="N196" s="379"/>
      <c r="O196" s="480">
        <v>74100</v>
      </c>
      <c r="P196" s="379"/>
      <c r="Q196" s="379"/>
      <c r="R196" s="379"/>
      <c r="S196" s="480">
        <v>0</v>
      </c>
      <c r="T196" s="379"/>
      <c r="U196" s="480">
        <v>0</v>
      </c>
      <c r="V196" s="379"/>
      <c r="W196" s="379"/>
      <c r="X196" s="379"/>
      <c r="Y196" s="379"/>
      <c r="Z196" s="379"/>
      <c r="AA196" s="379"/>
      <c r="AB196" s="379"/>
      <c r="AC196" s="480">
        <v>0</v>
      </c>
      <c r="AD196" s="379"/>
      <c r="AE196" s="379"/>
      <c r="AF196" s="379"/>
      <c r="AG196" s="379" t="s">
        <v>521</v>
      </c>
      <c r="AH196" s="481">
        <v>45845.552384259259</v>
      </c>
      <c r="AI196" s="379"/>
      <c r="AJ196" s="379"/>
      <c r="AK196" s="3"/>
    </row>
    <row r="197" spans="1:37" s="4" customFormat="1" ht="12.75" customHeight="1" x14ac:dyDescent="0.25">
      <c r="A197" s="344" t="s">
        <v>1022</v>
      </c>
      <c r="B197" s="344" t="s">
        <v>22</v>
      </c>
      <c r="C197" s="344" t="s">
        <v>522</v>
      </c>
      <c r="D197" s="482" t="s">
        <v>1023</v>
      </c>
      <c r="E197" s="478">
        <v>74100</v>
      </c>
      <c r="F197" s="482"/>
      <c r="G197" s="478">
        <v>74100</v>
      </c>
      <c r="H197" s="482"/>
      <c r="I197" s="482"/>
      <c r="J197" s="482"/>
      <c r="K197" s="482"/>
      <c r="L197" s="482"/>
      <c r="M197" s="482"/>
      <c r="N197" s="482"/>
      <c r="O197" s="483">
        <v>74100</v>
      </c>
      <c r="P197" s="482"/>
      <c r="Q197" s="482"/>
      <c r="R197" s="482"/>
      <c r="S197" s="478">
        <v>0</v>
      </c>
      <c r="T197" s="482"/>
      <c r="U197" s="478">
        <v>0</v>
      </c>
      <c r="V197" s="482"/>
      <c r="W197" s="482"/>
      <c r="X197" s="482"/>
      <c r="Y197" s="482"/>
      <c r="Z197" s="482"/>
      <c r="AA197" s="482"/>
      <c r="AB197" s="482"/>
      <c r="AC197" s="483">
        <v>0</v>
      </c>
      <c r="AD197" s="482"/>
      <c r="AE197" s="482"/>
      <c r="AF197" s="482"/>
      <c r="AG197" s="344" t="s">
        <v>521</v>
      </c>
      <c r="AH197" s="479">
        <v>45845.552384259259</v>
      </c>
      <c r="AI197" s="344"/>
      <c r="AJ197" s="344"/>
      <c r="AK197" s="3"/>
    </row>
    <row r="198" spans="1:37" s="4" customFormat="1" ht="12.75" customHeight="1" x14ac:dyDescent="0.25">
      <c r="A198" s="379" t="s">
        <v>186</v>
      </c>
      <c r="B198" s="379" t="s">
        <v>22</v>
      </c>
      <c r="C198" s="379" t="s">
        <v>522</v>
      </c>
      <c r="D198" s="379" t="s">
        <v>690</v>
      </c>
      <c r="E198" s="480">
        <v>193933100</v>
      </c>
      <c r="F198" s="379"/>
      <c r="G198" s="480">
        <v>193933100</v>
      </c>
      <c r="H198" s="379"/>
      <c r="I198" s="379"/>
      <c r="J198" s="379"/>
      <c r="K198" s="379"/>
      <c r="L198" s="379"/>
      <c r="M198" s="379"/>
      <c r="N198" s="379"/>
      <c r="O198" s="480">
        <v>9450600</v>
      </c>
      <c r="P198" s="379">
        <v>154748600</v>
      </c>
      <c r="Q198" s="379">
        <v>29733900</v>
      </c>
      <c r="R198" s="379"/>
      <c r="S198" s="480">
        <v>36015965.579999998</v>
      </c>
      <c r="T198" s="379"/>
      <c r="U198" s="480">
        <v>36015965.579999998</v>
      </c>
      <c r="V198" s="379"/>
      <c r="W198" s="379"/>
      <c r="X198" s="379"/>
      <c r="Y198" s="379"/>
      <c r="Z198" s="379"/>
      <c r="AA198" s="379"/>
      <c r="AB198" s="379"/>
      <c r="AC198" s="480">
        <v>3492199.98</v>
      </c>
      <c r="AD198" s="379">
        <v>28239852.359999999</v>
      </c>
      <c r="AE198" s="379">
        <v>4283913.24</v>
      </c>
      <c r="AF198" s="379"/>
      <c r="AG198" s="379" t="s">
        <v>521</v>
      </c>
      <c r="AH198" s="481">
        <v>45845.552384259259</v>
      </c>
      <c r="AI198" s="379"/>
      <c r="AJ198" s="379"/>
      <c r="AK198" s="3"/>
    </row>
    <row r="199" spans="1:37" s="4" customFormat="1" ht="12.75" customHeight="1" x14ac:dyDescent="0.25">
      <c r="A199" s="344" t="s">
        <v>187</v>
      </c>
      <c r="B199" s="344" t="s">
        <v>22</v>
      </c>
      <c r="C199" s="344" t="s">
        <v>522</v>
      </c>
      <c r="D199" s="482" t="s">
        <v>691</v>
      </c>
      <c r="E199" s="478">
        <v>9450600</v>
      </c>
      <c r="F199" s="482"/>
      <c r="G199" s="478">
        <v>9450600</v>
      </c>
      <c r="H199" s="482"/>
      <c r="I199" s="482"/>
      <c r="J199" s="482"/>
      <c r="K199" s="482"/>
      <c r="L199" s="482"/>
      <c r="M199" s="482"/>
      <c r="N199" s="482"/>
      <c r="O199" s="483">
        <v>9450600</v>
      </c>
      <c r="P199" s="482"/>
      <c r="Q199" s="482"/>
      <c r="R199" s="482"/>
      <c r="S199" s="478">
        <v>3492199.98</v>
      </c>
      <c r="T199" s="482"/>
      <c r="U199" s="478">
        <v>3492199.98</v>
      </c>
      <c r="V199" s="482"/>
      <c r="W199" s="482"/>
      <c r="X199" s="482"/>
      <c r="Y199" s="482"/>
      <c r="Z199" s="482"/>
      <c r="AA199" s="482"/>
      <c r="AB199" s="482"/>
      <c r="AC199" s="483">
        <v>3492199.98</v>
      </c>
      <c r="AD199" s="482"/>
      <c r="AE199" s="482"/>
      <c r="AF199" s="482"/>
      <c r="AG199" s="344" t="s">
        <v>521</v>
      </c>
      <c r="AH199" s="479">
        <v>45845.552384259259</v>
      </c>
      <c r="AI199" s="344"/>
      <c r="AJ199" s="344"/>
      <c r="AK199" s="3"/>
    </row>
    <row r="200" spans="1:37" s="4" customFormat="1" ht="12.75" customHeight="1" x14ac:dyDescent="0.25">
      <c r="A200" s="379" t="s">
        <v>188</v>
      </c>
      <c r="B200" s="379" t="s">
        <v>22</v>
      </c>
      <c r="C200" s="379" t="s">
        <v>522</v>
      </c>
      <c r="D200" s="379" t="s">
        <v>692</v>
      </c>
      <c r="E200" s="480">
        <v>29733900</v>
      </c>
      <c r="F200" s="379"/>
      <c r="G200" s="480">
        <v>29733900</v>
      </c>
      <c r="H200" s="379"/>
      <c r="I200" s="379"/>
      <c r="J200" s="379"/>
      <c r="K200" s="379"/>
      <c r="L200" s="379"/>
      <c r="M200" s="379"/>
      <c r="N200" s="379"/>
      <c r="O200" s="379"/>
      <c r="P200" s="480"/>
      <c r="Q200" s="480">
        <v>29733900</v>
      </c>
      <c r="R200" s="379"/>
      <c r="S200" s="480">
        <v>4283913.24</v>
      </c>
      <c r="T200" s="379"/>
      <c r="U200" s="480">
        <v>4283913.24</v>
      </c>
      <c r="V200" s="379"/>
      <c r="W200" s="379"/>
      <c r="X200" s="379"/>
      <c r="Y200" s="379"/>
      <c r="Z200" s="379"/>
      <c r="AA200" s="379"/>
      <c r="AB200" s="379"/>
      <c r="AC200" s="379"/>
      <c r="AD200" s="480"/>
      <c r="AE200" s="480">
        <v>4283913.24</v>
      </c>
      <c r="AF200" s="379"/>
      <c r="AG200" s="379" t="s">
        <v>521</v>
      </c>
      <c r="AH200" s="481">
        <v>45845.552384259259</v>
      </c>
      <c r="AI200" s="379"/>
      <c r="AJ200" s="379"/>
      <c r="AK200" s="3"/>
    </row>
    <row r="201" spans="1:37" s="4" customFormat="1" ht="12.75" customHeight="1" x14ac:dyDescent="0.25">
      <c r="A201" s="344" t="s">
        <v>189</v>
      </c>
      <c r="B201" s="344" t="s">
        <v>22</v>
      </c>
      <c r="C201" s="344" t="s">
        <v>522</v>
      </c>
      <c r="D201" s="482" t="s">
        <v>693</v>
      </c>
      <c r="E201" s="478">
        <v>154748600</v>
      </c>
      <c r="F201" s="482"/>
      <c r="G201" s="478">
        <v>154748600</v>
      </c>
      <c r="H201" s="482"/>
      <c r="I201" s="482"/>
      <c r="J201" s="482"/>
      <c r="K201" s="482"/>
      <c r="L201" s="482"/>
      <c r="M201" s="482"/>
      <c r="N201" s="482"/>
      <c r="O201" s="482"/>
      <c r="P201" s="482">
        <v>154748600</v>
      </c>
      <c r="Q201" s="483"/>
      <c r="R201" s="482"/>
      <c r="S201" s="478">
        <v>28239852.359999999</v>
      </c>
      <c r="T201" s="482"/>
      <c r="U201" s="478">
        <v>28239852.359999999</v>
      </c>
      <c r="V201" s="482"/>
      <c r="W201" s="482"/>
      <c r="X201" s="482"/>
      <c r="Y201" s="482"/>
      <c r="Z201" s="482"/>
      <c r="AA201" s="482"/>
      <c r="AB201" s="482"/>
      <c r="AC201" s="482"/>
      <c r="AD201" s="482">
        <v>28239852.359999999</v>
      </c>
      <c r="AE201" s="483"/>
      <c r="AF201" s="482"/>
      <c r="AG201" s="344" t="s">
        <v>521</v>
      </c>
      <c r="AH201" s="479">
        <v>45845.552384259259</v>
      </c>
      <c r="AI201" s="344"/>
      <c r="AJ201" s="344"/>
      <c r="AK201" s="3"/>
    </row>
    <row r="202" spans="1:37" s="4" customFormat="1" ht="12.75" customHeight="1" x14ac:dyDescent="0.25">
      <c r="A202" s="344" t="s">
        <v>190</v>
      </c>
      <c r="B202" s="344" t="s">
        <v>22</v>
      </c>
      <c r="C202" s="344" t="s">
        <v>522</v>
      </c>
      <c r="D202" s="482" t="s">
        <v>694</v>
      </c>
      <c r="E202" s="478">
        <v>1958472495.6500001</v>
      </c>
      <c r="F202" s="482"/>
      <c r="G202" s="478">
        <v>1958472495.6500001</v>
      </c>
      <c r="H202" s="482"/>
      <c r="I202" s="482"/>
      <c r="J202" s="482"/>
      <c r="K202" s="482"/>
      <c r="L202" s="482"/>
      <c r="M202" s="482"/>
      <c r="N202" s="482"/>
      <c r="O202" s="482">
        <v>1951229695.6500001</v>
      </c>
      <c r="P202" s="483">
        <v>3033500</v>
      </c>
      <c r="Q202" s="482">
        <v>4209300</v>
      </c>
      <c r="R202" s="482"/>
      <c r="S202" s="478">
        <v>1100088982.0599999</v>
      </c>
      <c r="T202" s="482"/>
      <c r="U202" s="478">
        <v>1100088982.0599999</v>
      </c>
      <c r="V202" s="482"/>
      <c r="W202" s="482"/>
      <c r="X202" s="482"/>
      <c r="Y202" s="482"/>
      <c r="Z202" s="482"/>
      <c r="AA202" s="482"/>
      <c r="AB202" s="482"/>
      <c r="AC202" s="482">
        <v>1097273601.0799999</v>
      </c>
      <c r="AD202" s="483">
        <v>1157552.56</v>
      </c>
      <c r="AE202" s="482">
        <v>1657828.42</v>
      </c>
      <c r="AF202" s="482"/>
      <c r="AG202" s="344" t="s">
        <v>521</v>
      </c>
      <c r="AH202" s="479">
        <v>45845.552384259259</v>
      </c>
      <c r="AI202" s="344"/>
      <c r="AJ202" s="344"/>
      <c r="AK202" s="3"/>
    </row>
    <row r="203" spans="1:37" s="4" customFormat="1" ht="12.75" customHeight="1" x14ac:dyDescent="0.25">
      <c r="A203" s="379" t="s">
        <v>191</v>
      </c>
      <c r="B203" s="379" t="s">
        <v>22</v>
      </c>
      <c r="C203" s="379" t="s">
        <v>522</v>
      </c>
      <c r="D203" s="379" t="s">
        <v>695</v>
      </c>
      <c r="E203" s="480">
        <v>1684702495.6500001</v>
      </c>
      <c r="F203" s="379"/>
      <c r="G203" s="480">
        <v>1684702495.6500001</v>
      </c>
      <c r="H203" s="379"/>
      <c r="I203" s="379"/>
      <c r="J203" s="379"/>
      <c r="K203" s="379"/>
      <c r="L203" s="379"/>
      <c r="M203" s="379"/>
      <c r="N203" s="379"/>
      <c r="O203" s="480">
        <v>1684332495.6500001</v>
      </c>
      <c r="P203" s="379">
        <v>100000</v>
      </c>
      <c r="Q203" s="379">
        <v>270000</v>
      </c>
      <c r="R203" s="379"/>
      <c r="S203" s="480">
        <v>943677514.61000001</v>
      </c>
      <c r="T203" s="379"/>
      <c r="U203" s="480">
        <v>943677514.61000001</v>
      </c>
      <c r="V203" s="379"/>
      <c r="W203" s="379"/>
      <c r="X203" s="379"/>
      <c r="Y203" s="379"/>
      <c r="Z203" s="379"/>
      <c r="AA203" s="379"/>
      <c r="AB203" s="379"/>
      <c r="AC203" s="480">
        <v>943457514.61000001</v>
      </c>
      <c r="AD203" s="379">
        <v>100000</v>
      </c>
      <c r="AE203" s="379">
        <v>120000</v>
      </c>
      <c r="AF203" s="379"/>
      <c r="AG203" s="379" t="s">
        <v>521</v>
      </c>
      <c r="AH203" s="481">
        <v>45845.552384259259</v>
      </c>
      <c r="AI203" s="379"/>
      <c r="AJ203" s="379"/>
      <c r="AK203" s="3"/>
    </row>
    <row r="204" spans="1:37" s="4" customFormat="1" ht="12.75" customHeight="1" x14ac:dyDescent="0.25">
      <c r="A204" s="344" t="s">
        <v>192</v>
      </c>
      <c r="B204" s="344" t="s">
        <v>22</v>
      </c>
      <c r="C204" s="344" t="s">
        <v>522</v>
      </c>
      <c r="D204" s="482" t="s">
        <v>696</v>
      </c>
      <c r="E204" s="478">
        <v>1684332495.6500001</v>
      </c>
      <c r="F204" s="482"/>
      <c r="G204" s="478">
        <v>1684332495.6500001</v>
      </c>
      <c r="H204" s="482"/>
      <c r="I204" s="482"/>
      <c r="J204" s="482"/>
      <c r="K204" s="482"/>
      <c r="L204" s="482"/>
      <c r="M204" s="482"/>
      <c r="N204" s="482"/>
      <c r="O204" s="483">
        <v>1684332495.6500001</v>
      </c>
      <c r="P204" s="482"/>
      <c r="Q204" s="482"/>
      <c r="R204" s="482"/>
      <c r="S204" s="478">
        <v>943457514.61000001</v>
      </c>
      <c r="T204" s="482"/>
      <c r="U204" s="478">
        <v>943457514.61000001</v>
      </c>
      <c r="V204" s="482"/>
      <c r="W204" s="482"/>
      <c r="X204" s="482"/>
      <c r="Y204" s="482"/>
      <c r="Z204" s="482"/>
      <c r="AA204" s="482"/>
      <c r="AB204" s="482"/>
      <c r="AC204" s="483">
        <v>943457514.61000001</v>
      </c>
      <c r="AD204" s="482"/>
      <c r="AE204" s="482"/>
      <c r="AF204" s="482"/>
      <c r="AG204" s="344" t="s">
        <v>521</v>
      </c>
      <c r="AH204" s="479">
        <v>45845.552384259259</v>
      </c>
      <c r="AI204" s="344"/>
      <c r="AJ204" s="344"/>
      <c r="AK204" s="3"/>
    </row>
    <row r="205" spans="1:37" s="4" customFormat="1" ht="12.75" customHeight="1" x14ac:dyDescent="0.25">
      <c r="A205" s="379" t="s">
        <v>193</v>
      </c>
      <c r="B205" s="379" t="s">
        <v>22</v>
      </c>
      <c r="C205" s="379" t="s">
        <v>522</v>
      </c>
      <c r="D205" s="379" t="s">
        <v>697</v>
      </c>
      <c r="E205" s="480">
        <v>270000</v>
      </c>
      <c r="F205" s="379"/>
      <c r="G205" s="480">
        <v>270000</v>
      </c>
      <c r="H205" s="379"/>
      <c r="I205" s="379"/>
      <c r="J205" s="379"/>
      <c r="K205" s="379"/>
      <c r="L205" s="379"/>
      <c r="M205" s="379"/>
      <c r="N205" s="379"/>
      <c r="O205" s="480"/>
      <c r="P205" s="379"/>
      <c r="Q205" s="379">
        <v>270000</v>
      </c>
      <c r="R205" s="379"/>
      <c r="S205" s="480">
        <v>120000</v>
      </c>
      <c r="T205" s="379"/>
      <c r="U205" s="480">
        <v>120000</v>
      </c>
      <c r="V205" s="379"/>
      <c r="W205" s="379"/>
      <c r="X205" s="379"/>
      <c r="Y205" s="379"/>
      <c r="Z205" s="379"/>
      <c r="AA205" s="379"/>
      <c r="AB205" s="379"/>
      <c r="AC205" s="480"/>
      <c r="AD205" s="379"/>
      <c r="AE205" s="379">
        <v>120000</v>
      </c>
      <c r="AF205" s="379"/>
      <c r="AG205" s="379" t="s">
        <v>521</v>
      </c>
      <c r="AH205" s="481">
        <v>45845.552384259259</v>
      </c>
      <c r="AI205" s="379"/>
      <c r="AJ205" s="379"/>
      <c r="AK205" s="3"/>
    </row>
    <row r="206" spans="1:37" s="4" customFormat="1" ht="12.75" customHeight="1" x14ac:dyDescent="0.25">
      <c r="A206" s="344" t="s">
        <v>194</v>
      </c>
      <c r="B206" s="344" t="s">
        <v>22</v>
      </c>
      <c r="C206" s="344" t="s">
        <v>522</v>
      </c>
      <c r="D206" s="482" t="s">
        <v>698</v>
      </c>
      <c r="E206" s="478">
        <v>100000</v>
      </c>
      <c r="F206" s="482"/>
      <c r="G206" s="478">
        <v>100000</v>
      </c>
      <c r="H206" s="482"/>
      <c r="I206" s="482"/>
      <c r="J206" s="482"/>
      <c r="K206" s="482"/>
      <c r="L206" s="482"/>
      <c r="M206" s="482"/>
      <c r="N206" s="482"/>
      <c r="O206" s="483"/>
      <c r="P206" s="482">
        <v>100000</v>
      </c>
      <c r="Q206" s="482"/>
      <c r="R206" s="482"/>
      <c r="S206" s="478">
        <v>100000</v>
      </c>
      <c r="T206" s="482"/>
      <c r="U206" s="478">
        <v>100000</v>
      </c>
      <c r="V206" s="482"/>
      <c r="W206" s="482"/>
      <c r="X206" s="482"/>
      <c r="Y206" s="482"/>
      <c r="Z206" s="482"/>
      <c r="AA206" s="482"/>
      <c r="AB206" s="482"/>
      <c r="AC206" s="483"/>
      <c r="AD206" s="482">
        <v>100000</v>
      </c>
      <c r="AE206" s="482"/>
      <c r="AF206" s="482"/>
      <c r="AG206" s="344" t="s">
        <v>521</v>
      </c>
      <c r="AH206" s="479">
        <v>45845.552384259259</v>
      </c>
      <c r="AI206" s="344"/>
      <c r="AJ206" s="344"/>
      <c r="AK206" s="3"/>
    </row>
    <row r="207" spans="1:37" s="4" customFormat="1" ht="12.75" customHeight="1" x14ac:dyDescent="0.25">
      <c r="A207" s="379" t="s">
        <v>195</v>
      </c>
      <c r="B207" s="379" t="s">
        <v>22</v>
      </c>
      <c r="C207" s="379" t="s">
        <v>522</v>
      </c>
      <c r="D207" s="379" t="s">
        <v>699</v>
      </c>
      <c r="E207" s="480">
        <v>11033800</v>
      </c>
      <c r="F207" s="379"/>
      <c r="G207" s="480">
        <v>11033800</v>
      </c>
      <c r="H207" s="379"/>
      <c r="I207" s="379"/>
      <c r="J207" s="379"/>
      <c r="K207" s="379"/>
      <c r="L207" s="379"/>
      <c r="M207" s="379"/>
      <c r="N207" s="379"/>
      <c r="O207" s="480">
        <v>11033800</v>
      </c>
      <c r="P207" s="379"/>
      <c r="Q207" s="379"/>
      <c r="R207" s="379"/>
      <c r="S207" s="480">
        <v>2402290.71</v>
      </c>
      <c r="T207" s="379"/>
      <c r="U207" s="480">
        <v>2402290.71</v>
      </c>
      <c r="V207" s="379"/>
      <c r="W207" s="379"/>
      <c r="X207" s="379"/>
      <c r="Y207" s="379"/>
      <c r="Z207" s="379"/>
      <c r="AA207" s="379"/>
      <c r="AB207" s="379"/>
      <c r="AC207" s="480">
        <v>2402290.71</v>
      </c>
      <c r="AD207" s="379"/>
      <c r="AE207" s="379"/>
      <c r="AF207" s="379"/>
      <c r="AG207" s="379" t="s">
        <v>521</v>
      </c>
      <c r="AH207" s="481">
        <v>45845.552384259259</v>
      </c>
      <c r="AI207" s="379"/>
      <c r="AJ207" s="379"/>
      <c r="AK207" s="3"/>
    </row>
    <row r="208" spans="1:37" ht="12.75" customHeight="1" x14ac:dyDescent="0.25">
      <c r="A208" s="344" t="s">
        <v>196</v>
      </c>
      <c r="B208" s="344" t="s">
        <v>22</v>
      </c>
      <c r="C208" s="344" t="s">
        <v>522</v>
      </c>
      <c r="D208" s="482" t="s">
        <v>700</v>
      </c>
      <c r="E208" s="478">
        <v>11033800</v>
      </c>
      <c r="F208" s="482"/>
      <c r="G208" s="478">
        <v>11033800</v>
      </c>
      <c r="H208" s="482"/>
      <c r="I208" s="482"/>
      <c r="J208" s="482"/>
      <c r="K208" s="482"/>
      <c r="L208" s="482"/>
      <c r="M208" s="482"/>
      <c r="N208" s="482"/>
      <c r="O208" s="483">
        <v>11033800</v>
      </c>
      <c r="P208" s="482"/>
      <c r="Q208" s="482"/>
      <c r="R208" s="482"/>
      <c r="S208" s="478">
        <v>2402290.71</v>
      </c>
      <c r="T208" s="482"/>
      <c r="U208" s="478">
        <v>2402290.71</v>
      </c>
      <c r="V208" s="482"/>
      <c r="W208" s="482"/>
      <c r="X208" s="482"/>
      <c r="Y208" s="482"/>
      <c r="Z208" s="482"/>
      <c r="AA208" s="482"/>
      <c r="AB208" s="482"/>
      <c r="AC208" s="483">
        <v>2402290.71</v>
      </c>
      <c r="AD208" s="482"/>
      <c r="AE208" s="482"/>
      <c r="AF208" s="482"/>
      <c r="AG208" s="344" t="s">
        <v>521</v>
      </c>
      <c r="AH208" s="479">
        <v>45845.552384259259</v>
      </c>
      <c r="AI208" s="344"/>
      <c r="AJ208" s="344"/>
      <c r="AK208" s="3"/>
    </row>
    <row r="209" spans="1:37" s="4" customFormat="1" ht="12.75" customHeight="1" x14ac:dyDescent="0.25">
      <c r="A209" s="379" t="s">
        <v>197</v>
      </c>
      <c r="B209" s="379" t="s">
        <v>22</v>
      </c>
      <c r="C209" s="379" t="s">
        <v>522</v>
      </c>
      <c r="D209" s="379" t="s">
        <v>701</v>
      </c>
      <c r="E209" s="480">
        <v>52079400</v>
      </c>
      <c r="F209" s="379"/>
      <c r="G209" s="480">
        <v>52079400</v>
      </c>
      <c r="H209" s="379"/>
      <c r="I209" s="379"/>
      <c r="J209" s="379"/>
      <c r="K209" s="379"/>
      <c r="L209" s="379"/>
      <c r="M209" s="379"/>
      <c r="N209" s="379"/>
      <c r="O209" s="480">
        <v>52079400</v>
      </c>
      <c r="P209" s="379"/>
      <c r="Q209" s="379"/>
      <c r="R209" s="379"/>
      <c r="S209" s="480">
        <v>52079338.079999998</v>
      </c>
      <c r="T209" s="379"/>
      <c r="U209" s="480">
        <v>52079338.079999998</v>
      </c>
      <c r="V209" s="379"/>
      <c r="W209" s="379"/>
      <c r="X209" s="379"/>
      <c r="Y209" s="379"/>
      <c r="Z209" s="379"/>
      <c r="AA209" s="379"/>
      <c r="AB209" s="379"/>
      <c r="AC209" s="480">
        <v>52079338.079999998</v>
      </c>
      <c r="AD209" s="379"/>
      <c r="AE209" s="379"/>
      <c r="AF209" s="379"/>
      <c r="AG209" s="379" t="s">
        <v>521</v>
      </c>
      <c r="AH209" s="481">
        <v>45845.552384259259</v>
      </c>
      <c r="AI209" s="379"/>
      <c r="AJ209" s="379"/>
      <c r="AK209" s="3"/>
    </row>
    <row r="210" spans="1:37" s="4" customFormat="1" ht="12.75" customHeight="1" x14ac:dyDescent="0.25">
      <c r="A210" s="344" t="s">
        <v>198</v>
      </c>
      <c r="B210" s="344" t="s">
        <v>22</v>
      </c>
      <c r="C210" s="344" t="s">
        <v>522</v>
      </c>
      <c r="D210" s="482" t="s">
        <v>702</v>
      </c>
      <c r="E210" s="478">
        <v>52079400</v>
      </c>
      <c r="F210" s="482"/>
      <c r="G210" s="478">
        <v>52079400</v>
      </c>
      <c r="H210" s="482"/>
      <c r="I210" s="482"/>
      <c r="J210" s="482"/>
      <c r="K210" s="482"/>
      <c r="L210" s="482"/>
      <c r="M210" s="482"/>
      <c r="N210" s="482"/>
      <c r="O210" s="483">
        <v>52079400</v>
      </c>
      <c r="P210" s="482"/>
      <c r="Q210" s="482"/>
      <c r="R210" s="482"/>
      <c r="S210" s="478">
        <v>52079338.079999998</v>
      </c>
      <c r="T210" s="482"/>
      <c r="U210" s="478">
        <v>52079338.079999998</v>
      </c>
      <c r="V210" s="482"/>
      <c r="W210" s="482"/>
      <c r="X210" s="482"/>
      <c r="Y210" s="482"/>
      <c r="Z210" s="482"/>
      <c r="AA210" s="482"/>
      <c r="AB210" s="482"/>
      <c r="AC210" s="483">
        <v>52079338.079999998</v>
      </c>
      <c r="AD210" s="482"/>
      <c r="AE210" s="482"/>
      <c r="AF210" s="482"/>
      <c r="AG210" s="344" t="s">
        <v>521</v>
      </c>
      <c r="AH210" s="479">
        <v>45845.552384259259</v>
      </c>
      <c r="AI210" s="344"/>
      <c r="AJ210" s="344"/>
      <c r="AK210" s="3"/>
    </row>
    <row r="211" spans="1:37" s="4" customFormat="1" ht="12.75" customHeight="1" x14ac:dyDescent="0.25">
      <c r="A211" s="379" t="s">
        <v>199</v>
      </c>
      <c r="B211" s="379" t="s">
        <v>22</v>
      </c>
      <c r="C211" s="379" t="s">
        <v>522</v>
      </c>
      <c r="D211" s="379" t="s">
        <v>703</v>
      </c>
      <c r="E211" s="480">
        <v>6872800</v>
      </c>
      <c r="F211" s="379"/>
      <c r="G211" s="480">
        <v>6872800</v>
      </c>
      <c r="H211" s="480"/>
      <c r="I211" s="379"/>
      <c r="J211" s="379"/>
      <c r="K211" s="379"/>
      <c r="L211" s="379"/>
      <c r="M211" s="379"/>
      <c r="N211" s="379"/>
      <c r="O211" s="480"/>
      <c r="P211" s="379">
        <v>2933500</v>
      </c>
      <c r="Q211" s="480">
        <v>3939300</v>
      </c>
      <c r="R211" s="379"/>
      <c r="S211" s="480">
        <v>2595380.98</v>
      </c>
      <c r="T211" s="379"/>
      <c r="U211" s="480">
        <v>2595380.98</v>
      </c>
      <c r="V211" s="480"/>
      <c r="W211" s="379"/>
      <c r="X211" s="379"/>
      <c r="Y211" s="379"/>
      <c r="Z211" s="379"/>
      <c r="AA211" s="379"/>
      <c r="AB211" s="379"/>
      <c r="AC211" s="480"/>
      <c r="AD211" s="379">
        <v>1057552.56</v>
      </c>
      <c r="AE211" s="480">
        <v>1537828.42</v>
      </c>
      <c r="AF211" s="379"/>
      <c r="AG211" s="379" t="s">
        <v>521</v>
      </c>
      <c r="AH211" s="481">
        <v>45845.552395833336</v>
      </c>
      <c r="AI211" s="379"/>
      <c r="AJ211" s="379"/>
      <c r="AK211" s="3"/>
    </row>
    <row r="212" spans="1:37" s="4" customFormat="1" ht="12.75" customHeight="1" x14ac:dyDescent="0.25">
      <c r="A212" s="379" t="s">
        <v>200</v>
      </c>
      <c r="B212" s="379" t="s">
        <v>22</v>
      </c>
      <c r="C212" s="379" t="s">
        <v>522</v>
      </c>
      <c r="D212" s="379" t="s">
        <v>704</v>
      </c>
      <c r="E212" s="480">
        <v>3939300</v>
      </c>
      <c r="F212" s="379"/>
      <c r="G212" s="480">
        <v>3939300</v>
      </c>
      <c r="H212" s="480"/>
      <c r="I212" s="379"/>
      <c r="J212" s="379"/>
      <c r="K212" s="379"/>
      <c r="L212" s="379"/>
      <c r="M212" s="379"/>
      <c r="N212" s="379"/>
      <c r="O212" s="480"/>
      <c r="P212" s="379"/>
      <c r="Q212" s="379">
        <v>3939300</v>
      </c>
      <c r="R212" s="379"/>
      <c r="S212" s="480">
        <v>1537828.42</v>
      </c>
      <c r="T212" s="379"/>
      <c r="U212" s="480">
        <v>1537828.42</v>
      </c>
      <c r="V212" s="480"/>
      <c r="W212" s="379"/>
      <c r="X212" s="379"/>
      <c r="Y212" s="379"/>
      <c r="Z212" s="379"/>
      <c r="AA212" s="379"/>
      <c r="AB212" s="379"/>
      <c r="AC212" s="480"/>
      <c r="AD212" s="379"/>
      <c r="AE212" s="379">
        <v>1537828.42</v>
      </c>
      <c r="AF212" s="379"/>
      <c r="AG212" s="379" t="s">
        <v>521</v>
      </c>
      <c r="AH212" s="481">
        <v>45845.552384259259</v>
      </c>
      <c r="AI212" s="379"/>
      <c r="AJ212" s="379"/>
      <c r="AK212" s="3"/>
    </row>
    <row r="213" spans="1:37" s="4" customFormat="1" ht="12.75" customHeight="1" x14ac:dyDescent="0.25">
      <c r="A213" s="344" t="s">
        <v>201</v>
      </c>
      <c r="B213" s="344" t="s">
        <v>22</v>
      </c>
      <c r="C213" s="344" t="s">
        <v>522</v>
      </c>
      <c r="D213" s="482" t="s">
        <v>705</v>
      </c>
      <c r="E213" s="478">
        <v>2933500</v>
      </c>
      <c r="F213" s="482"/>
      <c r="G213" s="478">
        <v>2933500</v>
      </c>
      <c r="H213" s="483"/>
      <c r="I213" s="482"/>
      <c r="J213" s="482"/>
      <c r="K213" s="482"/>
      <c r="L213" s="482"/>
      <c r="M213" s="482"/>
      <c r="N213" s="482"/>
      <c r="O213" s="483"/>
      <c r="P213" s="482">
        <v>2933500</v>
      </c>
      <c r="Q213" s="482"/>
      <c r="R213" s="482"/>
      <c r="S213" s="478">
        <v>1057552.56</v>
      </c>
      <c r="T213" s="482"/>
      <c r="U213" s="478">
        <v>1057552.56</v>
      </c>
      <c r="V213" s="483"/>
      <c r="W213" s="482"/>
      <c r="X213" s="482"/>
      <c r="Y213" s="482"/>
      <c r="Z213" s="482"/>
      <c r="AA213" s="482"/>
      <c r="AB213" s="482"/>
      <c r="AC213" s="483"/>
      <c r="AD213" s="482">
        <v>1057552.56</v>
      </c>
      <c r="AE213" s="482"/>
      <c r="AF213" s="482"/>
      <c r="AG213" s="344" t="s">
        <v>521</v>
      </c>
      <c r="AH213" s="479">
        <v>45845.552384259259</v>
      </c>
      <c r="AI213" s="344"/>
      <c r="AJ213" s="344"/>
      <c r="AK213" s="3"/>
    </row>
    <row r="214" spans="1:37" s="4" customFormat="1" ht="12.75" customHeight="1" x14ac:dyDescent="0.25">
      <c r="A214" s="379" t="s">
        <v>202</v>
      </c>
      <c r="B214" s="379" t="s">
        <v>22</v>
      </c>
      <c r="C214" s="379" t="s">
        <v>522</v>
      </c>
      <c r="D214" s="379" t="s">
        <v>706</v>
      </c>
      <c r="E214" s="480">
        <v>7800</v>
      </c>
      <c r="F214" s="379"/>
      <c r="G214" s="480">
        <v>7800</v>
      </c>
      <c r="H214" s="379"/>
      <c r="I214" s="379"/>
      <c r="J214" s="379"/>
      <c r="K214" s="379"/>
      <c r="L214" s="379"/>
      <c r="M214" s="379"/>
      <c r="N214" s="379"/>
      <c r="O214" s="480">
        <v>7800</v>
      </c>
      <c r="P214" s="379"/>
      <c r="Q214" s="379"/>
      <c r="R214" s="379"/>
      <c r="S214" s="480">
        <v>0</v>
      </c>
      <c r="T214" s="379"/>
      <c r="U214" s="480">
        <v>0</v>
      </c>
      <c r="V214" s="379"/>
      <c r="W214" s="379"/>
      <c r="X214" s="379"/>
      <c r="Y214" s="379"/>
      <c r="Z214" s="379"/>
      <c r="AA214" s="379"/>
      <c r="AB214" s="379"/>
      <c r="AC214" s="480">
        <v>0</v>
      </c>
      <c r="AD214" s="379"/>
      <c r="AE214" s="379"/>
      <c r="AF214" s="379"/>
      <c r="AG214" s="379" t="s">
        <v>521</v>
      </c>
      <c r="AH214" s="481">
        <v>45845.552384259259</v>
      </c>
      <c r="AI214" s="379"/>
      <c r="AJ214" s="379"/>
      <c r="AK214" s="3"/>
    </row>
    <row r="215" spans="1:37" s="4" customFormat="1" ht="12.75" customHeight="1" x14ac:dyDescent="0.25">
      <c r="A215" s="344" t="s">
        <v>203</v>
      </c>
      <c r="B215" s="344" t="s">
        <v>22</v>
      </c>
      <c r="C215" s="344" t="s">
        <v>522</v>
      </c>
      <c r="D215" s="482" t="s">
        <v>707</v>
      </c>
      <c r="E215" s="478">
        <v>7800</v>
      </c>
      <c r="F215" s="482"/>
      <c r="G215" s="478">
        <v>7800</v>
      </c>
      <c r="H215" s="482"/>
      <c r="I215" s="482"/>
      <c r="J215" s="482"/>
      <c r="K215" s="482"/>
      <c r="L215" s="482"/>
      <c r="M215" s="482"/>
      <c r="N215" s="482"/>
      <c r="O215" s="483">
        <v>7800</v>
      </c>
      <c r="P215" s="482"/>
      <c r="Q215" s="482"/>
      <c r="R215" s="482"/>
      <c r="S215" s="478">
        <v>0</v>
      </c>
      <c r="T215" s="482"/>
      <c r="U215" s="478">
        <v>0</v>
      </c>
      <c r="V215" s="482"/>
      <c r="W215" s="482"/>
      <c r="X215" s="482"/>
      <c r="Y215" s="482"/>
      <c r="Z215" s="482"/>
      <c r="AA215" s="482"/>
      <c r="AB215" s="482"/>
      <c r="AC215" s="483">
        <v>0</v>
      </c>
      <c r="AD215" s="482"/>
      <c r="AE215" s="482"/>
      <c r="AF215" s="482"/>
      <c r="AG215" s="344" t="s">
        <v>521</v>
      </c>
      <c r="AH215" s="479">
        <v>45845.552384259259</v>
      </c>
      <c r="AI215" s="344"/>
      <c r="AJ215" s="344"/>
      <c r="AK215" s="3"/>
    </row>
    <row r="216" spans="1:37" s="4" customFormat="1" ht="12.75" customHeight="1" x14ac:dyDescent="0.25">
      <c r="A216" s="379" t="s">
        <v>204</v>
      </c>
      <c r="B216" s="379" t="s">
        <v>22</v>
      </c>
      <c r="C216" s="379" t="s">
        <v>522</v>
      </c>
      <c r="D216" s="379" t="s">
        <v>708</v>
      </c>
      <c r="E216" s="480">
        <v>6044200</v>
      </c>
      <c r="F216" s="379"/>
      <c r="G216" s="480">
        <v>6044200</v>
      </c>
      <c r="H216" s="379"/>
      <c r="I216" s="379"/>
      <c r="J216" s="379"/>
      <c r="K216" s="379"/>
      <c r="L216" s="379"/>
      <c r="M216" s="379"/>
      <c r="N216" s="379"/>
      <c r="O216" s="480">
        <v>6044200</v>
      </c>
      <c r="P216" s="379"/>
      <c r="Q216" s="480"/>
      <c r="R216" s="379"/>
      <c r="S216" s="480">
        <v>4029600</v>
      </c>
      <c r="T216" s="379"/>
      <c r="U216" s="480">
        <v>4029600</v>
      </c>
      <c r="V216" s="379"/>
      <c r="W216" s="379"/>
      <c r="X216" s="379"/>
      <c r="Y216" s="379"/>
      <c r="Z216" s="379"/>
      <c r="AA216" s="379"/>
      <c r="AB216" s="379"/>
      <c r="AC216" s="480">
        <v>4029600</v>
      </c>
      <c r="AD216" s="379"/>
      <c r="AE216" s="480"/>
      <c r="AF216" s="379"/>
      <c r="AG216" s="379" t="s">
        <v>521</v>
      </c>
      <c r="AH216" s="481">
        <v>45845.552384259259</v>
      </c>
      <c r="AI216" s="379"/>
      <c r="AJ216" s="379"/>
      <c r="AK216" s="3"/>
    </row>
    <row r="217" spans="1:37" s="4" customFormat="1" ht="12.75" customHeight="1" x14ac:dyDescent="0.25">
      <c r="A217" s="344" t="s">
        <v>205</v>
      </c>
      <c r="B217" s="344" t="s">
        <v>22</v>
      </c>
      <c r="C217" s="344" t="s">
        <v>522</v>
      </c>
      <c r="D217" s="482" t="s">
        <v>709</v>
      </c>
      <c r="E217" s="478">
        <v>6044200</v>
      </c>
      <c r="F217" s="482"/>
      <c r="G217" s="478">
        <v>6044200</v>
      </c>
      <c r="H217" s="482"/>
      <c r="I217" s="482"/>
      <c r="J217" s="482"/>
      <c r="K217" s="482"/>
      <c r="L217" s="482"/>
      <c r="M217" s="482"/>
      <c r="N217" s="482"/>
      <c r="O217" s="483">
        <v>6044200</v>
      </c>
      <c r="P217" s="482"/>
      <c r="Q217" s="482"/>
      <c r="R217" s="482"/>
      <c r="S217" s="478">
        <v>4029600</v>
      </c>
      <c r="T217" s="482"/>
      <c r="U217" s="478">
        <v>4029600</v>
      </c>
      <c r="V217" s="482"/>
      <c r="W217" s="482"/>
      <c r="X217" s="482"/>
      <c r="Y217" s="482"/>
      <c r="Z217" s="482"/>
      <c r="AA217" s="482"/>
      <c r="AB217" s="482"/>
      <c r="AC217" s="483">
        <v>4029600</v>
      </c>
      <c r="AD217" s="482"/>
      <c r="AE217" s="482"/>
      <c r="AF217" s="482"/>
      <c r="AG217" s="344" t="s">
        <v>521</v>
      </c>
      <c r="AH217" s="479">
        <v>45845.552384259259</v>
      </c>
      <c r="AI217" s="344"/>
      <c r="AJ217" s="344"/>
      <c r="AK217" s="3"/>
    </row>
    <row r="218" spans="1:37" s="4" customFormat="1" ht="12.75" customHeight="1" x14ac:dyDescent="0.25">
      <c r="A218" s="344" t="s">
        <v>206</v>
      </c>
      <c r="B218" s="344" t="s">
        <v>22</v>
      </c>
      <c r="C218" s="344" t="s">
        <v>522</v>
      </c>
      <c r="D218" s="482" t="s">
        <v>710</v>
      </c>
      <c r="E218" s="478">
        <v>75198300</v>
      </c>
      <c r="F218" s="482"/>
      <c r="G218" s="478">
        <v>75198300</v>
      </c>
      <c r="H218" s="482"/>
      <c r="I218" s="482"/>
      <c r="J218" s="482"/>
      <c r="K218" s="482"/>
      <c r="L218" s="482"/>
      <c r="M218" s="482"/>
      <c r="N218" s="482"/>
      <c r="O218" s="482">
        <v>75198300</v>
      </c>
      <c r="P218" s="482"/>
      <c r="Q218" s="483"/>
      <c r="R218" s="482"/>
      <c r="S218" s="478">
        <v>48116700</v>
      </c>
      <c r="T218" s="482"/>
      <c r="U218" s="478">
        <v>48116700</v>
      </c>
      <c r="V218" s="482"/>
      <c r="W218" s="482"/>
      <c r="X218" s="482"/>
      <c r="Y218" s="482"/>
      <c r="Z218" s="482"/>
      <c r="AA218" s="482"/>
      <c r="AB218" s="482"/>
      <c r="AC218" s="482">
        <v>48116700</v>
      </c>
      <c r="AD218" s="482"/>
      <c r="AE218" s="483"/>
      <c r="AF218" s="482"/>
      <c r="AG218" s="344" t="s">
        <v>521</v>
      </c>
      <c r="AH218" s="479">
        <v>45845.552384259259</v>
      </c>
      <c r="AI218" s="344"/>
      <c r="AJ218" s="344"/>
      <c r="AK218" s="3"/>
    </row>
    <row r="219" spans="1:37" s="4" customFormat="1" ht="12.75" customHeight="1" x14ac:dyDescent="0.25">
      <c r="A219" s="379" t="s">
        <v>207</v>
      </c>
      <c r="B219" s="379" t="s">
        <v>22</v>
      </c>
      <c r="C219" s="379" t="s">
        <v>522</v>
      </c>
      <c r="D219" s="379" t="s">
        <v>711</v>
      </c>
      <c r="E219" s="480">
        <v>75198300</v>
      </c>
      <c r="F219" s="379"/>
      <c r="G219" s="480">
        <v>75198300</v>
      </c>
      <c r="H219" s="379"/>
      <c r="I219" s="379"/>
      <c r="J219" s="379"/>
      <c r="K219" s="379"/>
      <c r="L219" s="379"/>
      <c r="M219" s="379"/>
      <c r="N219" s="379"/>
      <c r="O219" s="379">
        <v>75198300</v>
      </c>
      <c r="P219" s="379"/>
      <c r="Q219" s="480"/>
      <c r="R219" s="379"/>
      <c r="S219" s="480">
        <v>48116700</v>
      </c>
      <c r="T219" s="379"/>
      <c r="U219" s="480">
        <v>48116700</v>
      </c>
      <c r="V219" s="379"/>
      <c r="W219" s="379"/>
      <c r="X219" s="379"/>
      <c r="Y219" s="379"/>
      <c r="Z219" s="379"/>
      <c r="AA219" s="379"/>
      <c r="AB219" s="379"/>
      <c r="AC219" s="379">
        <v>48116700</v>
      </c>
      <c r="AD219" s="379"/>
      <c r="AE219" s="480"/>
      <c r="AF219" s="379"/>
      <c r="AG219" s="379" t="s">
        <v>521</v>
      </c>
      <c r="AH219" s="481">
        <v>45845.552384259259</v>
      </c>
      <c r="AI219" s="379"/>
      <c r="AJ219" s="379"/>
      <c r="AK219" s="3"/>
    </row>
    <row r="220" spans="1:37" s="4" customFormat="1" ht="12.75" customHeight="1" x14ac:dyDescent="0.25">
      <c r="A220" s="379" t="s">
        <v>208</v>
      </c>
      <c r="B220" s="379" t="s">
        <v>22</v>
      </c>
      <c r="C220" s="379" t="s">
        <v>522</v>
      </c>
      <c r="D220" s="379" t="s">
        <v>712</v>
      </c>
      <c r="E220" s="480">
        <v>122533700</v>
      </c>
      <c r="F220" s="379"/>
      <c r="G220" s="480">
        <v>122533700</v>
      </c>
      <c r="H220" s="379"/>
      <c r="I220" s="379"/>
      <c r="J220" s="379"/>
      <c r="K220" s="379"/>
      <c r="L220" s="379"/>
      <c r="M220" s="379"/>
      <c r="N220" s="379"/>
      <c r="O220" s="379">
        <v>122533700</v>
      </c>
      <c r="P220" s="379"/>
      <c r="Q220" s="480"/>
      <c r="R220" s="379"/>
      <c r="S220" s="480">
        <v>47188157.68</v>
      </c>
      <c r="T220" s="379"/>
      <c r="U220" s="480">
        <v>47188157.68</v>
      </c>
      <c r="V220" s="379"/>
      <c r="W220" s="379"/>
      <c r="X220" s="379"/>
      <c r="Y220" s="379"/>
      <c r="Z220" s="379"/>
      <c r="AA220" s="379"/>
      <c r="AB220" s="379"/>
      <c r="AC220" s="379">
        <v>47188157.68</v>
      </c>
      <c r="AD220" s="379"/>
      <c r="AE220" s="480"/>
      <c r="AF220" s="379"/>
      <c r="AG220" s="379" t="s">
        <v>521</v>
      </c>
      <c r="AH220" s="481">
        <v>45845.552384259259</v>
      </c>
      <c r="AI220" s="379"/>
      <c r="AJ220" s="379"/>
      <c r="AK220" s="3"/>
    </row>
    <row r="221" spans="1:37" s="4" customFormat="1" ht="12.75" customHeight="1" x14ac:dyDescent="0.25">
      <c r="A221" s="344" t="s">
        <v>209</v>
      </c>
      <c r="B221" s="344" t="s">
        <v>22</v>
      </c>
      <c r="C221" s="344" t="s">
        <v>522</v>
      </c>
      <c r="D221" s="482" t="s">
        <v>713</v>
      </c>
      <c r="E221" s="478">
        <v>122533700</v>
      </c>
      <c r="F221" s="482"/>
      <c r="G221" s="478">
        <v>122533700</v>
      </c>
      <c r="H221" s="482"/>
      <c r="I221" s="482"/>
      <c r="J221" s="482"/>
      <c r="K221" s="482"/>
      <c r="L221" s="482"/>
      <c r="M221" s="482"/>
      <c r="N221" s="482"/>
      <c r="O221" s="482">
        <v>122533700</v>
      </c>
      <c r="P221" s="482"/>
      <c r="Q221" s="483"/>
      <c r="R221" s="482"/>
      <c r="S221" s="478">
        <v>47188157.68</v>
      </c>
      <c r="T221" s="482"/>
      <c r="U221" s="478">
        <v>47188157.68</v>
      </c>
      <c r="V221" s="482"/>
      <c r="W221" s="482"/>
      <c r="X221" s="482"/>
      <c r="Y221" s="482"/>
      <c r="Z221" s="482"/>
      <c r="AA221" s="482"/>
      <c r="AB221" s="482"/>
      <c r="AC221" s="482">
        <v>47188157.68</v>
      </c>
      <c r="AD221" s="482"/>
      <c r="AE221" s="483"/>
      <c r="AF221" s="482"/>
      <c r="AG221" s="344" t="s">
        <v>521</v>
      </c>
      <c r="AH221" s="479">
        <v>45845.552384259259</v>
      </c>
      <c r="AI221" s="344"/>
      <c r="AJ221" s="344"/>
      <c r="AK221" s="3"/>
    </row>
    <row r="222" spans="1:37" s="4" customFormat="1" ht="12.75" customHeight="1" x14ac:dyDescent="0.25">
      <c r="A222" s="379" t="s">
        <v>210</v>
      </c>
      <c r="B222" s="379" t="s">
        <v>22</v>
      </c>
      <c r="C222" s="379" t="s">
        <v>522</v>
      </c>
      <c r="D222" s="379" t="s">
        <v>714</v>
      </c>
      <c r="E222" s="480">
        <v>35668600</v>
      </c>
      <c r="F222" s="379"/>
      <c r="G222" s="480">
        <v>35668600</v>
      </c>
      <c r="H222" s="379">
        <v>26978700</v>
      </c>
      <c r="I222" s="379"/>
      <c r="J222" s="379"/>
      <c r="K222" s="379"/>
      <c r="L222" s="379"/>
      <c r="M222" s="379"/>
      <c r="N222" s="379"/>
      <c r="O222" s="480">
        <v>45218000</v>
      </c>
      <c r="P222" s="379"/>
      <c r="Q222" s="480">
        <v>17429300</v>
      </c>
      <c r="R222" s="379"/>
      <c r="S222" s="480">
        <v>1145800</v>
      </c>
      <c r="T222" s="379"/>
      <c r="U222" s="480">
        <v>1145800</v>
      </c>
      <c r="V222" s="379">
        <v>16932765</v>
      </c>
      <c r="W222" s="379"/>
      <c r="X222" s="379"/>
      <c r="Y222" s="379"/>
      <c r="Z222" s="379"/>
      <c r="AA222" s="379"/>
      <c r="AB222" s="379"/>
      <c r="AC222" s="480">
        <v>8453265</v>
      </c>
      <c r="AD222" s="379"/>
      <c r="AE222" s="480">
        <v>9625300</v>
      </c>
      <c r="AF222" s="379"/>
      <c r="AG222" s="379" t="s">
        <v>521</v>
      </c>
      <c r="AH222" s="481">
        <v>45845.552384259259</v>
      </c>
      <c r="AI222" s="379"/>
      <c r="AJ222" s="379"/>
      <c r="AK222" s="3"/>
    </row>
    <row r="223" spans="1:37" s="4" customFormat="1" ht="12.75" customHeight="1" x14ac:dyDescent="0.25">
      <c r="A223" s="344" t="s">
        <v>211</v>
      </c>
      <c r="B223" s="344" t="s">
        <v>22</v>
      </c>
      <c r="C223" s="344" t="s">
        <v>522</v>
      </c>
      <c r="D223" s="482" t="s">
        <v>715</v>
      </c>
      <c r="E223" s="478">
        <v>0</v>
      </c>
      <c r="F223" s="482"/>
      <c r="G223" s="478">
        <v>0</v>
      </c>
      <c r="H223" s="482">
        <v>17353400</v>
      </c>
      <c r="I223" s="482"/>
      <c r="J223" s="482"/>
      <c r="K223" s="482"/>
      <c r="L223" s="482"/>
      <c r="M223" s="482"/>
      <c r="N223" s="482"/>
      <c r="O223" s="483">
        <v>17353400</v>
      </c>
      <c r="P223" s="482"/>
      <c r="Q223" s="482"/>
      <c r="R223" s="482"/>
      <c r="S223" s="478">
        <v>0</v>
      </c>
      <c r="T223" s="482"/>
      <c r="U223" s="478">
        <v>0</v>
      </c>
      <c r="V223" s="482">
        <v>7307465</v>
      </c>
      <c r="W223" s="482"/>
      <c r="X223" s="482"/>
      <c r="Y223" s="482"/>
      <c r="Z223" s="482"/>
      <c r="AA223" s="482"/>
      <c r="AB223" s="482"/>
      <c r="AC223" s="483">
        <v>7307465</v>
      </c>
      <c r="AD223" s="482"/>
      <c r="AE223" s="482"/>
      <c r="AF223" s="482"/>
      <c r="AG223" s="344" t="s">
        <v>521</v>
      </c>
      <c r="AH223" s="479">
        <v>45845.552384259259</v>
      </c>
      <c r="AI223" s="344"/>
      <c r="AJ223" s="344"/>
      <c r="AK223" s="3"/>
    </row>
    <row r="224" spans="1:37" s="4" customFormat="1" ht="12.75" customHeight="1" x14ac:dyDescent="0.25">
      <c r="A224" s="344" t="s">
        <v>212</v>
      </c>
      <c r="B224" s="344" t="s">
        <v>22</v>
      </c>
      <c r="C224" s="344" t="s">
        <v>522</v>
      </c>
      <c r="D224" s="482" t="s">
        <v>716</v>
      </c>
      <c r="E224" s="478">
        <v>0</v>
      </c>
      <c r="F224" s="482"/>
      <c r="G224" s="478">
        <v>0</v>
      </c>
      <c r="H224" s="482">
        <v>17353400</v>
      </c>
      <c r="I224" s="482"/>
      <c r="J224" s="482"/>
      <c r="K224" s="482"/>
      <c r="L224" s="482"/>
      <c r="M224" s="482"/>
      <c r="N224" s="482"/>
      <c r="O224" s="482">
        <v>17353400</v>
      </c>
      <c r="P224" s="482"/>
      <c r="Q224" s="483"/>
      <c r="R224" s="482"/>
      <c r="S224" s="478">
        <v>0</v>
      </c>
      <c r="T224" s="482"/>
      <c r="U224" s="478">
        <v>0</v>
      </c>
      <c r="V224" s="482">
        <v>7307465</v>
      </c>
      <c r="W224" s="482"/>
      <c r="X224" s="482"/>
      <c r="Y224" s="482"/>
      <c r="Z224" s="482"/>
      <c r="AA224" s="482"/>
      <c r="AB224" s="482"/>
      <c r="AC224" s="482">
        <v>7307465</v>
      </c>
      <c r="AD224" s="482"/>
      <c r="AE224" s="483"/>
      <c r="AF224" s="482"/>
      <c r="AG224" s="344" t="s">
        <v>521</v>
      </c>
      <c r="AH224" s="479">
        <v>45845.552384259259</v>
      </c>
      <c r="AI224" s="344"/>
      <c r="AJ224" s="344"/>
      <c r="AK224" s="3"/>
    </row>
    <row r="225" spans="1:37" s="4" customFormat="1" ht="12.75" customHeight="1" x14ac:dyDescent="0.25">
      <c r="A225" s="379" t="s">
        <v>947</v>
      </c>
      <c r="B225" s="379" t="s">
        <v>22</v>
      </c>
      <c r="C225" s="379" t="s">
        <v>522</v>
      </c>
      <c r="D225" s="379" t="s">
        <v>948</v>
      </c>
      <c r="E225" s="480">
        <v>1718600</v>
      </c>
      <c r="F225" s="379"/>
      <c r="G225" s="480">
        <v>1718600</v>
      </c>
      <c r="H225" s="379"/>
      <c r="I225" s="379"/>
      <c r="J225" s="379"/>
      <c r="K225" s="379"/>
      <c r="L225" s="379"/>
      <c r="M225" s="379"/>
      <c r="N225" s="379"/>
      <c r="O225" s="480">
        <v>1718600</v>
      </c>
      <c r="P225" s="379"/>
      <c r="Q225" s="379"/>
      <c r="R225" s="379"/>
      <c r="S225" s="480">
        <v>1145800</v>
      </c>
      <c r="T225" s="379"/>
      <c r="U225" s="480">
        <v>1145800</v>
      </c>
      <c r="V225" s="480"/>
      <c r="W225" s="379"/>
      <c r="X225" s="379"/>
      <c r="Y225" s="379"/>
      <c r="Z225" s="379"/>
      <c r="AA225" s="379"/>
      <c r="AB225" s="379"/>
      <c r="AC225" s="480">
        <v>1145800</v>
      </c>
      <c r="AD225" s="379"/>
      <c r="AE225" s="480"/>
      <c r="AF225" s="379"/>
      <c r="AG225" s="379" t="s">
        <v>521</v>
      </c>
      <c r="AH225" s="481">
        <v>45845.552384259259</v>
      </c>
      <c r="AI225" s="379"/>
      <c r="AJ225" s="379"/>
      <c r="AK225" s="3"/>
    </row>
    <row r="226" spans="1:37" s="4" customFormat="1" ht="12.75" customHeight="1" x14ac:dyDescent="0.25">
      <c r="A226" s="379" t="s">
        <v>949</v>
      </c>
      <c r="B226" s="379" t="s">
        <v>22</v>
      </c>
      <c r="C226" s="379" t="s">
        <v>522</v>
      </c>
      <c r="D226" s="379" t="s">
        <v>950</v>
      </c>
      <c r="E226" s="480">
        <v>1718600</v>
      </c>
      <c r="F226" s="379"/>
      <c r="G226" s="480">
        <v>1718600</v>
      </c>
      <c r="H226" s="379"/>
      <c r="I226" s="379"/>
      <c r="J226" s="379"/>
      <c r="K226" s="379"/>
      <c r="L226" s="379"/>
      <c r="M226" s="379"/>
      <c r="N226" s="379"/>
      <c r="O226" s="480">
        <v>1718600</v>
      </c>
      <c r="P226" s="379"/>
      <c r="Q226" s="379"/>
      <c r="R226" s="379"/>
      <c r="S226" s="480">
        <v>1145800</v>
      </c>
      <c r="T226" s="379"/>
      <c r="U226" s="480">
        <v>1145800</v>
      </c>
      <c r="V226" s="480"/>
      <c r="W226" s="379"/>
      <c r="X226" s="379"/>
      <c r="Y226" s="379"/>
      <c r="Z226" s="379"/>
      <c r="AA226" s="379"/>
      <c r="AB226" s="379"/>
      <c r="AC226" s="480">
        <v>1145800</v>
      </c>
      <c r="AD226" s="379"/>
      <c r="AE226" s="480"/>
      <c r="AF226" s="379"/>
      <c r="AG226" s="379" t="s">
        <v>521</v>
      </c>
      <c r="AH226" s="481">
        <v>45845.552384259259</v>
      </c>
      <c r="AI226" s="379"/>
      <c r="AJ226" s="379"/>
      <c r="AK226" s="3"/>
    </row>
    <row r="227" spans="1:37" s="4" customFormat="1" ht="12.75" customHeight="1" x14ac:dyDescent="0.25">
      <c r="A227" s="379" t="s">
        <v>226</v>
      </c>
      <c r="B227" s="379" t="s">
        <v>22</v>
      </c>
      <c r="C227" s="379" t="s">
        <v>522</v>
      </c>
      <c r="D227" s="379" t="s">
        <v>766</v>
      </c>
      <c r="E227" s="480">
        <v>33950000</v>
      </c>
      <c r="F227" s="379"/>
      <c r="G227" s="480">
        <v>33950000</v>
      </c>
      <c r="H227" s="379">
        <v>9625300</v>
      </c>
      <c r="I227" s="379"/>
      <c r="J227" s="379"/>
      <c r="K227" s="379"/>
      <c r="L227" s="379"/>
      <c r="M227" s="379"/>
      <c r="N227" s="379"/>
      <c r="O227" s="480">
        <v>26146000</v>
      </c>
      <c r="P227" s="379"/>
      <c r="Q227" s="379">
        <v>17429300</v>
      </c>
      <c r="R227" s="379"/>
      <c r="S227" s="480">
        <v>0</v>
      </c>
      <c r="T227" s="379"/>
      <c r="U227" s="480">
        <v>0</v>
      </c>
      <c r="V227" s="379">
        <v>9625300</v>
      </c>
      <c r="W227" s="379"/>
      <c r="X227" s="379"/>
      <c r="Y227" s="379"/>
      <c r="Z227" s="379"/>
      <c r="AA227" s="379"/>
      <c r="AB227" s="379"/>
      <c r="AC227" s="480">
        <v>0</v>
      </c>
      <c r="AD227" s="379"/>
      <c r="AE227" s="379">
        <v>9625300</v>
      </c>
      <c r="AF227" s="379"/>
      <c r="AG227" s="379" t="s">
        <v>521</v>
      </c>
      <c r="AH227" s="481">
        <v>45845.552384259259</v>
      </c>
      <c r="AI227" s="379"/>
      <c r="AJ227" s="379"/>
      <c r="AK227" s="3"/>
    </row>
    <row r="228" spans="1:37" s="4" customFormat="1" ht="12.75" customHeight="1" x14ac:dyDescent="0.25">
      <c r="A228" s="379" t="s">
        <v>968</v>
      </c>
      <c r="B228" s="379" t="s">
        <v>22</v>
      </c>
      <c r="C228" s="379" t="s">
        <v>522</v>
      </c>
      <c r="D228" s="379" t="s">
        <v>969</v>
      </c>
      <c r="E228" s="480">
        <v>26146000</v>
      </c>
      <c r="F228" s="379"/>
      <c r="G228" s="480">
        <v>26146000</v>
      </c>
      <c r="H228" s="379"/>
      <c r="I228" s="379"/>
      <c r="J228" s="379"/>
      <c r="K228" s="379"/>
      <c r="L228" s="379"/>
      <c r="M228" s="379"/>
      <c r="N228" s="379"/>
      <c r="O228" s="480">
        <v>26146000</v>
      </c>
      <c r="P228" s="379"/>
      <c r="Q228" s="379"/>
      <c r="R228" s="379"/>
      <c r="S228" s="480">
        <v>0</v>
      </c>
      <c r="T228" s="379"/>
      <c r="U228" s="480">
        <v>0</v>
      </c>
      <c r="V228" s="379"/>
      <c r="W228" s="379"/>
      <c r="X228" s="379"/>
      <c r="Y228" s="379"/>
      <c r="Z228" s="379"/>
      <c r="AA228" s="379"/>
      <c r="AB228" s="379"/>
      <c r="AC228" s="480">
        <v>0</v>
      </c>
      <c r="AD228" s="379"/>
      <c r="AE228" s="379"/>
      <c r="AF228" s="379"/>
      <c r="AG228" s="379" t="s">
        <v>521</v>
      </c>
      <c r="AH228" s="481">
        <v>45845.552384259259</v>
      </c>
      <c r="AI228" s="379"/>
      <c r="AJ228" s="379"/>
      <c r="AK228" s="3"/>
    </row>
    <row r="229" spans="1:37" s="4" customFormat="1" ht="12.75" customHeight="1" x14ac:dyDescent="0.25">
      <c r="A229" s="344" t="s">
        <v>228</v>
      </c>
      <c r="B229" s="344" t="s">
        <v>22</v>
      </c>
      <c r="C229" s="344" t="s">
        <v>522</v>
      </c>
      <c r="D229" s="482" t="s">
        <v>767</v>
      </c>
      <c r="E229" s="478">
        <v>7804000</v>
      </c>
      <c r="F229" s="482"/>
      <c r="G229" s="478">
        <v>7804000</v>
      </c>
      <c r="H229" s="482">
        <v>9625300</v>
      </c>
      <c r="I229" s="482"/>
      <c r="J229" s="482"/>
      <c r="K229" s="482"/>
      <c r="L229" s="482"/>
      <c r="M229" s="482"/>
      <c r="N229" s="482"/>
      <c r="O229" s="483"/>
      <c r="P229" s="482"/>
      <c r="Q229" s="482">
        <v>17429300</v>
      </c>
      <c r="R229" s="482"/>
      <c r="S229" s="478">
        <v>0</v>
      </c>
      <c r="T229" s="482"/>
      <c r="U229" s="478">
        <v>0</v>
      </c>
      <c r="V229" s="482">
        <v>9625300</v>
      </c>
      <c r="W229" s="482"/>
      <c r="X229" s="482"/>
      <c r="Y229" s="482"/>
      <c r="Z229" s="482"/>
      <c r="AA229" s="482"/>
      <c r="AB229" s="482"/>
      <c r="AC229" s="483"/>
      <c r="AD229" s="482"/>
      <c r="AE229" s="482">
        <v>9625300</v>
      </c>
      <c r="AF229" s="482"/>
      <c r="AG229" s="344" t="s">
        <v>521</v>
      </c>
      <c r="AH229" s="479">
        <v>45845.552384259259</v>
      </c>
      <c r="AI229" s="344"/>
      <c r="AJ229" s="344"/>
      <c r="AK229" s="3"/>
    </row>
    <row r="230" spans="1:37" s="4" customFormat="1" ht="12.75" customHeight="1" x14ac:dyDescent="0.25">
      <c r="A230" s="344" t="s">
        <v>213</v>
      </c>
      <c r="B230" s="344" t="s">
        <v>22</v>
      </c>
      <c r="C230" s="344" t="s">
        <v>522</v>
      </c>
      <c r="D230" s="482" t="s">
        <v>717</v>
      </c>
      <c r="E230" s="478">
        <v>1735653</v>
      </c>
      <c r="F230" s="482"/>
      <c r="G230" s="478">
        <v>1735653</v>
      </c>
      <c r="H230" s="482"/>
      <c r="I230" s="482"/>
      <c r="J230" s="482"/>
      <c r="K230" s="482"/>
      <c r="L230" s="482"/>
      <c r="M230" s="482"/>
      <c r="N230" s="482"/>
      <c r="O230" s="483"/>
      <c r="P230" s="482">
        <v>50000</v>
      </c>
      <c r="Q230" s="482">
        <v>1685653</v>
      </c>
      <c r="R230" s="482"/>
      <c r="S230" s="478">
        <v>1199403</v>
      </c>
      <c r="T230" s="482"/>
      <c r="U230" s="478">
        <v>1199403</v>
      </c>
      <c r="V230" s="482"/>
      <c r="W230" s="482"/>
      <c r="X230" s="482"/>
      <c r="Y230" s="482"/>
      <c r="Z230" s="482"/>
      <c r="AA230" s="482"/>
      <c r="AB230" s="482"/>
      <c r="AC230" s="483"/>
      <c r="AD230" s="482">
        <v>50000</v>
      </c>
      <c r="AE230" s="482">
        <v>1149403</v>
      </c>
      <c r="AF230" s="482"/>
      <c r="AG230" s="344" t="s">
        <v>521</v>
      </c>
      <c r="AH230" s="479">
        <v>45845.552395833336</v>
      </c>
      <c r="AI230" s="344"/>
      <c r="AJ230" s="344"/>
      <c r="AK230" s="3"/>
    </row>
    <row r="231" spans="1:37" s="4" customFormat="1" ht="12.75" customHeight="1" x14ac:dyDescent="0.25">
      <c r="A231" s="379" t="s">
        <v>229</v>
      </c>
      <c r="B231" s="379" t="s">
        <v>22</v>
      </c>
      <c r="C231" s="379" t="s">
        <v>522</v>
      </c>
      <c r="D231" s="379" t="s">
        <v>768</v>
      </c>
      <c r="E231" s="379">
        <v>1685653</v>
      </c>
      <c r="F231" s="379"/>
      <c r="G231" s="379">
        <v>1685653</v>
      </c>
      <c r="H231" s="379"/>
      <c r="I231" s="379"/>
      <c r="J231" s="379"/>
      <c r="K231" s="379"/>
      <c r="L231" s="379"/>
      <c r="M231" s="379"/>
      <c r="N231" s="379"/>
      <c r="O231" s="379"/>
      <c r="P231" s="379"/>
      <c r="Q231" s="379">
        <v>1685653</v>
      </c>
      <c r="R231" s="379"/>
      <c r="S231" s="480">
        <v>1149403</v>
      </c>
      <c r="T231" s="379"/>
      <c r="U231" s="480">
        <v>1149403</v>
      </c>
      <c r="V231" s="480"/>
      <c r="W231" s="379"/>
      <c r="X231" s="379"/>
      <c r="Y231" s="379"/>
      <c r="Z231" s="379"/>
      <c r="AA231" s="379"/>
      <c r="AB231" s="379"/>
      <c r="AC231" s="379"/>
      <c r="AD231" s="379"/>
      <c r="AE231" s="480">
        <v>1149403</v>
      </c>
      <c r="AF231" s="379"/>
      <c r="AG231" s="379" t="s">
        <v>521</v>
      </c>
      <c r="AH231" s="481">
        <v>45845.552395833336</v>
      </c>
      <c r="AI231" s="379"/>
      <c r="AJ231" s="379"/>
      <c r="AK231" s="3"/>
    </row>
    <row r="232" spans="1:37" s="4" customFormat="1" ht="12.75" customHeight="1" x14ac:dyDescent="0.25">
      <c r="A232" s="344" t="s">
        <v>229</v>
      </c>
      <c r="B232" s="344" t="s">
        <v>22</v>
      </c>
      <c r="C232" s="344" t="s">
        <v>522</v>
      </c>
      <c r="D232" s="482" t="s">
        <v>769</v>
      </c>
      <c r="E232" s="344">
        <v>1685653</v>
      </c>
      <c r="F232" s="482"/>
      <c r="G232" s="344">
        <v>1685653</v>
      </c>
      <c r="H232" s="482"/>
      <c r="I232" s="482"/>
      <c r="J232" s="482"/>
      <c r="K232" s="482"/>
      <c r="L232" s="482"/>
      <c r="M232" s="482"/>
      <c r="N232" s="482"/>
      <c r="O232" s="482"/>
      <c r="P232" s="482"/>
      <c r="Q232" s="482">
        <v>1685653</v>
      </c>
      <c r="R232" s="482"/>
      <c r="S232" s="478">
        <v>1149403</v>
      </c>
      <c r="T232" s="482"/>
      <c r="U232" s="478">
        <v>1149403</v>
      </c>
      <c r="V232" s="483"/>
      <c r="W232" s="482"/>
      <c r="X232" s="482"/>
      <c r="Y232" s="482"/>
      <c r="Z232" s="482"/>
      <c r="AA232" s="482"/>
      <c r="AB232" s="482"/>
      <c r="AC232" s="482"/>
      <c r="AD232" s="482"/>
      <c r="AE232" s="483">
        <v>1149403</v>
      </c>
      <c r="AF232" s="482"/>
      <c r="AG232" s="344" t="s">
        <v>521</v>
      </c>
      <c r="AH232" s="479">
        <v>45845.552384259259</v>
      </c>
      <c r="AI232" s="344"/>
      <c r="AJ232" s="344"/>
      <c r="AK232" s="3"/>
    </row>
    <row r="233" spans="1:37" s="4" customFormat="1" ht="12.75" customHeight="1" x14ac:dyDescent="0.25">
      <c r="A233" s="379" t="s">
        <v>1038</v>
      </c>
      <c r="B233" s="379" t="s">
        <v>22</v>
      </c>
      <c r="C233" s="379" t="s">
        <v>522</v>
      </c>
      <c r="D233" s="379" t="s">
        <v>1039</v>
      </c>
      <c r="E233" s="480">
        <v>50000</v>
      </c>
      <c r="F233" s="379"/>
      <c r="G233" s="480">
        <v>50000</v>
      </c>
      <c r="H233" s="379"/>
      <c r="I233" s="379"/>
      <c r="J233" s="379"/>
      <c r="K233" s="379"/>
      <c r="L233" s="379"/>
      <c r="M233" s="379"/>
      <c r="N233" s="379"/>
      <c r="O233" s="480"/>
      <c r="P233" s="480">
        <v>50000</v>
      </c>
      <c r="Q233" s="379"/>
      <c r="R233" s="379"/>
      <c r="S233" s="480">
        <v>50000</v>
      </c>
      <c r="T233" s="379"/>
      <c r="U233" s="480">
        <v>50000</v>
      </c>
      <c r="V233" s="480"/>
      <c r="W233" s="379"/>
      <c r="X233" s="379"/>
      <c r="Y233" s="379"/>
      <c r="Z233" s="379"/>
      <c r="AA233" s="379"/>
      <c r="AB233" s="379"/>
      <c r="AC233" s="480"/>
      <c r="AD233" s="480">
        <v>50000</v>
      </c>
      <c r="AE233" s="379"/>
      <c r="AF233" s="379"/>
      <c r="AG233" s="379" t="s">
        <v>521</v>
      </c>
      <c r="AH233" s="481">
        <v>45845.552395833336</v>
      </c>
      <c r="AI233" s="379"/>
      <c r="AJ233" s="379"/>
      <c r="AK233" s="3"/>
    </row>
    <row r="234" spans="1:37" s="4" customFormat="1" ht="12.75" customHeight="1" x14ac:dyDescent="0.25">
      <c r="A234" s="379" t="s">
        <v>1038</v>
      </c>
      <c r="B234" s="379" t="s">
        <v>22</v>
      </c>
      <c r="C234" s="379" t="s">
        <v>522</v>
      </c>
      <c r="D234" s="379" t="s">
        <v>1040</v>
      </c>
      <c r="E234" s="480">
        <v>50000</v>
      </c>
      <c r="F234" s="379"/>
      <c r="G234" s="480">
        <v>50000</v>
      </c>
      <c r="H234" s="379"/>
      <c r="I234" s="379"/>
      <c r="J234" s="379"/>
      <c r="K234" s="379"/>
      <c r="L234" s="379"/>
      <c r="M234" s="379"/>
      <c r="N234" s="379"/>
      <c r="O234" s="480"/>
      <c r="P234" s="379">
        <v>50000</v>
      </c>
      <c r="Q234" s="379"/>
      <c r="R234" s="379"/>
      <c r="S234" s="480">
        <v>50000</v>
      </c>
      <c r="T234" s="379"/>
      <c r="U234" s="480">
        <v>50000</v>
      </c>
      <c r="V234" s="480"/>
      <c r="W234" s="379"/>
      <c r="X234" s="379"/>
      <c r="Y234" s="379"/>
      <c r="Z234" s="379"/>
      <c r="AA234" s="379"/>
      <c r="AB234" s="379"/>
      <c r="AC234" s="480"/>
      <c r="AD234" s="379">
        <v>50000</v>
      </c>
      <c r="AE234" s="379"/>
      <c r="AF234" s="379"/>
      <c r="AG234" s="379" t="s">
        <v>521</v>
      </c>
      <c r="AH234" s="481">
        <v>45845.552384259259</v>
      </c>
      <c r="AI234" s="379"/>
      <c r="AJ234" s="379"/>
      <c r="AK234" s="3"/>
    </row>
    <row r="235" spans="1:37" s="4" customFormat="1" ht="12.75" customHeight="1" x14ac:dyDescent="0.25">
      <c r="A235" s="344" t="s">
        <v>214</v>
      </c>
      <c r="B235" s="344" t="s">
        <v>22</v>
      </c>
      <c r="C235" s="344" t="s">
        <v>522</v>
      </c>
      <c r="D235" s="482" t="s">
        <v>718</v>
      </c>
      <c r="E235" s="478">
        <v>0</v>
      </c>
      <c r="F235" s="482"/>
      <c r="G235" s="478">
        <v>0</v>
      </c>
      <c r="H235" s="482"/>
      <c r="I235" s="482"/>
      <c r="J235" s="482"/>
      <c r="K235" s="482"/>
      <c r="L235" s="482"/>
      <c r="M235" s="482"/>
      <c r="N235" s="482"/>
      <c r="O235" s="483">
        <v>0</v>
      </c>
      <c r="P235" s="482"/>
      <c r="Q235" s="482"/>
      <c r="R235" s="482"/>
      <c r="S235" s="478">
        <v>33241159.460000001</v>
      </c>
      <c r="T235" s="482"/>
      <c r="U235" s="478">
        <v>33241159.460000001</v>
      </c>
      <c r="V235" s="482">
        <v>147653.43</v>
      </c>
      <c r="W235" s="482"/>
      <c r="X235" s="482"/>
      <c r="Y235" s="482"/>
      <c r="Z235" s="482"/>
      <c r="AA235" s="482"/>
      <c r="AB235" s="482"/>
      <c r="AC235" s="483">
        <v>33241159.460000001</v>
      </c>
      <c r="AD235" s="482"/>
      <c r="AE235" s="482">
        <v>147653.43</v>
      </c>
      <c r="AF235" s="482"/>
      <c r="AG235" s="344" t="s">
        <v>521</v>
      </c>
      <c r="AH235" s="479">
        <v>45845.552384259259</v>
      </c>
      <c r="AI235" s="344"/>
      <c r="AJ235" s="344"/>
      <c r="AK235" s="3"/>
    </row>
    <row r="236" spans="1:37" s="4" customFormat="1" ht="12.75" customHeight="1" x14ac:dyDescent="0.25">
      <c r="A236" s="344" t="s">
        <v>215</v>
      </c>
      <c r="B236" s="344" t="s">
        <v>22</v>
      </c>
      <c r="C236" s="344" t="s">
        <v>522</v>
      </c>
      <c r="D236" s="482" t="s">
        <v>719</v>
      </c>
      <c r="E236" s="478">
        <v>0</v>
      </c>
      <c r="F236" s="482"/>
      <c r="G236" s="478">
        <v>0</v>
      </c>
      <c r="H236" s="482"/>
      <c r="I236" s="482"/>
      <c r="J236" s="482"/>
      <c r="K236" s="482"/>
      <c r="L236" s="482"/>
      <c r="M236" s="482"/>
      <c r="N236" s="482"/>
      <c r="O236" s="483">
        <v>0</v>
      </c>
      <c r="P236" s="482"/>
      <c r="Q236" s="482"/>
      <c r="R236" s="482"/>
      <c r="S236" s="478">
        <v>33241159.460000001</v>
      </c>
      <c r="T236" s="482"/>
      <c r="U236" s="478">
        <v>33241159.460000001</v>
      </c>
      <c r="V236" s="483">
        <v>147653.43</v>
      </c>
      <c r="W236" s="482"/>
      <c r="X236" s="482"/>
      <c r="Y236" s="482"/>
      <c r="Z236" s="482"/>
      <c r="AA236" s="482"/>
      <c r="AB236" s="482"/>
      <c r="AC236" s="483">
        <v>33241159.460000001</v>
      </c>
      <c r="AD236" s="482"/>
      <c r="AE236" s="482">
        <v>147653.43</v>
      </c>
      <c r="AF236" s="482"/>
      <c r="AG236" s="344" t="s">
        <v>521</v>
      </c>
      <c r="AH236" s="479">
        <v>45845.552384259259</v>
      </c>
      <c r="AI236" s="344"/>
      <c r="AJ236" s="344"/>
      <c r="AK236" s="3"/>
    </row>
    <row r="237" spans="1:37" s="4" customFormat="1" ht="12.75" customHeight="1" x14ac:dyDescent="0.25">
      <c r="A237" s="379" t="s">
        <v>216</v>
      </c>
      <c r="B237" s="379" t="s">
        <v>22</v>
      </c>
      <c r="C237" s="379" t="s">
        <v>522</v>
      </c>
      <c r="D237" s="379" t="s">
        <v>720</v>
      </c>
      <c r="E237" s="480">
        <v>0</v>
      </c>
      <c r="F237" s="379"/>
      <c r="G237" s="480">
        <v>0</v>
      </c>
      <c r="H237" s="379"/>
      <c r="I237" s="379"/>
      <c r="J237" s="379"/>
      <c r="K237" s="379"/>
      <c r="L237" s="379"/>
      <c r="M237" s="379"/>
      <c r="N237" s="379"/>
      <c r="O237" s="379">
        <v>0</v>
      </c>
      <c r="P237" s="480"/>
      <c r="Q237" s="379"/>
      <c r="R237" s="379"/>
      <c r="S237" s="480">
        <v>33241159.460000001</v>
      </c>
      <c r="T237" s="379"/>
      <c r="U237" s="480">
        <v>33241159.460000001</v>
      </c>
      <c r="V237" s="379"/>
      <c r="W237" s="379"/>
      <c r="X237" s="379"/>
      <c r="Y237" s="379"/>
      <c r="Z237" s="379"/>
      <c r="AA237" s="379"/>
      <c r="AB237" s="379"/>
      <c r="AC237" s="379">
        <v>33241159.460000001</v>
      </c>
      <c r="AD237" s="480"/>
      <c r="AE237" s="379"/>
      <c r="AF237" s="379"/>
      <c r="AG237" s="379" t="s">
        <v>521</v>
      </c>
      <c r="AH237" s="481">
        <v>45845.552384259259</v>
      </c>
      <c r="AI237" s="379"/>
      <c r="AJ237" s="379"/>
      <c r="AK237" s="3"/>
    </row>
    <row r="238" spans="1:37" s="4" customFormat="1" ht="12.75" customHeight="1" x14ac:dyDescent="0.25">
      <c r="A238" s="344" t="s">
        <v>217</v>
      </c>
      <c r="B238" s="344" t="s">
        <v>22</v>
      </c>
      <c r="C238" s="344" t="s">
        <v>522</v>
      </c>
      <c r="D238" s="482" t="s">
        <v>721</v>
      </c>
      <c r="E238" s="478">
        <v>0</v>
      </c>
      <c r="F238" s="482"/>
      <c r="G238" s="478">
        <v>0</v>
      </c>
      <c r="H238" s="482"/>
      <c r="I238" s="482"/>
      <c r="J238" s="482"/>
      <c r="K238" s="482"/>
      <c r="L238" s="482"/>
      <c r="M238" s="482"/>
      <c r="N238" s="482"/>
      <c r="O238" s="482">
        <v>0</v>
      </c>
      <c r="P238" s="483"/>
      <c r="Q238" s="482"/>
      <c r="R238" s="482"/>
      <c r="S238" s="478">
        <v>33241159.460000001</v>
      </c>
      <c r="T238" s="482"/>
      <c r="U238" s="478">
        <v>33241159.460000001</v>
      </c>
      <c r="V238" s="482"/>
      <c r="W238" s="482"/>
      <c r="X238" s="482"/>
      <c r="Y238" s="482"/>
      <c r="Z238" s="482"/>
      <c r="AA238" s="482"/>
      <c r="AB238" s="482"/>
      <c r="AC238" s="482">
        <v>33241159.460000001</v>
      </c>
      <c r="AD238" s="483"/>
      <c r="AE238" s="482"/>
      <c r="AF238" s="482"/>
      <c r="AG238" s="344" t="s">
        <v>521</v>
      </c>
      <c r="AH238" s="479">
        <v>45845.552384259259</v>
      </c>
      <c r="AI238" s="344"/>
      <c r="AJ238" s="344"/>
      <c r="AK238" s="3"/>
    </row>
    <row r="239" spans="1:37" s="4" customFormat="1" ht="12.75" customHeight="1" x14ac:dyDescent="0.25">
      <c r="A239" s="3" t="s">
        <v>218</v>
      </c>
      <c r="B239" s="3" t="s">
        <v>22</v>
      </c>
      <c r="C239" s="3" t="s">
        <v>522</v>
      </c>
      <c r="D239" s="3" t="s">
        <v>722</v>
      </c>
      <c r="E239" s="3">
        <v>0</v>
      </c>
      <c r="F239" s="3"/>
      <c r="G239" s="3">
        <v>0</v>
      </c>
      <c r="H239" s="3"/>
      <c r="I239" s="3"/>
      <c r="J239" s="3"/>
      <c r="K239" s="3"/>
      <c r="L239" s="3"/>
      <c r="M239" s="3"/>
      <c r="N239" s="3"/>
      <c r="O239" s="3">
        <v>0</v>
      </c>
      <c r="P239" s="3"/>
      <c r="Q239" s="3"/>
      <c r="R239" s="3"/>
      <c r="S239" s="3">
        <v>23182542.309999999</v>
      </c>
      <c r="T239" s="3"/>
      <c r="U239" s="3">
        <v>23182542.309999999</v>
      </c>
      <c r="V239" s="3"/>
      <c r="W239" s="3"/>
      <c r="X239" s="3"/>
      <c r="Y239" s="3"/>
      <c r="Z239" s="3"/>
      <c r="AA239" s="3"/>
      <c r="AB239" s="3"/>
      <c r="AC239" s="3">
        <v>23182542.309999999</v>
      </c>
      <c r="AD239" s="3"/>
      <c r="AE239" s="3"/>
      <c r="AF239" s="3"/>
      <c r="AG239" s="3" t="s">
        <v>521</v>
      </c>
      <c r="AH239" s="3">
        <v>45845.552384259259</v>
      </c>
      <c r="AI239" s="3"/>
      <c r="AJ239" s="3"/>
      <c r="AK239" s="3"/>
    </row>
    <row r="240" spans="1:37" s="4" customFormat="1" ht="12.75" customHeight="1" x14ac:dyDescent="0.25">
      <c r="A240" s="3" t="s">
        <v>219</v>
      </c>
      <c r="B240" s="3" t="s">
        <v>22</v>
      </c>
      <c r="C240" s="3" t="s">
        <v>522</v>
      </c>
      <c r="D240" s="3" t="s">
        <v>723</v>
      </c>
      <c r="E240" s="3">
        <v>0</v>
      </c>
      <c r="F240" s="3"/>
      <c r="G240" s="3">
        <v>0</v>
      </c>
      <c r="H240" s="3"/>
      <c r="I240" s="3"/>
      <c r="J240" s="3"/>
      <c r="K240" s="3"/>
      <c r="L240" s="3"/>
      <c r="M240" s="3"/>
      <c r="N240" s="3"/>
      <c r="O240" s="3">
        <v>0</v>
      </c>
      <c r="P240" s="3"/>
      <c r="Q240" s="3"/>
      <c r="R240" s="3"/>
      <c r="S240" s="3">
        <v>10058617.15</v>
      </c>
      <c r="T240" s="3"/>
      <c r="U240" s="3">
        <v>10058617.15</v>
      </c>
      <c r="V240" s="3"/>
      <c r="W240" s="3"/>
      <c r="X240" s="3"/>
      <c r="Y240" s="3"/>
      <c r="Z240" s="3"/>
      <c r="AA240" s="3"/>
      <c r="AB240" s="3"/>
      <c r="AC240" s="3">
        <v>10058617.15</v>
      </c>
      <c r="AD240" s="3"/>
      <c r="AE240" s="3"/>
      <c r="AF240" s="3"/>
      <c r="AG240" s="3" t="s">
        <v>521</v>
      </c>
      <c r="AH240" s="3">
        <v>45845.552384259259</v>
      </c>
      <c r="AI240" s="3"/>
      <c r="AJ240" s="3"/>
      <c r="AK240" s="3"/>
    </row>
    <row r="241" spans="1:37" s="4" customFormat="1" ht="12.75" customHeight="1" x14ac:dyDescent="0.25">
      <c r="A241" s="3" t="s">
        <v>984</v>
      </c>
      <c r="B241" s="3" t="s">
        <v>22</v>
      </c>
      <c r="C241" s="3" t="s">
        <v>522</v>
      </c>
      <c r="D241" s="3" t="s">
        <v>985</v>
      </c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>
        <v>0</v>
      </c>
      <c r="T241" s="3"/>
      <c r="U241" s="3">
        <v>0</v>
      </c>
      <c r="V241" s="3">
        <v>147653.43</v>
      </c>
      <c r="W241" s="3"/>
      <c r="X241" s="3"/>
      <c r="Y241" s="3"/>
      <c r="Z241" s="3"/>
      <c r="AA241" s="3"/>
      <c r="AB241" s="3"/>
      <c r="AC241" s="3"/>
      <c r="AD241" s="3"/>
      <c r="AE241" s="3">
        <v>147653.43</v>
      </c>
      <c r="AF241" s="3"/>
      <c r="AG241" s="3" t="s">
        <v>521</v>
      </c>
      <c r="AH241" s="3">
        <v>45845.552395833336</v>
      </c>
      <c r="AI241" s="3"/>
      <c r="AJ241" s="3"/>
      <c r="AK241" s="3"/>
    </row>
    <row r="242" spans="1:37" s="4" customFormat="1" ht="12.75" customHeight="1" x14ac:dyDescent="0.25">
      <c r="A242" s="3" t="s">
        <v>986</v>
      </c>
      <c r="B242" s="3" t="s">
        <v>22</v>
      </c>
      <c r="C242" s="3" t="s">
        <v>522</v>
      </c>
      <c r="D242" s="3" t="s">
        <v>987</v>
      </c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>
        <v>0</v>
      </c>
      <c r="T242" s="3"/>
      <c r="U242" s="3">
        <v>0</v>
      </c>
      <c r="V242" s="3">
        <v>147653.43</v>
      </c>
      <c r="W242" s="3"/>
      <c r="X242" s="3"/>
      <c r="Y242" s="3"/>
      <c r="Z242" s="3"/>
      <c r="AA242" s="3"/>
      <c r="AB242" s="3"/>
      <c r="AC242" s="3"/>
      <c r="AD242" s="3"/>
      <c r="AE242" s="3">
        <v>147653.43</v>
      </c>
      <c r="AF242" s="3"/>
      <c r="AG242" s="3" t="s">
        <v>521</v>
      </c>
      <c r="AH242" s="3">
        <v>45845.552384259259</v>
      </c>
      <c r="AI242" s="3"/>
      <c r="AJ242" s="3"/>
      <c r="AK242" s="3"/>
    </row>
    <row r="243" spans="1:37" s="4" customFormat="1" ht="12.75" customHeight="1" x14ac:dyDescent="0.25">
      <c r="A243" s="3" t="s">
        <v>220</v>
      </c>
      <c r="B243" s="3" t="s">
        <v>22</v>
      </c>
      <c r="C243" s="3" t="s">
        <v>522</v>
      </c>
      <c r="D243" s="3" t="s">
        <v>724</v>
      </c>
      <c r="E243" s="3">
        <v>-1925285.06</v>
      </c>
      <c r="F243" s="3"/>
      <c r="G243" s="3">
        <v>-1925285.06</v>
      </c>
      <c r="H243" s="3"/>
      <c r="I243" s="3"/>
      <c r="J243" s="3"/>
      <c r="K243" s="3"/>
      <c r="L243" s="3"/>
      <c r="M243" s="3"/>
      <c r="N243" s="3"/>
      <c r="O243" s="3">
        <v>0</v>
      </c>
      <c r="P243" s="3">
        <v>-1925285.06</v>
      </c>
      <c r="Q243" s="3"/>
      <c r="R243" s="3"/>
      <c r="S243" s="3">
        <v>-28845246.699999999</v>
      </c>
      <c r="T243" s="3"/>
      <c r="U243" s="3">
        <v>-28845246.699999999</v>
      </c>
      <c r="V243" s="3">
        <v>-147653.43</v>
      </c>
      <c r="W243" s="3"/>
      <c r="X243" s="3"/>
      <c r="Y243" s="3"/>
      <c r="Z243" s="3"/>
      <c r="AA243" s="3"/>
      <c r="AB243" s="3"/>
      <c r="AC243" s="3">
        <v>-27067615.07</v>
      </c>
      <c r="AD243" s="3">
        <v>-1925285.06</v>
      </c>
      <c r="AE243" s="3"/>
      <c r="AF243" s="3"/>
      <c r="AG243" s="3" t="s">
        <v>521</v>
      </c>
      <c r="AH243" s="3">
        <v>45845.552384259259</v>
      </c>
      <c r="AI243" s="3"/>
      <c r="AJ243" s="3"/>
      <c r="AK243" s="3"/>
    </row>
    <row r="244" spans="1:37" s="4" customFormat="1" ht="12.75" customHeight="1" x14ac:dyDescent="0.25">
      <c r="A244" s="3" t="s">
        <v>221</v>
      </c>
      <c r="B244" s="3" t="s">
        <v>22</v>
      </c>
      <c r="C244" s="3" t="s">
        <v>522</v>
      </c>
      <c r="D244" s="3" t="s">
        <v>725</v>
      </c>
      <c r="E244" s="3">
        <v>0</v>
      </c>
      <c r="F244" s="3"/>
      <c r="G244" s="3">
        <v>0</v>
      </c>
      <c r="H244" s="3"/>
      <c r="I244" s="3"/>
      <c r="J244" s="3"/>
      <c r="K244" s="3"/>
      <c r="L244" s="3"/>
      <c r="M244" s="3"/>
      <c r="N244" s="3"/>
      <c r="O244" s="3">
        <v>0</v>
      </c>
      <c r="P244" s="3"/>
      <c r="Q244" s="3"/>
      <c r="R244" s="3"/>
      <c r="S244" s="3">
        <v>-26919961.640000001</v>
      </c>
      <c r="T244" s="3"/>
      <c r="U244" s="3">
        <v>-26919961.640000001</v>
      </c>
      <c r="V244" s="3">
        <v>-147653.43</v>
      </c>
      <c r="W244" s="3"/>
      <c r="X244" s="3"/>
      <c r="Y244" s="3"/>
      <c r="Z244" s="3"/>
      <c r="AA244" s="3"/>
      <c r="AB244" s="3"/>
      <c r="AC244" s="3">
        <v>-27067615.07</v>
      </c>
      <c r="AD244" s="3"/>
      <c r="AE244" s="3"/>
      <c r="AF244" s="3"/>
      <c r="AG244" s="3" t="s">
        <v>521</v>
      </c>
      <c r="AH244" s="3">
        <v>45845.552384259259</v>
      </c>
      <c r="AI244" s="3"/>
      <c r="AJ244" s="3"/>
      <c r="AK244" s="3"/>
    </row>
    <row r="245" spans="1:37" s="4" customFormat="1" ht="12.75" customHeight="1" x14ac:dyDescent="0.25">
      <c r="A245" s="3" t="s">
        <v>222</v>
      </c>
      <c r="B245" s="3" t="s">
        <v>22</v>
      </c>
      <c r="C245" s="3" t="s">
        <v>522</v>
      </c>
      <c r="D245" s="3" t="s">
        <v>726</v>
      </c>
      <c r="E245" s="3">
        <v>0</v>
      </c>
      <c r="F245" s="3"/>
      <c r="G245" s="3">
        <v>0</v>
      </c>
      <c r="H245" s="3"/>
      <c r="I245" s="3"/>
      <c r="J245" s="3"/>
      <c r="K245" s="3"/>
      <c r="L245" s="3"/>
      <c r="M245" s="3"/>
      <c r="N245" s="3"/>
      <c r="O245" s="3">
        <v>0</v>
      </c>
      <c r="P245" s="3"/>
      <c r="Q245" s="3"/>
      <c r="R245" s="3"/>
      <c r="S245" s="3">
        <v>-9525308.7699999996</v>
      </c>
      <c r="T245" s="3"/>
      <c r="U245" s="3">
        <v>-9525308.7699999996</v>
      </c>
      <c r="V245" s="3"/>
      <c r="W245" s="3"/>
      <c r="X245" s="3"/>
      <c r="Y245" s="3"/>
      <c r="Z245" s="3"/>
      <c r="AA245" s="3"/>
      <c r="AB245" s="3"/>
      <c r="AC245" s="3">
        <v>-9525308.7699999996</v>
      </c>
      <c r="AD245" s="3"/>
      <c r="AE245" s="3"/>
      <c r="AF245" s="3"/>
      <c r="AG245" s="3" t="s">
        <v>521</v>
      </c>
      <c r="AH245" s="3">
        <v>45845.552384259259</v>
      </c>
      <c r="AI245" s="3"/>
      <c r="AJ245" s="3"/>
      <c r="AK245" s="3"/>
    </row>
    <row r="246" spans="1:37" s="4" customFormat="1" ht="12.75" customHeight="1" x14ac:dyDescent="0.25">
      <c r="A246" s="3" t="s">
        <v>970</v>
      </c>
      <c r="B246" s="3" t="s">
        <v>22</v>
      </c>
      <c r="C246" s="3" t="s">
        <v>522</v>
      </c>
      <c r="D246" s="3" t="s">
        <v>971</v>
      </c>
      <c r="E246" s="3">
        <v>0</v>
      </c>
      <c r="F246" s="3"/>
      <c r="G246" s="3">
        <v>0</v>
      </c>
      <c r="H246" s="3"/>
      <c r="I246" s="3"/>
      <c r="J246" s="3"/>
      <c r="K246" s="3"/>
      <c r="L246" s="3"/>
      <c r="M246" s="3"/>
      <c r="N246" s="3"/>
      <c r="O246" s="3">
        <v>0</v>
      </c>
      <c r="P246" s="3"/>
      <c r="Q246" s="3"/>
      <c r="R246" s="3"/>
      <c r="S246" s="3">
        <v>-526519.28</v>
      </c>
      <c r="T246" s="3"/>
      <c r="U246" s="3">
        <v>-526519.28</v>
      </c>
      <c r="V246" s="3"/>
      <c r="W246" s="3"/>
      <c r="X246" s="3"/>
      <c r="Y246" s="3"/>
      <c r="Z246" s="3"/>
      <c r="AA246" s="3"/>
      <c r="AB246" s="3"/>
      <c r="AC246" s="3">
        <v>-526519.28</v>
      </c>
      <c r="AD246" s="3"/>
      <c r="AE246" s="3"/>
      <c r="AF246" s="3"/>
      <c r="AG246" s="3" t="s">
        <v>521</v>
      </c>
      <c r="AH246" s="3">
        <v>45845.552384259259</v>
      </c>
      <c r="AI246" s="3"/>
      <c r="AJ246" s="3"/>
      <c r="AK246" s="3"/>
    </row>
    <row r="247" spans="1:37" s="4" customFormat="1" ht="12.75" customHeight="1" x14ac:dyDescent="0.25">
      <c r="A247" s="3" t="s">
        <v>223</v>
      </c>
      <c r="B247" s="3" t="s">
        <v>22</v>
      </c>
      <c r="C247" s="3" t="s">
        <v>522</v>
      </c>
      <c r="D247" s="3" t="s">
        <v>727</v>
      </c>
      <c r="E247" s="3">
        <v>0</v>
      </c>
      <c r="F247" s="3"/>
      <c r="G247" s="3">
        <v>0</v>
      </c>
      <c r="H247" s="3"/>
      <c r="I247" s="3"/>
      <c r="J247" s="3"/>
      <c r="K247" s="3"/>
      <c r="L247" s="3"/>
      <c r="M247" s="3"/>
      <c r="N247" s="3"/>
      <c r="O247" s="3">
        <v>0</v>
      </c>
      <c r="P247" s="3"/>
      <c r="Q247" s="3"/>
      <c r="R247" s="3"/>
      <c r="S247" s="3">
        <v>-3976451.06</v>
      </c>
      <c r="T247" s="3"/>
      <c r="U247" s="3">
        <v>-3976451.06</v>
      </c>
      <c r="V247" s="3"/>
      <c r="W247" s="3"/>
      <c r="X247" s="3"/>
      <c r="Y247" s="3"/>
      <c r="Z247" s="3"/>
      <c r="AA247" s="3"/>
      <c r="AB247" s="3"/>
      <c r="AC247" s="3">
        <v>-3976451.06</v>
      </c>
      <c r="AD247" s="3"/>
      <c r="AE247" s="3"/>
      <c r="AF247" s="3"/>
      <c r="AG247" s="3" t="s">
        <v>521</v>
      </c>
      <c r="AH247" s="3">
        <v>45845.552384259259</v>
      </c>
      <c r="AI247" s="3"/>
      <c r="AJ247" s="3"/>
      <c r="AK247" s="3"/>
    </row>
    <row r="248" spans="1:37" s="4" customFormat="1" ht="12.75" customHeight="1" x14ac:dyDescent="0.25">
      <c r="A248" s="3" t="s">
        <v>1041</v>
      </c>
      <c r="B248" s="3" t="s">
        <v>22</v>
      </c>
      <c r="C248" s="3" t="s">
        <v>522</v>
      </c>
      <c r="D248" s="3" t="s">
        <v>1042</v>
      </c>
      <c r="E248" s="3">
        <v>0</v>
      </c>
      <c r="F248" s="3"/>
      <c r="G248" s="3">
        <v>0</v>
      </c>
      <c r="H248" s="3"/>
      <c r="I248" s="3"/>
      <c r="J248" s="3"/>
      <c r="K248" s="3"/>
      <c r="L248" s="3"/>
      <c r="M248" s="3"/>
      <c r="N248" s="3"/>
      <c r="O248" s="3">
        <v>0</v>
      </c>
      <c r="P248" s="3"/>
      <c r="Q248" s="3"/>
      <c r="R248" s="3"/>
      <c r="S248" s="3">
        <v>-34698.65</v>
      </c>
      <c r="T248" s="3"/>
      <c r="U248" s="3">
        <v>-34698.65</v>
      </c>
      <c r="V248" s="3"/>
      <c r="W248" s="3"/>
      <c r="X248" s="3"/>
      <c r="Y248" s="3"/>
      <c r="Z248" s="3"/>
      <c r="AA248" s="3"/>
      <c r="AB248" s="3"/>
      <c r="AC248" s="3">
        <v>-34698.65</v>
      </c>
      <c r="AD248" s="3"/>
      <c r="AE248" s="3"/>
      <c r="AF248" s="3"/>
      <c r="AG248" s="3" t="s">
        <v>521</v>
      </c>
      <c r="AH248" s="3">
        <v>45845.552384259259</v>
      </c>
      <c r="AI248" s="3"/>
      <c r="AJ248" s="3"/>
      <c r="AK248" s="3"/>
    </row>
    <row r="249" spans="1:37" s="4" customFormat="1" ht="12.75" customHeight="1" x14ac:dyDescent="0.25">
      <c r="A249" s="3" t="s">
        <v>224</v>
      </c>
      <c r="B249" s="3" t="s">
        <v>22</v>
      </c>
      <c r="C249" s="3" t="s">
        <v>522</v>
      </c>
      <c r="D249" s="3" t="s">
        <v>728</v>
      </c>
      <c r="E249" s="3">
        <v>0</v>
      </c>
      <c r="F249" s="3"/>
      <c r="G249" s="3">
        <v>0</v>
      </c>
      <c r="H249" s="3"/>
      <c r="I249" s="3"/>
      <c r="J249" s="3"/>
      <c r="K249" s="3"/>
      <c r="L249" s="3"/>
      <c r="M249" s="3"/>
      <c r="N249" s="3"/>
      <c r="O249" s="3">
        <v>0</v>
      </c>
      <c r="P249" s="3"/>
      <c r="Q249" s="3"/>
      <c r="R249" s="3"/>
      <c r="S249" s="3">
        <v>-12856983.880000001</v>
      </c>
      <c r="T249" s="3"/>
      <c r="U249" s="3">
        <v>-12856983.880000001</v>
      </c>
      <c r="V249" s="3">
        <v>-147653.43</v>
      </c>
      <c r="W249" s="3"/>
      <c r="X249" s="3"/>
      <c r="Y249" s="3"/>
      <c r="Z249" s="3"/>
      <c r="AA249" s="3"/>
      <c r="AB249" s="3"/>
      <c r="AC249" s="3">
        <v>-13004637.310000001</v>
      </c>
      <c r="AD249" s="3"/>
      <c r="AE249" s="3"/>
      <c r="AF249" s="3"/>
      <c r="AG249" s="3" t="s">
        <v>521</v>
      </c>
      <c r="AH249" s="3">
        <v>45845.552384259259</v>
      </c>
      <c r="AI249" s="3"/>
      <c r="AJ249" s="3"/>
      <c r="AK249" s="3"/>
    </row>
    <row r="250" spans="1:37" s="4" customFormat="1" ht="12.75" customHeight="1" x14ac:dyDescent="0.25">
      <c r="A250" s="3" t="s">
        <v>230</v>
      </c>
      <c r="B250" s="3" t="s">
        <v>22</v>
      </c>
      <c r="C250" s="3" t="s">
        <v>522</v>
      </c>
      <c r="D250" s="3" t="s">
        <v>770</v>
      </c>
      <c r="E250" s="3">
        <v>-1925285.06</v>
      </c>
      <c r="F250" s="3"/>
      <c r="G250" s="3">
        <v>-1925285.06</v>
      </c>
      <c r="H250" s="3"/>
      <c r="I250" s="3"/>
      <c r="J250" s="3"/>
      <c r="K250" s="3"/>
      <c r="L250" s="3"/>
      <c r="M250" s="3"/>
      <c r="N250" s="3"/>
      <c r="O250" s="3"/>
      <c r="P250" s="3">
        <v>-1925285.06</v>
      </c>
      <c r="Q250" s="3"/>
      <c r="R250" s="3"/>
      <c r="S250" s="3">
        <v>-1925285.06</v>
      </c>
      <c r="T250" s="3"/>
      <c r="U250" s="3">
        <v>-1925285.06</v>
      </c>
      <c r="V250" s="3"/>
      <c r="W250" s="3"/>
      <c r="X250" s="3"/>
      <c r="Y250" s="3"/>
      <c r="Z250" s="3"/>
      <c r="AA250" s="3"/>
      <c r="AB250" s="3"/>
      <c r="AC250" s="3"/>
      <c r="AD250" s="3">
        <v>-1925285.06</v>
      </c>
      <c r="AE250" s="3"/>
      <c r="AF250" s="3"/>
      <c r="AG250" s="3" t="s">
        <v>521</v>
      </c>
      <c r="AH250" s="3">
        <v>45845.552395833336</v>
      </c>
      <c r="AI250" s="3"/>
      <c r="AJ250" s="3"/>
      <c r="AK250" s="3"/>
    </row>
    <row r="251" spans="1:37" s="4" customFormat="1" ht="12.75" customHeight="1" x14ac:dyDescent="0.25">
      <c r="A251" s="3" t="s">
        <v>231</v>
      </c>
      <c r="B251" s="3" t="s">
        <v>22</v>
      </c>
      <c r="C251" s="3" t="s">
        <v>522</v>
      </c>
      <c r="D251" s="3" t="s">
        <v>771</v>
      </c>
      <c r="E251" s="3">
        <v>-1925285.06</v>
      </c>
      <c r="F251" s="3"/>
      <c r="G251" s="3">
        <v>-1925285.06</v>
      </c>
      <c r="H251" s="3"/>
      <c r="I251" s="3"/>
      <c r="J251" s="3"/>
      <c r="K251" s="3"/>
      <c r="L251" s="3"/>
      <c r="M251" s="3"/>
      <c r="N251" s="3"/>
      <c r="O251" s="3"/>
      <c r="P251" s="3">
        <v>-1925285.06</v>
      </c>
      <c r="Q251" s="3"/>
      <c r="R251" s="3"/>
      <c r="S251" s="3">
        <v>-1925285.06</v>
      </c>
      <c r="T251" s="3"/>
      <c r="U251" s="3">
        <v>-1925285.06</v>
      </c>
      <c r="V251" s="3"/>
      <c r="W251" s="3"/>
      <c r="X251" s="3"/>
      <c r="Y251" s="3"/>
      <c r="Z251" s="3"/>
      <c r="AA251" s="3"/>
      <c r="AB251" s="3"/>
      <c r="AC251" s="3"/>
      <c r="AD251" s="3">
        <v>-1925285.06</v>
      </c>
      <c r="AE251" s="3"/>
      <c r="AF251" s="3"/>
      <c r="AG251" s="3" t="s">
        <v>521</v>
      </c>
      <c r="AH251" s="3">
        <v>45845.552384259259</v>
      </c>
      <c r="AI251" s="3"/>
      <c r="AJ251" s="3"/>
      <c r="AK251" s="3"/>
    </row>
    <row r="252" spans="1:37" s="4" customFormat="1" ht="12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</row>
    <row r="253" spans="1:37" s="4" customFormat="1" ht="12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</row>
    <row r="254" spans="1:37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</row>
    <row r="255" spans="1:37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</row>
    <row r="256" spans="1:37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</row>
    <row r="257" spans="1:37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</row>
    <row r="258" spans="1:37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</row>
    <row r="259" spans="1:37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</row>
    <row r="260" spans="1:37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</row>
    <row r="261" spans="1:37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</row>
    <row r="262" spans="1:37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</row>
    <row r="263" spans="1:37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</row>
    <row r="264" spans="1:37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</row>
    <row r="265" spans="1:37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</row>
    <row r="266" spans="1:37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</row>
    <row r="267" spans="1:37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</row>
    <row r="268" spans="1:37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</row>
    <row r="269" spans="1:37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</row>
    <row r="270" spans="1:37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</row>
    <row r="271" spans="1:37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</row>
    <row r="272" spans="1:37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</row>
    <row r="273" spans="1:37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</row>
    <row r="274" spans="1:37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</row>
    <row r="275" spans="1:37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</row>
    <row r="276" spans="1:37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</row>
    <row r="277" spans="1:37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</row>
    <row r="278" spans="1:37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</row>
    <row r="279" spans="1:37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</row>
    <row r="280" spans="1:37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</row>
    <row r="281" spans="1:37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</row>
    <row r="282" spans="1:37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</row>
    <row r="283" spans="1:37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</row>
    <row r="284" spans="1:37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</row>
    <row r="285" spans="1:37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</row>
    <row r="286" spans="1:37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</row>
    <row r="287" spans="1:37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</row>
    <row r="288" spans="1:37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</row>
    <row r="289" spans="1:37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</row>
    <row r="290" spans="1:37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</row>
    <row r="291" spans="1:37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</row>
    <row r="292" spans="1:37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</row>
    <row r="293" spans="1:37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</row>
    <row r="294" spans="1:37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</row>
    <row r="295" spans="1:37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</row>
    <row r="296" spans="1:37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</row>
    <row r="297" spans="1:37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</row>
    <row r="298" spans="1:37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</row>
    <row r="299" spans="1:37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</row>
    <row r="300" spans="1:37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</row>
    <row r="301" spans="1:37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</row>
    <row r="302" spans="1:37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</row>
    <row r="303" spans="1:37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</row>
    <row r="304" spans="1:37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</row>
    <row r="305" spans="1:37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</row>
    <row r="306" spans="1:37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</row>
    <row r="307" spans="1:37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</row>
    <row r="308" spans="1:37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</row>
    <row r="309" spans="1:37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</row>
    <row r="310" spans="1:37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</row>
    <row r="311" spans="1:37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</row>
    <row r="312" spans="1:37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</row>
    <row r="313" spans="1:37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</row>
    <row r="314" spans="1:37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</row>
    <row r="315" spans="1:37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</row>
    <row r="316" spans="1:37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</row>
    <row r="317" spans="1:37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</row>
    <row r="318" spans="1:37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</row>
    <row r="319" spans="1:37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</row>
    <row r="320" spans="1:37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</row>
    <row r="321" spans="1:37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</row>
    <row r="322" spans="1:37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</row>
    <row r="323" spans="1:37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</row>
    <row r="324" spans="1:37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</row>
    <row r="325" spans="1:37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</row>
    <row r="326" spans="1:37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</row>
    <row r="327" spans="1:37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</row>
    <row r="328" spans="1:37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</row>
    <row r="329" spans="1:37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</row>
    <row r="330" spans="1:37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</row>
    <row r="331" spans="1:37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</row>
    <row r="332" spans="1:37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</row>
    <row r="333" spans="1:37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</row>
    <row r="334" spans="1:37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</row>
    <row r="335" spans="1:37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</row>
    <row r="336" spans="1:37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</row>
    <row r="337" spans="1:37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</row>
    <row r="338" spans="1:37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</row>
    <row r="339" spans="1:37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</row>
    <row r="340" spans="1:37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</row>
    <row r="341" spans="1:37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</row>
    <row r="342" spans="1:37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</row>
    <row r="343" spans="1:37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</row>
    <row r="344" spans="1:37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</row>
    <row r="345" spans="1:37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</row>
    <row r="346" spans="1:37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</row>
    <row r="347" spans="1:37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</row>
    <row r="348" spans="1:37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</row>
    <row r="349" spans="1:37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</row>
    <row r="350" spans="1:37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</row>
    <row r="351" spans="1:37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</row>
    <row r="352" spans="1:37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</row>
    <row r="353" spans="1:37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</row>
    <row r="354" spans="1:37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</row>
    <row r="355" spans="1:37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</row>
    <row r="356" spans="1:37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</row>
    <row r="357" spans="1:37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</row>
    <row r="358" spans="1:37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</row>
    <row r="359" spans="1:37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</row>
    <row r="360" spans="1:37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</row>
    <row r="361" spans="1:37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</row>
    <row r="362" spans="1:37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</row>
    <row r="363" spans="1:37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</row>
    <row r="364" spans="1:37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</row>
    <row r="365" spans="1:37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</row>
    <row r="366" spans="1:37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</row>
    <row r="367" spans="1:37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</row>
    <row r="368" spans="1:37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</row>
    <row r="369" spans="1:37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</row>
    <row r="370" spans="1:37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</row>
    <row r="371" spans="1:37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</row>
    <row r="372" spans="1:37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</row>
    <row r="373" spans="1:37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</row>
    <row r="374" spans="1:37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</row>
    <row r="375" spans="1:37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</row>
    <row r="376" spans="1:37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</row>
    <row r="377" spans="1:37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</row>
    <row r="378" spans="1:37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</row>
    <row r="379" spans="1:37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</row>
    <row r="380" spans="1:37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</row>
    <row r="381" spans="1:37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</row>
    <row r="382" spans="1:37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</row>
    <row r="383" spans="1:37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</row>
    <row r="384" spans="1:37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</row>
    <row r="385" spans="1:37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</row>
    <row r="386" spans="1:37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</row>
    <row r="387" spans="1:37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</row>
    <row r="388" spans="1:37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</row>
    <row r="389" spans="1:37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</row>
    <row r="390" spans="1:37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</row>
    <row r="391" spans="1:37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</row>
    <row r="392" spans="1:37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</row>
    <row r="393" spans="1:37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</row>
    <row r="394" spans="1:37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</row>
    <row r="395" spans="1:37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</row>
    <row r="396" spans="1:37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</row>
    <row r="397" spans="1:37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</row>
    <row r="398" spans="1:37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</row>
    <row r="399" spans="1:37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</row>
    <row r="400" spans="1:37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</row>
    <row r="401" spans="1:37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</row>
    <row r="402" spans="1:37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</row>
    <row r="403" spans="1:37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</row>
    <row r="404" spans="1:37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</row>
    <row r="405" spans="1:37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</row>
    <row r="406" spans="1:37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</row>
    <row r="407" spans="1:37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</row>
    <row r="408" spans="1:37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</row>
    <row r="409" spans="1:37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</row>
    <row r="410" spans="1:37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</row>
    <row r="411" spans="1:37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</row>
    <row r="412" spans="1:37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</row>
    <row r="413" spans="1:37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</row>
    <row r="414" spans="1:37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</row>
    <row r="415" spans="1:37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</row>
    <row r="416" spans="1:37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</row>
    <row r="417" spans="1:37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</row>
    <row r="418" spans="1:37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</row>
    <row r="419" spans="1:37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</row>
    <row r="420" spans="1:37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</row>
    <row r="421" spans="1:37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</row>
    <row r="422" spans="1:37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</row>
    <row r="423" spans="1:37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</row>
    <row r="424" spans="1:37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</row>
    <row r="425" spans="1:37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</row>
    <row r="426" spans="1:37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</row>
    <row r="427" spans="1:37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</row>
    <row r="428" spans="1:37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</row>
    <row r="429" spans="1:37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</row>
    <row r="430" spans="1:37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</row>
    <row r="431" spans="1:37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</row>
    <row r="432" spans="1:37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</row>
    <row r="433" spans="1:37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</row>
    <row r="434" spans="1:37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</row>
  </sheetData>
  <autoFilter ref="A5:O208" xr:uid="{BAB1D893-4D64-4499-BC86-45EF8CC6A64D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8C001-F942-4F7D-AD46-3D3AC90D325F}">
  <sheetPr>
    <tabColor theme="9" tint="-0.249977111117893"/>
  </sheetPr>
  <dimension ref="A1:AL500"/>
  <sheetViews>
    <sheetView topLeftCell="A376" zoomScale="80" zoomScaleNormal="80" workbookViewId="0">
      <selection activeCell="T34" sqref="T34"/>
    </sheetView>
  </sheetViews>
  <sheetFormatPr defaultRowHeight="15" x14ac:dyDescent="0.25"/>
  <cols>
    <col min="1" max="1" width="30.140625" style="203" customWidth="1"/>
    <col min="2" max="2" width="8" style="203" customWidth="1"/>
    <col min="3" max="3" width="7" style="224" customWidth="1"/>
    <col min="4" max="4" width="29.85546875" style="206" customWidth="1"/>
    <col min="5" max="6" width="0.7109375" style="206" customWidth="1"/>
    <col min="7" max="9" width="0.7109375" style="207" customWidth="1"/>
    <col min="10" max="12" width="0.7109375" style="206" customWidth="1"/>
    <col min="13" max="15" width="0.7109375" style="207" customWidth="1"/>
    <col min="16" max="16" width="0.7109375" style="203" customWidth="1"/>
    <col min="17" max="17" width="0.7109375" style="204" customWidth="1"/>
    <col min="18" max="18" width="0.7109375" style="4" customWidth="1"/>
    <col min="19" max="19" width="18.140625" style="4" customWidth="1"/>
    <col min="20" max="20" width="9.140625" style="3"/>
    <col min="21" max="21" width="15.28515625" style="3" customWidth="1"/>
    <col min="22" max="22" width="16.7109375" style="3" customWidth="1"/>
    <col min="23" max="28" width="0.5703125" style="3" customWidth="1"/>
    <col min="29" max="32" width="17.5703125" style="3" customWidth="1"/>
    <col min="33" max="36" width="9.140625" style="3"/>
  </cols>
  <sheetData>
    <row r="1" spans="1:38" ht="15" customHeight="1" thickBot="1" x14ac:dyDescent="0.3">
      <c r="A1" s="353" t="s">
        <v>0</v>
      </c>
      <c r="B1" s="352" t="s">
        <v>1035</v>
      </c>
      <c r="C1" s="354"/>
      <c r="D1" s="355"/>
      <c r="G1" s="206"/>
      <c r="J1" s="207"/>
      <c r="K1" s="207"/>
      <c r="L1" s="207"/>
      <c r="P1" s="207"/>
      <c r="Q1" s="206"/>
      <c r="R1" s="206"/>
      <c r="S1" s="206"/>
      <c r="T1" s="206"/>
      <c r="U1" s="206"/>
      <c r="V1" s="207"/>
      <c r="W1" s="207"/>
      <c r="X1" s="207"/>
      <c r="Y1" s="207"/>
      <c r="Z1" s="207"/>
      <c r="AA1" s="207"/>
      <c r="AB1" s="207"/>
      <c r="AC1" s="368"/>
      <c r="AD1" s="368"/>
      <c r="AE1" s="369"/>
      <c r="AF1" s="204"/>
      <c r="AG1" s="4"/>
      <c r="AH1" s="4"/>
    </row>
    <row r="2" spans="1:38" ht="15.75" hidden="1" thickBot="1" x14ac:dyDescent="0.3">
      <c r="A2" s="214"/>
      <c r="B2" s="214"/>
      <c r="C2" s="214"/>
      <c r="D2" s="214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6"/>
      <c r="P2" s="216"/>
      <c r="Q2" s="216"/>
      <c r="R2" s="216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370"/>
      <c r="AD2" s="370"/>
      <c r="AE2" s="370"/>
      <c r="AF2" s="203"/>
      <c r="AG2" s="204"/>
      <c r="AH2" s="4"/>
      <c r="AI2" s="4"/>
    </row>
    <row r="3" spans="1:38" s="345" customFormat="1" ht="34.5" customHeight="1" thickBot="1" x14ac:dyDescent="0.3">
      <c r="A3" s="358" t="s">
        <v>482</v>
      </c>
      <c r="B3" s="358" t="s">
        <v>1</v>
      </c>
      <c r="C3" s="359" t="s">
        <v>2</v>
      </c>
      <c r="D3" s="360"/>
      <c r="E3" s="359" t="s">
        <v>3</v>
      </c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0"/>
      <c r="S3" s="359" t="s">
        <v>4</v>
      </c>
      <c r="T3" s="361"/>
      <c r="U3" s="361"/>
      <c r="V3" s="361"/>
      <c r="W3" s="361"/>
      <c r="X3" s="361"/>
      <c r="Y3" s="361"/>
      <c r="Z3" s="361"/>
      <c r="AA3" s="361"/>
      <c r="AB3" s="361"/>
      <c r="AC3" s="371"/>
      <c r="AD3" s="371"/>
      <c r="AE3" s="371"/>
      <c r="AF3" s="360"/>
      <c r="AG3" s="359" t="s">
        <v>483</v>
      </c>
      <c r="AH3" s="361"/>
      <c r="AI3" s="361"/>
      <c r="AJ3" s="360"/>
    </row>
    <row r="4" spans="1:38" s="345" customFormat="1" ht="63" customHeight="1" thickBot="1" x14ac:dyDescent="0.3">
      <c r="A4" s="357"/>
      <c r="B4" s="357"/>
      <c r="C4" s="346" t="s">
        <v>484</v>
      </c>
      <c r="D4" s="346" t="s">
        <v>485</v>
      </c>
      <c r="E4" s="346" t="s">
        <v>486</v>
      </c>
      <c r="F4" s="346" t="s">
        <v>487</v>
      </c>
      <c r="G4" s="346" t="s">
        <v>488</v>
      </c>
      <c r="H4" s="346" t="s">
        <v>489</v>
      </c>
      <c r="I4" s="346" t="s">
        <v>490</v>
      </c>
      <c r="J4" s="346" t="s">
        <v>491</v>
      </c>
      <c r="K4" s="346" t="s">
        <v>492</v>
      </c>
      <c r="L4" s="346" t="s">
        <v>493</v>
      </c>
      <c r="M4" s="346" t="s">
        <v>494</v>
      </c>
      <c r="N4" s="346" t="s">
        <v>495</v>
      </c>
      <c r="O4" s="346" t="s">
        <v>496</v>
      </c>
      <c r="P4" s="346" t="s">
        <v>5</v>
      </c>
      <c r="Q4" s="346" t="s">
        <v>6</v>
      </c>
      <c r="R4" s="346" t="s">
        <v>497</v>
      </c>
      <c r="S4" s="346" t="s">
        <v>486</v>
      </c>
      <c r="T4" s="346" t="s">
        <v>487</v>
      </c>
      <c r="U4" s="346" t="s">
        <v>488</v>
      </c>
      <c r="V4" s="346" t="s">
        <v>498</v>
      </c>
      <c r="W4" s="346" t="s">
        <v>490</v>
      </c>
      <c r="X4" s="346" t="s">
        <v>491</v>
      </c>
      <c r="Y4" s="346" t="s">
        <v>492</v>
      </c>
      <c r="Z4" s="346" t="s">
        <v>493</v>
      </c>
      <c r="AA4" s="346" t="s">
        <v>494</v>
      </c>
      <c r="AB4" s="346" t="s">
        <v>495</v>
      </c>
      <c r="AC4" s="372" t="s">
        <v>496</v>
      </c>
      <c r="AD4" s="372" t="s">
        <v>5</v>
      </c>
      <c r="AE4" s="372" t="s">
        <v>6</v>
      </c>
      <c r="AF4" s="346" t="s">
        <v>497</v>
      </c>
      <c r="AG4" s="346" t="s">
        <v>499</v>
      </c>
      <c r="AH4" s="346" t="s">
        <v>500</v>
      </c>
      <c r="AI4" s="346" t="s">
        <v>501</v>
      </c>
      <c r="AJ4" s="346" t="s">
        <v>502</v>
      </c>
    </row>
    <row r="5" spans="1:38" ht="23.25" customHeight="1" thickBot="1" x14ac:dyDescent="0.3">
      <c r="A5" s="343" t="s">
        <v>7</v>
      </c>
      <c r="B5" s="343" t="s">
        <v>8</v>
      </c>
      <c r="C5" s="343" t="s">
        <v>503</v>
      </c>
      <c r="D5" s="343" t="s">
        <v>504</v>
      </c>
      <c r="E5" s="343" t="s">
        <v>9</v>
      </c>
      <c r="F5" s="343" t="s">
        <v>505</v>
      </c>
      <c r="G5" s="343" t="s">
        <v>10</v>
      </c>
      <c r="H5" s="343" t="s">
        <v>11</v>
      </c>
      <c r="I5" s="343" t="s">
        <v>506</v>
      </c>
      <c r="J5" s="343" t="s">
        <v>507</v>
      </c>
      <c r="K5" s="343" t="s">
        <v>508</v>
      </c>
      <c r="L5" s="343" t="s">
        <v>509</v>
      </c>
      <c r="M5" s="343" t="s">
        <v>510</v>
      </c>
      <c r="N5" s="343" t="s">
        <v>511</v>
      </c>
      <c r="O5" s="343" t="s">
        <v>12</v>
      </c>
      <c r="P5" s="343" t="s">
        <v>13</v>
      </c>
      <c r="Q5" s="343" t="s">
        <v>14</v>
      </c>
      <c r="R5" s="343" t="s">
        <v>512</v>
      </c>
      <c r="S5" s="343" t="s">
        <v>15</v>
      </c>
      <c r="T5" s="343" t="s">
        <v>513</v>
      </c>
      <c r="U5" s="343" t="s">
        <v>16</v>
      </c>
      <c r="V5" s="343" t="s">
        <v>17</v>
      </c>
      <c r="W5" s="343" t="s">
        <v>514</v>
      </c>
      <c r="X5" s="343" t="s">
        <v>515</v>
      </c>
      <c r="Y5" s="343" t="s">
        <v>516</v>
      </c>
      <c r="Z5" s="343" t="s">
        <v>517</v>
      </c>
      <c r="AA5" s="343" t="s">
        <v>518</v>
      </c>
      <c r="AB5" s="343" t="s">
        <v>519</v>
      </c>
      <c r="AC5" s="343" t="s">
        <v>18</v>
      </c>
      <c r="AD5" s="343" t="s">
        <v>19</v>
      </c>
      <c r="AE5" s="343" t="s">
        <v>20</v>
      </c>
      <c r="AF5" s="343" t="s">
        <v>520</v>
      </c>
      <c r="AG5" s="343"/>
      <c r="AH5" s="343"/>
      <c r="AI5" s="343"/>
      <c r="AJ5" s="343"/>
      <c r="AK5" s="3"/>
      <c r="AL5" s="3"/>
    </row>
    <row r="6" spans="1:38" ht="15" customHeight="1" x14ac:dyDescent="0.25">
      <c r="A6" s="344" t="s">
        <v>21</v>
      </c>
      <c r="B6" s="344" t="s">
        <v>22</v>
      </c>
      <c r="C6" s="344"/>
      <c r="D6" s="344"/>
      <c r="E6" s="478">
        <v>3711793855</v>
      </c>
      <c r="F6" s="344"/>
      <c r="G6" s="478">
        <v>3711793855</v>
      </c>
      <c r="H6" s="478">
        <v>36537654.640000001</v>
      </c>
      <c r="I6" s="344"/>
      <c r="J6" s="344"/>
      <c r="K6" s="344"/>
      <c r="L6" s="344"/>
      <c r="M6" s="344"/>
      <c r="N6" s="344"/>
      <c r="O6" s="478">
        <v>3008303954.6399999</v>
      </c>
      <c r="P6" s="478">
        <v>351312254</v>
      </c>
      <c r="Q6" s="478">
        <v>388715301</v>
      </c>
      <c r="R6" s="344"/>
      <c r="S6" s="478">
        <v>1945405832.8199999</v>
      </c>
      <c r="T6" s="344"/>
      <c r="U6" s="478">
        <v>1945405832.8199999</v>
      </c>
      <c r="V6" s="478">
        <v>22876542.66</v>
      </c>
      <c r="W6" s="344"/>
      <c r="X6" s="344"/>
      <c r="Y6" s="344"/>
      <c r="Z6" s="344"/>
      <c r="AA6" s="344"/>
      <c r="AB6" s="344"/>
      <c r="AC6" s="478">
        <v>1632353639.5699999</v>
      </c>
      <c r="AD6" s="478">
        <v>173653690.06999999</v>
      </c>
      <c r="AE6" s="478">
        <v>162275045.84</v>
      </c>
      <c r="AF6" s="344"/>
      <c r="AG6" s="344" t="s">
        <v>1056</v>
      </c>
      <c r="AH6" s="479">
        <v>45478.542268518519</v>
      </c>
      <c r="AI6" s="344" t="s">
        <v>1056</v>
      </c>
      <c r="AJ6" s="479">
        <v>45478.546296296299</v>
      </c>
      <c r="AK6" s="3"/>
      <c r="AL6" s="3"/>
    </row>
    <row r="7" spans="1:38" ht="15" customHeight="1" x14ac:dyDescent="0.25">
      <c r="A7" s="379" t="s">
        <v>24</v>
      </c>
      <c r="B7" s="379" t="s">
        <v>22</v>
      </c>
      <c r="C7" s="379" t="s">
        <v>522</v>
      </c>
      <c r="D7" s="379" t="s">
        <v>523</v>
      </c>
      <c r="E7" s="480">
        <v>1148456713.9200001</v>
      </c>
      <c r="F7" s="379"/>
      <c r="G7" s="480">
        <v>1148456713.9200001</v>
      </c>
      <c r="H7" s="480">
        <v>39100</v>
      </c>
      <c r="I7" s="379"/>
      <c r="J7" s="379"/>
      <c r="K7" s="379"/>
      <c r="L7" s="379"/>
      <c r="M7" s="379"/>
      <c r="N7" s="379"/>
      <c r="O7" s="480">
        <v>711986600</v>
      </c>
      <c r="P7" s="480">
        <v>204692652.91999999</v>
      </c>
      <c r="Q7" s="480">
        <v>231816561</v>
      </c>
      <c r="R7" s="379"/>
      <c r="S7" s="480">
        <v>604954867.39999998</v>
      </c>
      <c r="T7" s="379"/>
      <c r="U7" s="480">
        <v>604954867.39999998</v>
      </c>
      <c r="V7" s="480">
        <v>1122.68</v>
      </c>
      <c r="W7" s="379"/>
      <c r="X7" s="379"/>
      <c r="Y7" s="379"/>
      <c r="Z7" s="379"/>
      <c r="AA7" s="379"/>
      <c r="AB7" s="379"/>
      <c r="AC7" s="480">
        <v>405868865.38</v>
      </c>
      <c r="AD7" s="480">
        <v>99169715.900000006</v>
      </c>
      <c r="AE7" s="480">
        <v>99917408.799999997</v>
      </c>
      <c r="AF7" s="379"/>
      <c r="AG7" s="379" t="s">
        <v>1056</v>
      </c>
      <c r="AH7" s="481">
        <v>45478.546284722222</v>
      </c>
      <c r="AI7" s="379"/>
      <c r="AJ7" s="379"/>
      <c r="AK7" s="3"/>
      <c r="AL7" s="3"/>
    </row>
    <row r="8" spans="1:38" ht="15" customHeight="1" x14ac:dyDescent="0.25">
      <c r="A8" s="379" t="s">
        <v>25</v>
      </c>
      <c r="B8" s="379" t="s">
        <v>22</v>
      </c>
      <c r="C8" s="379" t="s">
        <v>522</v>
      </c>
      <c r="D8" s="379" t="s">
        <v>524</v>
      </c>
      <c r="E8" s="480">
        <v>683650500</v>
      </c>
      <c r="F8" s="379"/>
      <c r="G8" s="480">
        <v>683650500</v>
      </c>
      <c r="H8" s="379"/>
      <c r="I8" s="379"/>
      <c r="J8" s="379"/>
      <c r="K8" s="379"/>
      <c r="L8" s="379"/>
      <c r="M8" s="379"/>
      <c r="N8" s="379"/>
      <c r="O8" s="480">
        <v>512272000</v>
      </c>
      <c r="P8" s="480">
        <v>85293000</v>
      </c>
      <c r="Q8" s="480">
        <v>86085500</v>
      </c>
      <c r="R8" s="379"/>
      <c r="S8" s="480">
        <v>320148540.76999998</v>
      </c>
      <c r="T8" s="379"/>
      <c r="U8" s="480">
        <v>320148540.76999998</v>
      </c>
      <c r="V8" s="379"/>
      <c r="W8" s="379"/>
      <c r="X8" s="379"/>
      <c r="Y8" s="379"/>
      <c r="Z8" s="379"/>
      <c r="AA8" s="379"/>
      <c r="AB8" s="379"/>
      <c r="AC8" s="480">
        <v>238237524.81</v>
      </c>
      <c r="AD8" s="480">
        <v>36666109.780000001</v>
      </c>
      <c r="AE8" s="480">
        <v>45244906.18</v>
      </c>
      <c r="AF8" s="379"/>
      <c r="AG8" s="379" t="s">
        <v>1056</v>
      </c>
      <c r="AH8" s="481">
        <v>45478.546284722222</v>
      </c>
      <c r="AI8" s="379"/>
      <c r="AJ8" s="379"/>
      <c r="AK8" s="3"/>
      <c r="AL8" s="3"/>
    </row>
    <row r="9" spans="1:38" x14ac:dyDescent="0.25">
      <c r="A9" s="379" t="s">
        <v>26</v>
      </c>
      <c r="B9" s="379" t="s">
        <v>22</v>
      </c>
      <c r="C9" s="379" t="s">
        <v>522</v>
      </c>
      <c r="D9" s="379" t="s">
        <v>525</v>
      </c>
      <c r="E9" s="480">
        <v>29137000</v>
      </c>
      <c r="F9" s="379"/>
      <c r="G9" s="480">
        <v>29137000</v>
      </c>
      <c r="H9" s="379"/>
      <c r="I9" s="379"/>
      <c r="J9" s="379"/>
      <c r="K9" s="379"/>
      <c r="L9" s="379"/>
      <c r="M9" s="379"/>
      <c r="N9" s="379"/>
      <c r="O9" s="480">
        <v>29137000</v>
      </c>
      <c r="P9" s="379"/>
      <c r="Q9" s="379"/>
      <c r="R9" s="379"/>
      <c r="S9" s="480">
        <v>10356186.18</v>
      </c>
      <c r="T9" s="379"/>
      <c r="U9" s="480">
        <v>10356186.18</v>
      </c>
      <c r="V9" s="379"/>
      <c r="W9" s="379"/>
      <c r="X9" s="379"/>
      <c r="Y9" s="379"/>
      <c r="Z9" s="379"/>
      <c r="AA9" s="379"/>
      <c r="AB9" s="379"/>
      <c r="AC9" s="480">
        <v>10356186.18</v>
      </c>
      <c r="AD9" s="379"/>
      <c r="AE9" s="379"/>
      <c r="AF9" s="379"/>
      <c r="AG9" s="379" t="s">
        <v>1056</v>
      </c>
      <c r="AH9" s="481">
        <v>45478.546284722222</v>
      </c>
      <c r="AI9" s="379"/>
      <c r="AJ9" s="379"/>
      <c r="AK9" s="3"/>
      <c r="AL9" s="3"/>
    </row>
    <row r="10" spans="1:38" x14ac:dyDescent="0.25">
      <c r="A10" s="379" t="s">
        <v>27</v>
      </c>
      <c r="B10" s="379" t="s">
        <v>22</v>
      </c>
      <c r="C10" s="379" t="s">
        <v>522</v>
      </c>
      <c r="D10" s="379" t="s">
        <v>526</v>
      </c>
      <c r="E10" s="480">
        <v>29137000</v>
      </c>
      <c r="F10" s="379"/>
      <c r="G10" s="480">
        <v>29137000</v>
      </c>
      <c r="H10" s="379"/>
      <c r="I10" s="379"/>
      <c r="J10" s="379"/>
      <c r="K10" s="379"/>
      <c r="L10" s="379"/>
      <c r="M10" s="379"/>
      <c r="N10" s="379"/>
      <c r="O10" s="480">
        <v>29137000</v>
      </c>
      <c r="P10" s="379"/>
      <c r="Q10" s="379"/>
      <c r="R10" s="379"/>
      <c r="S10" s="480">
        <v>10356186.18</v>
      </c>
      <c r="T10" s="379"/>
      <c r="U10" s="480">
        <v>10356186.18</v>
      </c>
      <c r="V10" s="379"/>
      <c r="W10" s="379"/>
      <c r="X10" s="379"/>
      <c r="Y10" s="379"/>
      <c r="Z10" s="379"/>
      <c r="AA10" s="379"/>
      <c r="AB10" s="379"/>
      <c r="AC10" s="480">
        <v>10356186.18</v>
      </c>
      <c r="AD10" s="379"/>
      <c r="AE10" s="379"/>
      <c r="AF10" s="379"/>
      <c r="AG10" s="379" t="s">
        <v>1056</v>
      </c>
      <c r="AH10" s="481">
        <v>45478.546284722222</v>
      </c>
      <c r="AI10" s="379"/>
      <c r="AJ10" s="379"/>
      <c r="AK10" s="3"/>
      <c r="AL10" s="3"/>
    </row>
    <row r="11" spans="1:38" x14ac:dyDescent="0.25">
      <c r="A11" s="344" t="s">
        <v>28</v>
      </c>
      <c r="B11" s="344" t="s">
        <v>22</v>
      </c>
      <c r="C11" s="344" t="s">
        <v>522</v>
      </c>
      <c r="D11" s="482" t="s">
        <v>527</v>
      </c>
      <c r="E11" s="478">
        <v>29137000</v>
      </c>
      <c r="F11" s="482"/>
      <c r="G11" s="478">
        <v>29137000</v>
      </c>
      <c r="H11" s="482"/>
      <c r="I11" s="482"/>
      <c r="J11" s="482"/>
      <c r="K11" s="482"/>
      <c r="L11" s="482"/>
      <c r="M11" s="482"/>
      <c r="N11" s="482"/>
      <c r="O11" s="483">
        <v>29137000</v>
      </c>
      <c r="P11" s="482"/>
      <c r="Q11" s="482"/>
      <c r="R11" s="482"/>
      <c r="S11" s="478">
        <v>10356186.18</v>
      </c>
      <c r="T11" s="482"/>
      <c r="U11" s="478">
        <v>10356186.18</v>
      </c>
      <c r="V11" s="482"/>
      <c r="W11" s="482"/>
      <c r="X11" s="482"/>
      <c r="Y11" s="482"/>
      <c r="Z11" s="482"/>
      <c r="AA11" s="482"/>
      <c r="AB11" s="482"/>
      <c r="AC11" s="483">
        <v>10356186.18</v>
      </c>
      <c r="AD11" s="482"/>
      <c r="AE11" s="482"/>
      <c r="AF11" s="482"/>
      <c r="AG11" s="344" t="s">
        <v>1056</v>
      </c>
      <c r="AH11" s="479">
        <v>45478.546273148146</v>
      </c>
      <c r="AI11" s="344"/>
      <c r="AJ11" s="344"/>
      <c r="AK11" s="3"/>
      <c r="AL11" s="3"/>
    </row>
    <row r="12" spans="1:38" x14ac:dyDescent="0.25">
      <c r="A12" s="379" t="s">
        <v>29</v>
      </c>
      <c r="B12" s="379" t="s">
        <v>22</v>
      </c>
      <c r="C12" s="379" t="s">
        <v>522</v>
      </c>
      <c r="D12" s="379" t="s">
        <v>528</v>
      </c>
      <c r="E12" s="480">
        <v>654513500</v>
      </c>
      <c r="F12" s="379"/>
      <c r="G12" s="480">
        <v>654513500</v>
      </c>
      <c r="H12" s="379"/>
      <c r="I12" s="379"/>
      <c r="J12" s="379"/>
      <c r="K12" s="379"/>
      <c r="L12" s="379"/>
      <c r="M12" s="379"/>
      <c r="N12" s="379"/>
      <c r="O12" s="480">
        <v>483135000</v>
      </c>
      <c r="P12" s="480">
        <v>85293000</v>
      </c>
      <c r="Q12" s="480">
        <v>86085500</v>
      </c>
      <c r="R12" s="379"/>
      <c r="S12" s="480">
        <v>309792354.58999997</v>
      </c>
      <c r="T12" s="379"/>
      <c r="U12" s="480">
        <v>309792354.58999997</v>
      </c>
      <c r="V12" s="379"/>
      <c r="W12" s="379"/>
      <c r="X12" s="379"/>
      <c r="Y12" s="379"/>
      <c r="Z12" s="379"/>
      <c r="AA12" s="379"/>
      <c r="AB12" s="379"/>
      <c r="AC12" s="480">
        <v>227881338.63</v>
      </c>
      <c r="AD12" s="480">
        <v>36666109.780000001</v>
      </c>
      <c r="AE12" s="480">
        <v>45244906.18</v>
      </c>
      <c r="AF12" s="379"/>
      <c r="AG12" s="379" t="s">
        <v>1056</v>
      </c>
      <c r="AH12" s="481">
        <v>45478.546284722222</v>
      </c>
      <c r="AI12" s="379"/>
      <c r="AJ12" s="379"/>
      <c r="AK12" s="3"/>
      <c r="AL12" s="3"/>
    </row>
    <row r="13" spans="1:38" ht="15" customHeight="1" x14ac:dyDescent="0.25">
      <c r="A13" s="344" t="s">
        <v>30</v>
      </c>
      <c r="B13" s="344" t="s">
        <v>22</v>
      </c>
      <c r="C13" s="344" t="s">
        <v>522</v>
      </c>
      <c r="D13" s="482" t="s">
        <v>529</v>
      </c>
      <c r="E13" s="478">
        <v>612779900</v>
      </c>
      <c r="F13" s="482"/>
      <c r="G13" s="478">
        <v>612779900</v>
      </c>
      <c r="H13" s="482"/>
      <c r="I13" s="482"/>
      <c r="J13" s="482"/>
      <c r="K13" s="482"/>
      <c r="L13" s="482"/>
      <c r="M13" s="482"/>
      <c r="N13" s="482"/>
      <c r="O13" s="483">
        <v>448145000</v>
      </c>
      <c r="P13" s="483">
        <v>79980000</v>
      </c>
      <c r="Q13" s="483">
        <v>84654900</v>
      </c>
      <c r="R13" s="482"/>
      <c r="S13" s="478">
        <v>275606329.44999999</v>
      </c>
      <c r="T13" s="482"/>
      <c r="U13" s="478">
        <v>275606329.44999999</v>
      </c>
      <c r="V13" s="482"/>
      <c r="W13" s="482"/>
      <c r="X13" s="482"/>
      <c r="Y13" s="482"/>
      <c r="Z13" s="482"/>
      <c r="AA13" s="482"/>
      <c r="AB13" s="482"/>
      <c r="AC13" s="483">
        <v>202797330.81999999</v>
      </c>
      <c r="AD13" s="483">
        <v>33942552.25</v>
      </c>
      <c r="AE13" s="483">
        <v>38866446.380000003</v>
      </c>
      <c r="AF13" s="482"/>
      <c r="AG13" s="344" t="s">
        <v>1056</v>
      </c>
      <c r="AH13" s="479">
        <v>45478.546273148146</v>
      </c>
      <c r="AI13" s="344"/>
      <c r="AJ13" s="344"/>
      <c r="AK13" s="3"/>
      <c r="AL13" s="3"/>
    </row>
    <row r="14" spans="1:38" x14ac:dyDescent="0.25">
      <c r="A14" s="344" t="s">
        <v>31</v>
      </c>
      <c r="B14" s="344" t="s">
        <v>22</v>
      </c>
      <c r="C14" s="344" t="s">
        <v>522</v>
      </c>
      <c r="D14" s="482" t="s">
        <v>530</v>
      </c>
      <c r="E14" s="478">
        <v>6267500</v>
      </c>
      <c r="F14" s="482"/>
      <c r="G14" s="478">
        <v>6267500</v>
      </c>
      <c r="H14" s="482"/>
      <c r="I14" s="482"/>
      <c r="J14" s="482"/>
      <c r="K14" s="482"/>
      <c r="L14" s="482"/>
      <c r="M14" s="482"/>
      <c r="N14" s="482"/>
      <c r="O14" s="483">
        <v>5600000</v>
      </c>
      <c r="P14" s="483">
        <v>370000</v>
      </c>
      <c r="Q14" s="483">
        <v>297500</v>
      </c>
      <c r="R14" s="482"/>
      <c r="S14" s="478">
        <v>850714.68</v>
      </c>
      <c r="T14" s="482"/>
      <c r="U14" s="478">
        <v>850714.68</v>
      </c>
      <c r="V14" s="482"/>
      <c r="W14" s="482"/>
      <c r="X14" s="482"/>
      <c r="Y14" s="482"/>
      <c r="Z14" s="482"/>
      <c r="AA14" s="482"/>
      <c r="AB14" s="482"/>
      <c r="AC14" s="483">
        <v>625974.97</v>
      </c>
      <c r="AD14" s="483">
        <v>141543.17000000001</v>
      </c>
      <c r="AE14" s="483">
        <v>83196.539999999994</v>
      </c>
      <c r="AF14" s="482"/>
      <c r="AG14" s="344" t="s">
        <v>1056</v>
      </c>
      <c r="AH14" s="479">
        <v>45478.546273148146</v>
      </c>
      <c r="AI14" s="344"/>
      <c r="AJ14" s="344"/>
      <c r="AK14" s="3"/>
      <c r="AL14" s="3"/>
    </row>
    <row r="15" spans="1:38" x14ac:dyDescent="0.25">
      <c r="A15" s="344" t="s">
        <v>32</v>
      </c>
      <c r="B15" s="344" t="s">
        <v>22</v>
      </c>
      <c r="C15" s="344" t="s">
        <v>522</v>
      </c>
      <c r="D15" s="482" t="s">
        <v>531</v>
      </c>
      <c r="E15" s="478">
        <v>8513000</v>
      </c>
      <c r="F15" s="482"/>
      <c r="G15" s="478">
        <v>8513000</v>
      </c>
      <c r="H15" s="482"/>
      <c r="I15" s="482"/>
      <c r="J15" s="482"/>
      <c r="K15" s="482"/>
      <c r="L15" s="482"/>
      <c r="M15" s="482"/>
      <c r="N15" s="482"/>
      <c r="O15" s="483">
        <v>7000000</v>
      </c>
      <c r="P15" s="483">
        <v>1003000</v>
      </c>
      <c r="Q15" s="483">
        <v>510000</v>
      </c>
      <c r="R15" s="482"/>
      <c r="S15" s="478">
        <v>1750763.29</v>
      </c>
      <c r="T15" s="482"/>
      <c r="U15" s="478">
        <v>1750763.29</v>
      </c>
      <c r="V15" s="482"/>
      <c r="W15" s="482"/>
      <c r="X15" s="482"/>
      <c r="Y15" s="482"/>
      <c r="Z15" s="482"/>
      <c r="AA15" s="482"/>
      <c r="AB15" s="482"/>
      <c r="AC15" s="483">
        <v>1288251</v>
      </c>
      <c r="AD15" s="483">
        <v>229169.19</v>
      </c>
      <c r="AE15" s="483">
        <v>233343.1</v>
      </c>
      <c r="AF15" s="482"/>
      <c r="AG15" s="344" t="s">
        <v>1056</v>
      </c>
      <c r="AH15" s="479">
        <v>45478.546273148146</v>
      </c>
      <c r="AI15" s="344"/>
      <c r="AJ15" s="344"/>
      <c r="AK15" s="3"/>
      <c r="AL15" s="3"/>
    </row>
    <row r="16" spans="1:38" s="4" customFormat="1" ht="12.75" customHeight="1" x14ac:dyDescent="0.25">
      <c r="A16" s="344" t="s">
        <v>33</v>
      </c>
      <c r="B16" s="344" t="s">
        <v>22</v>
      </c>
      <c r="C16" s="344" t="s">
        <v>522</v>
      </c>
      <c r="D16" s="482" t="s">
        <v>532</v>
      </c>
      <c r="E16" s="478">
        <v>923100</v>
      </c>
      <c r="F16" s="482"/>
      <c r="G16" s="478">
        <v>923100</v>
      </c>
      <c r="H16" s="482"/>
      <c r="I16" s="482"/>
      <c r="J16" s="482"/>
      <c r="K16" s="482"/>
      <c r="L16" s="482"/>
      <c r="M16" s="482"/>
      <c r="N16" s="482"/>
      <c r="O16" s="483">
        <v>790000</v>
      </c>
      <c r="P16" s="483">
        <v>40000</v>
      </c>
      <c r="Q16" s="483">
        <v>93100</v>
      </c>
      <c r="R16" s="482"/>
      <c r="S16" s="478">
        <v>598335.56000000006</v>
      </c>
      <c r="T16" s="482"/>
      <c r="U16" s="478">
        <v>598335.56000000006</v>
      </c>
      <c r="V16" s="482"/>
      <c r="W16" s="482"/>
      <c r="X16" s="482"/>
      <c r="Y16" s="482"/>
      <c r="Z16" s="482"/>
      <c r="AA16" s="482"/>
      <c r="AB16" s="482"/>
      <c r="AC16" s="483">
        <v>526730.06000000006</v>
      </c>
      <c r="AD16" s="483">
        <v>13609.5</v>
      </c>
      <c r="AE16" s="483">
        <v>57996</v>
      </c>
      <c r="AF16" s="482"/>
      <c r="AG16" s="344" t="s">
        <v>1056</v>
      </c>
      <c r="AH16" s="479">
        <v>45478.546273148146</v>
      </c>
      <c r="AI16" s="344"/>
      <c r="AJ16" s="344"/>
      <c r="AK16" s="3"/>
      <c r="AL16" s="3"/>
    </row>
    <row r="17" spans="1:38" s="4" customFormat="1" ht="12.75" customHeight="1" x14ac:dyDescent="0.25">
      <c r="A17" s="344" t="s">
        <v>34</v>
      </c>
      <c r="B17" s="344" t="s">
        <v>22</v>
      </c>
      <c r="C17" s="344" t="s">
        <v>522</v>
      </c>
      <c r="D17" s="482" t="s">
        <v>533</v>
      </c>
      <c r="E17" s="478">
        <v>10120000</v>
      </c>
      <c r="F17" s="482"/>
      <c r="G17" s="478">
        <v>10120000</v>
      </c>
      <c r="H17" s="482"/>
      <c r="I17" s="482"/>
      <c r="J17" s="482"/>
      <c r="K17" s="482"/>
      <c r="L17" s="482"/>
      <c r="M17" s="482"/>
      <c r="N17" s="482"/>
      <c r="O17" s="483">
        <v>9700000</v>
      </c>
      <c r="P17" s="483">
        <v>0</v>
      </c>
      <c r="Q17" s="483">
        <v>420000</v>
      </c>
      <c r="R17" s="482"/>
      <c r="S17" s="478">
        <v>13076100.449999999</v>
      </c>
      <c r="T17" s="482"/>
      <c r="U17" s="478">
        <v>13076100.449999999</v>
      </c>
      <c r="V17" s="482"/>
      <c r="W17" s="482"/>
      <c r="X17" s="482"/>
      <c r="Y17" s="482"/>
      <c r="Z17" s="482"/>
      <c r="AA17" s="482"/>
      <c r="AB17" s="482"/>
      <c r="AC17" s="483">
        <v>9549252.3300000001</v>
      </c>
      <c r="AD17" s="483">
        <v>47727.19</v>
      </c>
      <c r="AE17" s="483">
        <v>3479120.93</v>
      </c>
      <c r="AF17" s="482"/>
      <c r="AG17" s="344" t="s">
        <v>1056</v>
      </c>
      <c r="AH17" s="479">
        <v>45478.546273148146</v>
      </c>
      <c r="AI17" s="344"/>
      <c r="AJ17" s="344"/>
      <c r="AK17" s="3"/>
      <c r="AL17" s="3"/>
    </row>
    <row r="18" spans="1:38" s="4" customFormat="1" ht="12.75" customHeight="1" x14ac:dyDescent="0.25">
      <c r="A18" s="344" t="s">
        <v>35</v>
      </c>
      <c r="B18" s="344" t="s">
        <v>22</v>
      </c>
      <c r="C18" s="344" t="s">
        <v>522</v>
      </c>
      <c r="D18" s="482" t="s">
        <v>534</v>
      </c>
      <c r="E18" s="478">
        <v>6360000</v>
      </c>
      <c r="F18" s="482"/>
      <c r="G18" s="478">
        <v>6360000</v>
      </c>
      <c r="H18" s="482"/>
      <c r="I18" s="482"/>
      <c r="J18" s="482"/>
      <c r="K18" s="482"/>
      <c r="L18" s="482"/>
      <c r="M18" s="482"/>
      <c r="N18" s="482"/>
      <c r="O18" s="483">
        <v>4900000</v>
      </c>
      <c r="P18" s="483">
        <v>1400000</v>
      </c>
      <c r="Q18" s="483">
        <v>60000</v>
      </c>
      <c r="R18" s="482"/>
      <c r="S18" s="478">
        <v>3328602.02</v>
      </c>
      <c r="T18" s="482"/>
      <c r="U18" s="478">
        <v>3328602.02</v>
      </c>
      <c r="V18" s="482"/>
      <c r="W18" s="482"/>
      <c r="X18" s="482"/>
      <c r="Y18" s="482"/>
      <c r="Z18" s="482"/>
      <c r="AA18" s="482"/>
      <c r="AB18" s="482"/>
      <c r="AC18" s="483">
        <v>2449260.17</v>
      </c>
      <c r="AD18" s="483">
        <v>874161.15</v>
      </c>
      <c r="AE18" s="483">
        <v>5180.7</v>
      </c>
      <c r="AF18" s="482"/>
      <c r="AG18" s="344" t="s">
        <v>1056</v>
      </c>
      <c r="AH18" s="479">
        <v>45478.546273148146</v>
      </c>
      <c r="AI18" s="344"/>
      <c r="AJ18" s="344"/>
      <c r="AK18" s="3"/>
      <c r="AL18" s="3"/>
    </row>
    <row r="19" spans="1:38" s="4" customFormat="1" ht="12.75" customHeight="1" x14ac:dyDescent="0.25">
      <c r="A19" s="344" t="s">
        <v>36</v>
      </c>
      <c r="B19" s="344" t="s">
        <v>22</v>
      </c>
      <c r="C19" s="344" t="s">
        <v>522</v>
      </c>
      <c r="D19" s="482" t="s">
        <v>535</v>
      </c>
      <c r="E19" s="478">
        <v>9550000</v>
      </c>
      <c r="F19" s="482"/>
      <c r="G19" s="478">
        <v>9550000</v>
      </c>
      <c r="H19" s="482"/>
      <c r="I19" s="482"/>
      <c r="J19" s="482"/>
      <c r="K19" s="482"/>
      <c r="L19" s="482"/>
      <c r="M19" s="482"/>
      <c r="N19" s="482"/>
      <c r="O19" s="483">
        <v>7000000</v>
      </c>
      <c r="P19" s="483">
        <v>2500000</v>
      </c>
      <c r="Q19" s="483">
        <v>50000</v>
      </c>
      <c r="R19" s="482"/>
      <c r="S19" s="478">
        <v>14581509.140000001</v>
      </c>
      <c r="T19" s="482"/>
      <c r="U19" s="478">
        <v>14581509.140000001</v>
      </c>
      <c r="V19" s="482"/>
      <c r="W19" s="482"/>
      <c r="X19" s="482"/>
      <c r="Y19" s="482"/>
      <c r="Z19" s="482"/>
      <c r="AA19" s="482"/>
      <c r="AB19" s="482"/>
      <c r="AC19" s="483">
        <v>10644539.279999999</v>
      </c>
      <c r="AD19" s="483">
        <v>1417347.33</v>
      </c>
      <c r="AE19" s="483">
        <v>2519622.5299999998</v>
      </c>
      <c r="AF19" s="482"/>
      <c r="AG19" s="344" t="s">
        <v>1056</v>
      </c>
      <c r="AH19" s="479">
        <v>45478.546273148146</v>
      </c>
      <c r="AI19" s="344"/>
      <c r="AJ19" s="344"/>
      <c r="AK19" s="3"/>
      <c r="AL19" s="3"/>
    </row>
    <row r="20" spans="1:38" s="4" customFormat="1" ht="12.75" customHeight="1" x14ac:dyDescent="0.25">
      <c r="A20" s="379" t="s">
        <v>37</v>
      </c>
      <c r="B20" s="379" t="s">
        <v>22</v>
      </c>
      <c r="C20" s="379" t="s">
        <v>522</v>
      </c>
      <c r="D20" s="379" t="s">
        <v>536</v>
      </c>
      <c r="E20" s="480">
        <v>71357300</v>
      </c>
      <c r="F20" s="379"/>
      <c r="G20" s="480">
        <v>71357300</v>
      </c>
      <c r="H20" s="379"/>
      <c r="I20" s="379"/>
      <c r="J20" s="379"/>
      <c r="K20" s="379"/>
      <c r="L20" s="379"/>
      <c r="M20" s="379"/>
      <c r="N20" s="379"/>
      <c r="O20" s="480">
        <v>9991400</v>
      </c>
      <c r="P20" s="480">
        <v>18474000</v>
      </c>
      <c r="Q20" s="480">
        <v>42891900</v>
      </c>
      <c r="R20" s="379"/>
      <c r="S20" s="480">
        <v>33153422.969999999</v>
      </c>
      <c r="T20" s="379"/>
      <c r="U20" s="480">
        <v>33153422.969999999</v>
      </c>
      <c r="V20" s="379"/>
      <c r="W20" s="379"/>
      <c r="X20" s="379"/>
      <c r="Y20" s="379"/>
      <c r="Z20" s="379"/>
      <c r="AA20" s="379"/>
      <c r="AB20" s="379"/>
      <c r="AC20" s="480">
        <v>4174784.78</v>
      </c>
      <c r="AD20" s="480">
        <v>8888251.4000000004</v>
      </c>
      <c r="AE20" s="480">
        <v>20090386.789999999</v>
      </c>
      <c r="AF20" s="379"/>
      <c r="AG20" s="379" t="s">
        <v>1056</v>
      </c>
      <c r="AH20" s="481">
        <v>45478.546284722222</v>
      </c>
      <c r="AI20" s="379"/>
      <c r="AJ20" s="379"/>
      <c r="AK20" s="3"/>
      <c r="AL20" s="3"/>
    </row>
    <row r="21" spans="1:38" s="4" customFormat="1" ht="12.75" customHeight="1" x14ac:dyDescent="0.25">
      <c r="A21" s="379" t="s">
        <v>38</v>
      </c>
      <c r="B21" s="379" t="s">
        <v>22</v>
      </c>
      <c r="C21" s="379" t="s">
        <v>522</v>
      </c>
      <c r="D21" s="379" t="s">
        <v>537</v>
      </c>
      <c r="E21" s="480">
        <v>71357300</v>
      </c>
      <c r="F21" s="379"/>
      <c r="G21" s="480">
        <v>71357300</v>
      </c>
      <c r="H21" s="379"/>
      <c r="I21" s="379"/>
      <c r="J21" s="379"/>
      <c r="K21" s="379"/>
      <c r="L21" s="379"/>
      <c r="M21" s="379"/>
      <c r="N21" s="379"/>
      <c r="O21" s="480">
        <v>9991400</v>
      </c>
      <c r="P21" s="480">
        <v>18474000</v>
      </c>
      <c r="Q21" s="480">
        <v>42891900</v>
      </c>
      <c r="R21" s="379"/>
      <c r="S21" s="480">
        <v>33153422.969999999</v>
      </c>
      <c r="T21" s="379"/>
      <c r="U21" s="480">
        <v>33153422.969999999</v>
      </c>
      <c r="V21" s="379"/>
      <c r="W21" s="379"/>
      <c r="X21" s="379"/>
      <c r="Y21" s="379"/>
      <c r="Z21" s="379"/>
      <c r="AA21" s="379"/>
      <c r="AB21" s="379"/>
      <c r="AC21" s="480">
        <v>4174784.78</v>
      </c>
      <c r="AD21" s="480">
        <v>8888251.4000000004</v>
      </c>
      <c r="AE21" s="480">
        <v>20090386.789999999</v>
      </c>
      <c r="AF21" s="379"/>
      <c r="AG21" s="379" t="s">
        <v>1056</v>
      </c>
      <c r="AH21" s="481">
        <v>45478.546284722222</v>
      </c>
      <c r="AI21" s="379"/>
      <c r="AJ21" s="379"/>
      <c r="AK21" s="3"/>
      <c r="AL21" s="3"/>
    </row>
    <row r="22" spans="1:38" s="4" customFormat="1" ht="12.75" customHeight="1" x14ac:dyDescent="0.25">
      <c r="A22" s="379" t="s">
        <v>39</v>
      </c>
      <c r="B22" s="379" t="s">
        <v>22</v>
      </c>
      <c r="C22" s="379" t="s">
        <v>522</v>
      </c>
      <c r="D22" s="379" t="s">
        <v>538</v>
      </c>
      <c r="E22" s="480">
        <v>34152040</v>
      </c>
      <c r="F22" s="379"/>
      <c r="G22" s="480">
        <v>34152040</v>
      </c>
      <c r="H22" s="379"/>
      <c r="I22" s="379"/>
      <c r="J22" s="379"/>
      <c r="K22" s="379"/>
      <c r="L22" s="379"/>
      <c r="M22" s="379"/>
      <c r="N22" s="379"/>
      <c r="O22" s="480">
        <v>4820000</v>
      </c>
      <c r="P22" s="480">
        <v>8985000</v>
      </c>
      <c r="Q22" s="480">
        <v>20347040</v>
      </c>
      <c r="R22" s="379"/>
      <c r="S22" s="480">
        <v>16935515.949999999</v>
      </c>
      <c r="T22" s="379"/>
      <c r="U22" s="480">
        <v>16935515.949999999</v>
      </c>
      <c r="V22" s="379"/>
      <c r="W22" s="379"/>
      <c r="X22" s="379"/>
      <c r="Y22" s="379"/>
      <c r="Z22" s="379"/>
      <c r="AA22" s="379"/>
      <c r="AB22" s="379"/>
      <c r="AC22" s="480">
        <v>2132574.2200000002</v>
      </c>
      <c r="AD22" s="480">
        <v>4540319.24</v>
      </c>
      <c r="AE22" s="480">
        <v>10262622.49</v>
      </c>
      <c r="AF22" s="379"/>
      <c r="AG22" s="379" t="s">
        <v>1056</v>
      </c>
      <c r="AH22" s="481">
        <v>45478.546284722222</v>
      </c>
      <c r="AI22" s="379"/>
      <c r="AJ22" s="379"/>
      <c r="AK22" s="3"/>
      <c r="AL22" s="3"/>
    </row>
    <row r="23" spans="1:38" s="4" customFormat="1" ht="12.75" customHeight="1" x14ac:dyDescent="0.25">
      <c r="A23" s="344" t="s">
        <v>40</v>
      </c>
      <c r="B23" s="344" t="s">
        <v>22</v>
      </c>
      <c r="C23" s="344" t="s">
        <v>522</v>
      </c>
      <c r="D23" s="482" t="s">
        <v>539</v>
      </c>
      <c r="E23" s="478">
        <v>34152040</v>
      </c>
      <c r="F23" s="482"/>
      <c r="G23" s="478">
        <v>34152040</v>
      </c>
      <c r="H23" s="482"/>
      <c r="I23" s="482"/>
      <c r="J23" s="482"/>
      <c r="K23" s="482"/>
      <c r="L23" s="482"/>
      <c r="M23" s="482"/>
      <c r="N23" s="482"/>
      <c r="O23" s="483">
        <v>4820000</v>
      </c>
      <c r="P23" s="483">
        <v>8985000</v>
      </c>
      <c r="Q23" s="483">
        <v>20347040</v>
      </c>
      <c r="R23" s="482"/>
      <c r="S23" s="478">
        <v>16935515.949999999</v>
      </c>
      <c r="T23" s="482"/>
      <c r="U23" s="478">
        <v>16935515.949999999</v>
      </c>
      <c r="V23" s="482"/>
      <c r="W23" s="482"/>
      <c r="X23" s="482"/>
      <c r="Y23" s="482"/>
      <c r="Z23" s="482"/>
      <c r="AA23" s="482"/>
      <c r="AB23" s="482"/>
      <c r="AC23" s="483">
        <v>2132574.2200000002</v>
      </c>
      <c r="AD23" s="483">
        <v>4540319.24</v>
      </c>
      <c r="AE23" s="483">
        <v>10262622.49</v>
      </c>
      <c r="AF23" s="482"/>
      <c r="AG23" s="344" t="s">
        <v>1056</v>
      </c>
      <c r="AH23" s="479">
        <v>45478.546273148146</v>
      </c>
      <c r="AI23" s="344"/>
      <c r="AJ23" s="344"/>
      <c r="AK23" s="3"/>
      <c r="AL23" s="3"/>
    </row>
    <row r="24" spans="1:38" s="4" customFormat="1" ht="12.75" customHeight="1" x14ac:dyDescent="0.25">
      <c r="A24" s="379" t="s">
        <v>41</v>
      </c>
      <c r="B24" s="379" t="s">
        <v>22</v>
      </c>
      <c r="C24" s="379" t="s">
        <v>522</v>
      </c>
      <c r="D24" s="379" t="s">
        <v>540</v>
      </c>
      <c r="E24" s="480">
        <v>614270</v>
      </c>
      <c r="F24" s="379"/>
      <c r="G24" s="480">
        <v>614270</v>
      </c>
      <c r="H24" s="379"/>
      <c r="I24" s="379"/>
      <c r="J24" s="379"/>
      <c r="K24" s="379"/>
      <c r="L24" s="379"/>
      <c r="M24" s="379"/>
      <c r="N24" s="379"/>
      <c r="O24" s="480">
        <v>23000</v>
      </c>
      <c r="P24" s="480">
        <v>40000</v>
      </c>
      <c r="Q24" s="480">
        <v>551270</v>
      </c>
      <c r="R24" s="379"/>
      <c r="S24" s="480">
        <v>98003.63</v>
      </c>
      <c r="T24" s="379"/>
      <c r="U24" s="480">
        <v>98003.63</v>
      </c>
      <c r="V24" s="379"/>
      <c r="W24" s="379"/>
      <c r="X24" s="379"/>
      <c r="Y24" s="379"/>
      <c r="Z24" s="379"/>
      <c r="AA24" s="379"/>
      <c r="AB24" s="379"/>
      <c r="AC24" s="480">
        <v>12340.93</v>
      </c>
      <c r="AD24" s="480">
        <v>26274.19</v>
      </c>
      <c r="AE24" s="480">
        <v>59388.51</v>
      </c>
      <c r="AF24" s="379"/>
      <c r="AG24" s="379" t="s">
        <v>1056</v>
      </c>
      <c r="AH24" s="481">
        <v>45478.546284722222</v>
      </c>
      <c r="AI24" s="379"/>
      <c r="AJ24" s="379"/>
      <c r="AK24" s="3"/>
      <c r="AL24" s="3"/>
    </row>
    <row r="25" spans="1:38" s="4" customFormat="1" ht="12.75" customHeight="1" x14ac:dyDescent="0.25">
      <c r="A25" s="344" t="s">
        <v>42</v>
      </c>
      <c r="B25" s="344" t="s">
        <v>22</v>
      </c>
      <c r="C25" s="344" t="s">
        <v>522</v>
      </c>
      <c r="D25" s="482" t="s">
        <v>541</v>
      </c>
      <c r="E25" s="478">
        <v>614270</v>
      </c>
      <c r="F25" s="482"/>
      <c r="G25" s="478">
        <v>614270</v>
      </c>
      <c r="H25" s="482"/>
      <c r="I25" s="482"/>
      <c r="J25" s="482"/>
      <c r="K25" s="482"/>
      <c r="L25" s="482"/>
      <c r="M25" s="482"/>
      <c r="N25" s="482"/>
      <c r="O25" s="483">
        <v>23000</v>
      </c>
      <c r="P25" s="483">
        <v>40000</v>
      </c>
      <c r="Q25" s="483">
        <v>551270</v>
      </c>
      <c r="R25" s="482"/>
      <c r="S25" s="478">
        <v>98003.63</v>
      </c>
      <c r="T25" s="482"/>
      <c r="U25" s="478">
        <v>98003.63</v>
      </c>
      <c r="V25" s="482"/>
      <c r="W25" s="482"/>
      <c r="X25" s="482"/>
      <c r="Y25" s="482"/>
      <c r="Z25" s="482"/>
      <c r="AA25" s="482"/>
      <c r="AB25" s="482"/>
      <c r="AC25" s="483">
        <v>12340.93</v>
      </c>
      <c r="AD25" s="483">
        <v>26274.19</v>
      </c>
      <c r="AE25" s="483">
        <v>59388.51</v>
      </c>
      <c r="AF25" s="482"/>
      <c r="AG25" s="344" t="s">
        <v>1056</v>
      </c>
      <c r="AH25" s="479">
        <v>45478.546273148146</v>
      </c>
      <c r="AI25" s="344"/>
      <c r="AJ25" s="344"/>
      <c r="AK25" s="3"/>
      <c r="AL25" s="3"/>
    </row>
    <row r="26" spans="1:38" s="4" customFormat="1" ht="12.75" customHeight="1" x14ac:dyDescent="0.25">
      <c r="A26" s="379" t="s">
        <v>43</v>
      </c>
      <c r="B26" s="379" t="s">
        <v>22</v>
      </c>
      <c r="C26" s="379" t="s">
        <v>522</v>
      </c>
      <c r="D26" s="379" t="s">
        <v>542</v>
      </c>
      <c r="E26" s="480">
        <v>36590990</v>
      </c>
      <c r="F26" s="379"/>
      <c r="G26" s="480">
        <v>36590990</v>
      </c>
      <c r="H26" s="379"/>
      <c r="I26" s="379"/>
      <c r="J26" s="379"/>
      <c r="K26" s="379"/>
      <c r="L26" s="379"/>
      <c r="M26" s="379"/>
      <c r="N26" s="379"/>
      <c r="O26" s="480">
        <v>5148400</v>
      </c>
      <c r="P26" s="480">
        <v>9449000</v>
      </c>
      <c r="Q26" s="480">
        <v>21993590</v>
      </c>
      <c r="R26" s="379"/>
      <c r="S26" s="480">
        <v>18318836.18</v>
      </c>
      <c r="T26" s="379"/>
      <c r="U26" s="480">
        <v>18318836.18</v>
      </c>
      <c r="V26" s="379"/>
      <c r="W26" s="379"/>
      <c r="X26" s="379"/>
      <c r="Y26" s="379"/>
      <c r="Z26" s="379"/>
      <c r="AA26" s="379"/>
      <c r="AB26" s="379"/>
      <c r="AC26" s="480">
        <v>2306766.31</v>
      </c>
      <c r="AD26" s="480">
        <v>4911179.8600000003</v>
      </c>
      <c r="AE26" s="480">
        <v>11100890.01</v>
      </c>
      <c r="AF26" s="379"/>
      <c r="AG26" s="379" t="s">
        <v>1056</v>
      </c>
      <c r="AH26" s="481">
        <v>45478.546284722222</v>
      </c>
      <c r="AI26" s="379"/>
      <c r="AJ26" s="379"/>
      <c r="AK26" s="3"/>
      <c r="AL26" s="3"/>
    </row>
    <row r="27" spans="1:38" s="4" customFormat="1" ht="12.75" customHeight="1" x14ac:dyDescent="0.25">
      <c r="A27" s="344" t="s">
        <v>44</v>
      </c>
      <c r="B27" s="344" t="s">
        <v>22</v>
      </c>
      <c r="C27" s="344" t="s">
        <v>522</v>
      </c>
      <c r="D27" s="482" t="s">
        <v>543</v>
      </c>
      <c r="E27" s="478">
        <v>36590990</v>
      </c>
      <c r="F27" s="482"/>
      <c r="G27" s="478">
        <v>36590990</v>
      </c>
      <c r="H27" s="482"/>
      <c r="I27" s="482"/>
      <c r="J27" s="482"/>
      <c r="K27" s="482"/>
      <c r="L27" s="482"/>
      <c r="M27" s="482"/>
      <c r="N27" s="482"/>
      <c r="O27" s="483">
        <v>5148400</v>
      </c>
      <c r="P27" s="483">
        <v>9449000</v>
      </c>
      <c r="Q27" s="483">
        <v>21993590</v>
      </c>
      <c r="R27" s="482"/>
      <c r="S27" s="478">
        <v>18318836.18</v>
      </c>
      <c r="T27" s="482"/>
      <c r="U27" s="478">
        <v>18318836.18</v>
      </c>
      <c r="V27" s="482"/>
      <c r="W27" s="482"/>
      <c r="X27" s="482"/>
      <c r="Y27" s="482"/>
      <c r="Z27" s="482"/>
      <c r="AA27" s="482"/>
      <c r="AB27" s="482"/>
      <c r="AC27" s="483">
        <v>2306766.31</v>
      </c>
      <c r="AD27" s="483">
        <v>4911179.8600000003</v>
      </c>
      <c r="AE27" s="483">
        <v>11100890.01</v>
      </c>
      <c r="AF27" s="482"/>
      <c r="AG27" s="344" t="s">
        <v>1056</v>
      </c>
      <c r="AH27" s="479">
        <v>45478.546273148146</v>
      </c>
      <c r="AI27" s="344"/>
      <c r="AJ27" s="344"/>
      <c r="AK27" s="3"/>
      <c r="AL27" s="3"/>
    </row>
    <row r="28" spans="1:38" s="4" customFormat="1" ht="12.75" customHeight="1" x14ac:dyDescent="0.25">
      <c r="A28" s="379" t="s">
        <v>45</v>
      </c>
      <c r="B28" s="379" t="s">
        <v>22</v>
      </c>
      <c r="C28" s="379" t="s">
        <v>522</v>
      </c>
      <c r="D28" s="379" t="s">
        <v>544</v>
      </c>
      <c r="E28" s="480">
        <v>0</v>
      </c>
      <c r="F28" s="379"/>
      <c r="G28" s="480">
        <v>0</v>
      </c>
      <c r="H28" s="379"/>
      <c r="I28" s="379"/>
      <c r="J28" s="379"/>
      <c r="K28" s="379"/>
      <c r="L28" s="379"/>
      <c r="M28" s="379"/>
      <c r="N28" s="379"/>
      <c r="O28" s="480">
        <v>0</v>
      </c>
      <c r="P28" s="480">
        <v>0</v>
      </c>
      <c r="Q28" s="480">
        <v>0</v>
      </c>
      <c r="R28" s="379"/>
      <c r="S28" s="480">
        <v>-2198932.79</v>
      </c>
      <c r="T28" s="379"/>
      <c r="U28" s="480">
        <v>-2198932.79</v>
      </c>
      <c r="V28" s="379"/>
      <c r="W28" s="379"/>
      <c r="X28" s="379"/>
      <c r="Y28" s="379"/>
      <c r="Z28" s="379"/>
      <c r="AA28" s="379"/>
      <c r="AB28" s="379"/>
      <c r="AC28" s="480">
        <v>-276896.68</v>
      </c>
      <c r="AD28" s="480">
        <v>-589521.89</v>
      </c>
      <c r="AE28" s="480">
        <v>-1332514.22</v>
      </c>
      <c r="AF28" s="379"/>
      <c r="AG28" s="379" t="s">
        <v>1056</v>
      </c>
      <c r="AH28" s="481">
        <v>45478.546284722222</v>
      </c>
      <c r="AI28" s="379"/>
      <c r="AJ28" s="379"/>
      <c r="AK28" s="3"/>
      <c r="AL28" s="3"/>
    </row>
    <row r="29" spans="1:38" s="4" customFormat="1" ht="12.75" customHeight="1" x14ac:dyDescent="0.25">
      <c r="A29" s="344" t="s">
        <v>46</v>
      </c>
      <c r="B29" s="344" t="s">
        <v>22</v>
      </c>
      <c r="C29" s="344" t="s">
        <v>522</v>
      </c>
      <c r="D29" s="482" t="s">
        <v>545</v>
      </c>
      <c r="E29" s="478">
        <v>0</v>
      </c>
      <c r="F29" s="482"/>
      <c r="G29" s="478">
        <v>0</v>
      </c>
      <c r="H29" s="482"/>
      <c r="I29" s="482"/>
      <c r="J29" s="482"/>
      <c r="K29" s="482"/>
      <c r="L29" s="482"/>
      <c r="M29" s="482"/>
      <c r="N29" s="482"/>
      <c r="O29" s="483">
        <v>0</v>
      </c>
      <c r="P29" s="483">
        <v>0</v>
      </c>
      <c r="Q29" s="483">
        <v>0</v>
      </c>
      <c r="R29" s="482"/>
      <c r="S29" s="478">
        <v>-2198932.79</v>
      </c>
      <c r="T29" s="482"/>
      <c r="U29" s="478">
        <v>-2198932.79</v>
      </c>
      <c r="V29" s="482"/>
      <c r="W29" s="482"/>
      <c r="X29" s="482"/>
      <c r="Y29" s="482"/>
      <c r="Z29" s="482"/>
      <c r="AA29" s="482"/>
      <c r="AB29" s="482"/>
      <c r="AC29" s="483">
        <v>-276896.68</v>
      </c>
      <c r="AD29" s="483">
        <v>-589521.89</v>
      </c>
      <c r="AE29" s="483">
        <v>-1332514.22</v>
      </c>
      <c r="AF29" s="482"/>
      <c r="AG29" s="344" t="s">
        <v>1056</v>
      </c>
      <c r="AH29" s="479">
        <v>45478.546273148146</v>
      </c>
      <c r="AI29" s="344"/>
      <c r="AJ29" s="344"/>
      <c r="AK29" s="3"/>
      <c r="AL29" s="3"/>
    </row>
    <row r="30" spans="1:38" s="4" customFormat="1" ht="12.75" customHeight="1" x14ac:dyDescent="0.25">
      <c r="A30" s="379" t="s">
        <v>47</v>
      </c>
      <c r="B30" s="379" t="s">
        <v>22</v>
      </c>
      <c r="C30" s="379" t="s">
        <v>522</v>
      </c>
      <c r="D30" s="379" t="s">
        <v>546</v>
      </c>
      <c r="E30" s="480">
        <v>160959800</v>
      </c>
      <c r="F30" s="379"/>
      <c r="G30" s="480">
        <v>160959800</v>
      </c>
      <c r="H30" s="379"/>
      <c r="I30" s="379"/>
      <c r="J30" s="379"/>
      <c r="K30" s="379"/>
      <c r="L30" s="379"/>
      <c r="M30" s="379"/>
      <c r="N30" s="379"/>
      <c r="O30" s="480">
        <v>138490000</v>
      </c>
      <c r="P30" s="480">
        <v>9477500</v>
      </c>
      <c r="Q30" s="480">
        <v>12992300</v>
      </c>
      <c r="R30" s="379"/>
      <c r="S30" s="480">
        <v>129636716.12</v>
      </c>
      <c r="T30" s="379"/>
      <c r="U30" s="480">
        <v>129636716.12</v>
      </c>
      <c r="V30" s="379"/>
      <c r="W30" s="379"/>
      <c r="X30" s="379"/>
      <c r="Y30" s="379"/>
      <c r="Z30" s="379"/>
      <c r="AA30" s="379"/>
      <c r="AB30" s="379"/>
      <c r="AC30" s="480">
        <v>110677118.06</v>
      </c>
      <c r="AD30" s="480">
        <v>11012700.91</v>
      </c>
      <c r="AE30" s="480">
        <v>7946897.1500000004</v>
      </c>
      <c r="AF30" s="379"/>
      <c r="AG30" s="379" t="s">
        <v>1056</v>
      </c>
      <c r="AH30" s="481">
        <v>45478.546284722222</v>
      </c>
      <c r="AI30" s="379"/>
      <c r="AJ30" s="379"/>
      <c r="AK30" s="3"/>
      <c r="AL30" s="3"/>
    </row>
    <row r="31" spans="1:38" s="4" customFormat="1" ht="12.75" customHeight="1" x14ac:dyDescent="0.25">
      <c r="A31" s="379" t="s">
        <v>48</v>
      </c>
      <c r="B31" s="379" t="s">
        <v>22</v>
      </c>
      <c r="C31" s="379" t="s">
        <v>522</v>
      </c>
      <c r="D31" s="379" t="s">
        <v>547</v>
      </c>
      <c r="E31" s="480">
        <v>91809000</v>
      </c>
      <c r="F31" s="379"/>
      <c r="G31" s="480">
        <v>91809000</v>
      </c>
      <c r="H31" s="379"/>
      <c r="I31" s="379"/>
      <c r="J31" s="379"/>
      <c r="K31" s="379"/>
      <c r="L31" s="379"/>
      <c r="M31" s="379"/>
      <c r="N31" s="379"/>
      <c r="O31" s="480">
        <v>91809000</v>
      </c>
      <c r="P31" s="379"/>
      <c r="Q31" s="379"/>
      <c r="R31" s="379"/>
      <c r="S31" s="480">
        <v>71397491.709999993</v>
      </c>
      <c r="T31" s="379"/>
      <c r="U31" s="480">
        <v>71397491.709999993</v>
      </c>
      <c r="V31" s="379"/>
      <c r="W31" s="379"/>
      <c r="X31" s="379"/>
      <c r="Y31" s="379"/>
      <c r="Z31" s="379"/>
      <c r="AA31" s="379"/>
      <c r="AB31" s="379"/>
      <c r="AC31" s="480">
        <v>71397491.709999993</v>
      </c>
      <c r="AD31" s="379"/>
      <c r="AE31" s="379"/>
      <c r="AF31" s="379"/>
      <c r="AG31" s="379" t="s">
        <v>1056</v>
      </c>
      <c r="AH31" s="481">
        <v>45478.546284722222</v>
      </c>
      <c r="AI31" s="379"/>
      <c r="AJ31" s="379"/>
      <c r="AK31" s="3"/>
      <c r="AL31" s="3"/>
    </row>
    <row r="32" spans="1:38" s="4" customFormat="1" ht="12.75" customHeight="1" x14ac:dyDescent="0.25">
      <c r="A32" s="379" t="s">
        <v>49</v>
      </c>
      <c r="B32" s="379" t="s">
        <v>22</v>
      </c>
      <c r="C32" s="379" t="s">
        <v>522</v>
      </c>
      <c r="D32" s="379" t="s">
        <v>548</v>
      </c>
      <c r="E32" s="480">
        <v>62000000</v>
      </c>
      <c r="F32" s="379"/>
      <c r="G32" s="480">
        <v>62000000</v>
      </c>
      <c r="H32" s="379"/>
      <c r="I32" s="379"/>
      <c r="J32" s="379"/>
      <c r="K32" s="379"/>
      <c r="L32" s="379"/>
      <c r="M32" s="379"/>
      <c r="N32" s="379"/>
      <c r="O32" s="480">
        <v>62000000</v>
      </c>
      <c r="P32" s="379"/>
      <c r="Q32" s="379"/>
      <c r="R32" s="379"/>
      <c r="S32" s="480">
        <v>54742368.600000001</v>
      </c>
      <c r="T32" s="379"/>
      <c r="U32" s="480">
        <v>54742368.600000001</v>
      </c>
      <c r="V32" s="379"/>
      <c r="W32" s="379"/>
      <c r="X32" s="379"/>
      <c r="Y32" s="379"/>
      <c r="Z32" s="379"/>
      <c r="AA32" s="379"/>
      <c r="AB32" s="379"/>
      <c r="AC32" s="480">
        <v>54742368.600000001</v>
      </c>
      <c r="AD32" s="379"/>
      <c r="AE32" s="379"/>
      <c r="AF32" s="379"/>
      <c r="AG32" s="379" t="s">
        <v>1056</v>
      </c>
      <c r="AH32" s="481">
        <v>45478.546284722222</v>
      </c>
      <c r="AI32" s="379"/>
      <c r="AJ32" s="379"/>
      <c r="AK32" s="3"/>
      <c r="AL32" s="3"/>
    </row>
    <row r="33" spans="1:38" s="4" customFormat="1" ht="12.75" customHeight="1" x14ac:dyDescent="0.25">
      <c r="A33" s="344" t="s">
        <v>49</v>
      </c>
      <c r="B33" s="344" t="s">
        <v>22</v>
      </c>
      <c r="C33" s="344" t="s">
        <v>522</v>
      </c>
      <c r="D33" s="482" t="s">
        <v>549</v>
      </c>
      <c r="E33" s="478">
        <v>62000000</v>
      </c>
      <c r="F33" s="482"/>
      <c r="G33" s="478">
        <v>62000000</v>
      </c>
      <c r="H33" s="482"/>
      <c r="I33" s="482"/>
      <c r="J33" s="482"/>
      <c r="K33" s="482"/>
      <c r="L33" s="482"/>
      <c r="M33" s="482"/>
      <c r="N33" s="482"/>
      <c r="O33" s="483">
        <v>62000000</v>
      </c>
      <c r="P33" s="482"/>
      <c r="Q33" s="482"/>
      <c r="R33" s="482"/>
      <c r="S33" s="478">
        <v>54742368.600000001</v>
      </c>
      <c r="T33" s="482"/>
      <c r="U33" s="478">
        <v>54742368.600000001</v>
      </c>
      <c r="V33" s="482"/>
      <c r="W33" s="482"/>
      <c r="X33" s="482"/>
      <c r="Y33" s="482"/>
      <c r="Z33" s="482"/>
      <c r="AA33" s="482"/>
      <c r="AB33" s="482"/>
      <c r="AC33" s="483">
        <v>54742368.600000001</v>
      </c>
      <c r="AD33" s="482"/>
      <c r="AE33" s="482"/>
      <c r="AF33" s="482"/>
      <c r="AG33" s="344" t="s">
        <v>1056</v>
      </c>
      <c r="AH33" s="479">
        <v>45478.546273148146</v>
      </c>
      <c r="AI33" s="344"/>
      <c r="AJ33" s="344"/>
      <c r="AK33" s="3"/>
      <c r="AL33" s="3"/>
    </row>
    <row r="34" spans="1:38" s="4" customFormat="1" ht="12.75" customHeight="1" x14ac:dyDescent="0.25">
      <c r="A34" s="379" t="s">
        <v>50</v>
      </c>
      <c r="B34" s="379" t="s">
        <v>22</v>
      </c>
      <c r="C34" s="379" t="s">
        <v>522</v>
      </c>
      <c r="D34" s="379" t="s">
        <v>550</v>
      </c>
      <c r="E34" s="480">
        <v>29809000</v>
      </c>
      <c r="F34" s="379"/>
      <c r="G34" s="480">
        <v>29809000</v>
      </c>
      <c r="H34" s="379"/>
      <c r="I34" s="379"/>
      <c r="J34" s="379"/>
      <c r="K34" s="379"/>
      <c r="L34" s="379"/>
      <c r="M34" s="379"/>
      <c r="N34" s="379"/>
      <c r="O34" s="480">
        <v>29809000</v>
      </c>
      <c r="P34" s="379"/>
      <c r="Q34" s="379"/>
      <c r="R34" s="379"/>
      <c r="S34" s="480">
        <v>16655123.109999999</v>
      </c>
      <c r="T34" s="379"/>
      <c r="U34" s="480">
        <v>16655123.109999999</v>
      </c>
      <c r="V34" s="379"/>
      <c r="W34" s="379"/>
      <c r="X34" s="379"/>
      <c r="Y34" s="379"/>
      <c r="Z34" s="379"/>
      <c r="AA34" s="379"/>
      <c r="AB34" s="379"/>
      <c r="AC34" s="480">
        <v>16655123.109999999</v>
      </c>
      <c r="AD34" s="379"/>
      <c r="AE34" s="379"/>
      <c r="AF34" s="379"/>
      <c r="AG34" s="379" t="s">
        <v>1056</v>
      </c>
      <c r="AH34" s="481">
        <v>45478.546284722222</v>
      </c>
      <c r="AI34" s="379"/>
      <c r="AJ34" s="379"/>
      <c r="AK34" s="3"/>
      <c r="AL34" s="3"/>
    </row>
    <row r="35" spans="1:38" s="4" customFormat="1" ht="12.75" customHeight="1" x14ac:dyDescent="0.25">
      <c r="A35" s="344" t="s">
        <v>51</v>
      </c>
      <c r="B35" s="344" t="s">
        <v>22</v>
      </c>
      <c r="C35" s="344" t="s">
        <v>522</v>
      </c>
      <c r="D35" s="482" t="s">
        <v>551</v>
      </c>
      <c r="E35" s="478">
        <v>29809000</v>
      </c>
      <c r="F35" s="482"/>
      <c r="G35" s="478">
        <v>29809000</v>
      </c>
      <c r="H35" s="482"/>
      <c r="I35" s="482"/>
      <c r="J35" s="482"/>
      <c r="K35" s="482"/>
      <c r="L35" s="482"/>
      <c r="M35" s="482"/>
      <c r="N35" s="482"/>
      <c r="O35" s="483">
        <v>29809000</v>
      </c>
      <c r="P35" s="482"/>
      <c r="Q35" s="482"/>
      <c r="R35" s="482"/>
      <c r="S35" s="478">
        <v>16655123.109999999</v>
      </c>
      <c r="T35" s="482"/>
      <c r="U35" s="478">
        <v>16655123.109999999</v>
      </c>
      <c r="V35" s="482"/>
      <c r="W35" s="482"/>
      <c r="X35" s="482"/>
      <c r="Y35" s="482"/>
      <c r="Z35" s="482"/>
      <c r="AA35" s="482"/>
      <c r="AB35" s="482"/>
      <c r="AC35" s="483">
        <v>16655123.109999999</v>
      </c>
      <c r="AD35" s="482"/>
      <c r="AE35" s="482"/>
      <c r="AF35" s="482"/>
      <c r="AG35" s="344" t="s">
        <v>1056</v>
      </c>
      <c r="AH35" s="479">
        <v>45478.546273148146</v>
      </c>
      <c r="AI35" s="344"/>
      <c r="AJ35" s="344"/>
      <c r="AK35" s="3"/>
      <c r="AL35" s="3"/>
    </row>
    <row r="36" spans="1:38" s="4" customFormat="1" ht="12.75" customHeight="1" x14ac:dyDescent="0.25">
      <c r="A36" s="379" t="s">
        <v>52</v>
      </c>
      <c r="B36" s="379" t="s">
        <v>22</v>
      </c>
      <c r="C36" s="379" t="s">
        <v>522</v>
      </c>
      <c r="D36" s="379" t="s">
        <v>552</v>
      </c>
      <c r="E36" s="480">
        <v>0</v>
      </c>
      <c r="F36" s="379"/>
      <c r="G36" s="480">
        <v>0</v>
      </c>
      <c r="H36" s="379"/>
      <c r="I36" s="379"/>
      <c r="J36" s="379"/>
      <c r="K36" s="379"/>
      <c r="L36" s="379"/>
      <c r="M36" s="379"/>
      <c r="N36" s="379"/>
      <c r="O36" s="480">
        <v>0</v>
      </c>
      <c r="P36" s="379"/>
      <c r="Q36" s="379"/>
      <c r="R36" s="379"/>
      <c r="S36" s="480">
        <v>71951.45</v>
      </c>
      <c r="T36" s="379"/>
      <c r="U36" s="480">
        <v>71951.45</v>
      </c>
      <c r="V36" s="379"/>
      <c r="W36" s="379"/>
      <c r="X36" s="379"/>
      <c r="Y36" s="379"/>
      <c r="Z36" s="379"/>
      <c r="AA36" s="379"/>
      <c r="AB36" s="379"/>
      <c r="AC36" s="480">
        <v>71951.45</v>
      </c>
      <c r="AD36" s="379"/>
      <c r="AE36" s="379"/>
      <c r="AF36" s="379"/>
      <c r="AG36" s="379" t="s">
        <v>1056</v>
      </c>
      <c r="AH36" s="481">
        <v>45478.546284722222</v>
      </c>
      <c r="AI36" s="379"/>
      <c r="AJ36" s="379"/>
      <c r="AK36" s="3"/>
      <c r="AL36" s="3"/>
    </row>
    <row r="37" spans="1:38" s="4" customFormat="1" ht="12.75" customHeight="1" x14ac:dyDescent="0.25">
      <c r="A37" s="344" t="s">
        <v>52</v>
      </c>
      <c r="B37" s="344" t="s">
        <v>22</v>
      </c>
      <c r="C37" s="344" t="s">
        <v>522</v>
      </c>
      <c r="D37" s="482" t="s">
        <v>553</v>
      </c>
      <c r="E37" s="478">
        <v>0</v>
      </c>
      <c r="F37" s="482"/>
      <c r="G37" s="478">
        <v>0</v>
      </c>
      <c r="H37" s="482"/>
      <c r="I37" s="482"/>
      <c r="J37" s="482"/>
      <c r="K37" s="482"/>
      <c r="L37" s="482"/>
      <c r="M37" s="482"/>
      <c r="N37" s="482"/>
      <c r="O37" s="483">
        <v>0</v>
      </c>
      <c r="P37" s="482"/>
      <c r="Q37" s="482"/>
      <c r="R37" s="482"/>
      <c r="S37" s="478">
        <v>71951.45</v>
      </c>
      <c r="T37" s="482"/>
      <c r="U37" s="478">
        <v>71951.45</v>
      </c>
      <c r="V37" s="482"/>
      <c r="W37" s="482"/>
      <c r="X37" s="482"/>
      <c r="Y37" s="482"/>
      <c r="Z37" s="482"/>
      <c r="AA37" s="482"/>
      <c r="AB37" s="482"/>
      <c r="AC37" s="483">
        <v>71951.45</v>
      </c>
      <c r="AD37" s="482"/>
      <c r="AE37" s="482"/>
      <c r="AF37" s="482"/>
      <c r="AG37" s="344" t="s">
        <v>1056</v>
      </c>
      <c r="AH37" s="479">
        <v>45478.546273148146</v>
      </c>
      <c r="AI37" s="344"/>
      <c r="AJ37" s="344"/>
      <c r="AK37" s="3"/>
      <c r="AL37" s="3"/>
    </row>
    <row r="38" spans="1:38" s="4" customFormat="1" ht="12.75" customHeight="1" x14ac:dyDescent="0.25">
      <c r="A38" s="379" t="s">
        <v>53</v>
      </c>
      <c r="B38" s="379" t="s">
        <v>22</v>
      </c>
      <c r="C38" s="379" t="s">
        <v>522</v>
      </c>
      <c r="D38" s="379" t="s">
        <v>554</v>
      </c>
      <c r="E38" s="480">
        <v>46416800</v>
      </c>
      <c r="F38" s="379"/>
      <c r="G38" s="480">
        <v>46416800</v>
      </c>
      <c r="H38" s="379"/>
      <c r="I38" s="379"/>
      <c r="J38" s="379"/>
      <c r="K38" s="379"/>
      <c r="L38" s="379"/>
      <c r="M38" s="379"/>
      <c r="N38" s="379"/>
      <c r="O38" s="480">
        <v>23947000</v>
      </c>
      <c r="P38" s="480">
        <v>9477500</v>
      </c>
      <c r="Q38" s="480">
        <v>12992300</v>
      </c>
      <c r="R38" s="379"/>
      <c r="S38" s="480">
        <v>37919196.100000001</v>
      </c>
      <c r="T38" s="379"/>
      <c r="U38" s="480">
        <v>37919196.100000001</v>
      </c>
      <c r="V38" s="379"/>
      <c r="W38" s="379"/>
      <c r="X38" s="379"/>
      <c r="Y38" s="379"/>
      <c r="Z38" s="379"/>
      <c r="AA38" s="379"/>
      <c r="AB38" s="379"/>
      <c r="AC38" s="480">
        <v>18959598.039999999</v>
      </c>
      <c r="AD38" s="480">
        <v>11012700.91</v>
      </c>
      <c r="AE38" s="480">
        <v>7946897.1500000004</v>
      </c>
      <c r="AF38" s="379"/>
      <c r="AG38" s="379" t="s">
        <v>1056</v>
      </c>
      <c r="AH38" s="481">
        <v>45478.546284722222</v>
      </c>
      <c r="AI38" s="379"/>
      <c r="AJ38" s="379"/>
      <c r="AK38" s="3"/>
      <c r="AL38" s="3"/>
    </row>
    <row r="39" spans="1:38" s="4" customFormat="1" ht="12.75" customHeight="1" x14ac:dyDescent="0.25">
      <c r="A39" s="344" t="s">
        <v>53</v>
      </c>
      <c r="B39" s="344" t="s">
        <v>22</v>
      </c>
      <c r="C39" s="344" t="s">
        <v>522</v>
      </c>
      <c r="D39" s="482" t="s">
        <v>555</v>
      </c>
      <c r="E39" s="478">
        <v>46416800</v>
      </c>
      <c r="F39" s="482"/>
      <c r="G39" s="478">
        <v>46416800</v>
      </c>
      <c r="H39" s="482"/>
      <c r="I39" s="482"/>
      <c r="J39" s="482"/>
      <c r="K39" s="482"/>
      <c r="L39" s="482"/>
      <c r="M39" s="482"/>
      <c r="N39" s="482"/>
      <c r="O39" s="483">
        <v>23947000</v>
      </c>
      <c r="P39" s="483">
        <v>9477500</v>
      </c>
      <c r="Q39" s="483">
        <v>12992300</v>
      </c>
      <c r="R39" s="482"/>
      <c r="S39" s="478">
        <v>37919196.100000001</v>
      </c>
      <c r="T39" s="482"/>
      <c r="U39" s="478">
        <v>37919196.100000001</v>
      </c>
      <c r="V39" s="482"/>
      <c r="W39" s="482"/>
      <c r="X39" s="482"/>
      <c r="Y39" s="482"/>
      <c r="Z39" s="482"/>
      <c r="AA39" s="482"/>
      <c r="AB39" s="482"/>
      <c r="AC39" s="483">
        <v>18959598.039999999</v>
      </c>
      <c r="AD39" s="483">
        <v>11012700.91</v>
      </c>
      <c r="AE39" s="483">
        <v>7946897.1500000004</v>
      </c>
      <c r="AF39" s="482"/>
      <c r="AG39" s="344" t="s">
        <v>1056</v>
      </c>
      <c r="AH39" s="479">
        <v>45478.546273148146</v>
      </c>
      <c r="AI39" s="344"/>
      <c r="AJ39" s="344"/>
      <c r="AK39" s="3"/>
      <c r="AL39" s="3"/>
    </row>
    <row r="40" spans="1:38" s="4" customFormat="1" ht="12.75" customHeight="1" x14ac:dyDescent="0.25">
      <c r="A40" s="379" t="s">
        <v>54</v>
      </c>
      <c r="B40" s="379" t="s">
        <v>22</v>
      </c>
      <c r="C40" s="379" t="s">
        <v>522</v>
      </c>
      <c r="D40" s="379" t="s">
        <v>556</v>
      </c>
      <c r="E40" s="480">
        <v>22734000</v>
      </c>
      <c r="F40" s="379"/>
      <c r="G40" s="480">
        <v>22734000</v>
      </c>
      <c r="H40" s="379"/>
      <c r="I40" s="379"/>
      <c r="J40" s="379"/>
      <c r="K40" s="379"/>
      <c r="L40" s="379"/>
      <c r="M40" s="379"/>
      <c r="N40" s="379"/>
      <c r="O40" s="480">
        <v>22734000</v>
      </c>
      <c r="P40" s="379"/>
      <c r="Q40" s="379"/>
      <c r="R40" s="379"/>
      <c r="S40" s="480">
        <v>20248076.859999999</v>
      </c>
      <c r="T40" s="379"/>
      <c r="U40" s="480">
        <v>20248076.859999999</v>
      </c>
      <c r="V40" s="379"/>
      <c r="W40" s="379"/>
      <c r="X40" s="379"/>
      <c r="Y40" s="379"/>
      <c r="Z40" s="379"/>
      <c r="AA40" s="379"/>
      <c r="AB40" s="379"/>
      <c r="AC40" s="480">
        <v>20248076.859999999</v>
      </c>
      <c r="AD40" s="379"/>
      <c r="AE40" s="379"/>
      <c r="AF40" s="379"/>
      <c r="AG40" s="379" t="s">
        <v>1056</v>
      </c>
      <c r="AH40" s="481">
        <v>45478.546284722222</v>
      </c>
      <c r="AI40" s="379"/>
      <c r="AJ40" s="379"/>
      <c r="AK40" s="3"/>
      <c r="AL40" s="3"/>
    </row>
    <row r="41" spans="1:38" s="4" customFormat="1" ht="12.75" customHeight="1" x14ac:dyDescent="0.25">
      <c r="A41" s="344" t="s">
        <v>55</v>
      </c>
      <c r="B41" s="344" t="s">
        <v>22</v>
      </c>
      <c r="C41" s="344" t="s">
        <v>522</v>
      </c>
      <c r="D41" s="482" t="s">
        <v>557</v>
      </c>
      <c r="E41" s="478">
        <v>22734000</v>
      </c>
      <c r="F41" s="482"/>
      <c r="G41" s="478">
        <v>22734000</v>
      </c>
      <c r="H41" s="482"/>
      <c r="I41" s="482"/>
      <c r="J41" s="482"/>
      <c r="K41" s="482"/>
      <c r="L41" s="482"/>
      <c r="M41" s="482"/>
      <c r="N41" s="482"/>
      <c r="O41" s="483">
        <v>22734000</v>
      </c>
      <c r="P41" s="482"/>
      <c r="Q41" s="482"/>
      <c r="R41" s="482"/>
      <c r="S41" s="478">
        <v>20248076.859999999</v>
      </c>
      <c r="T41" s="482"/>
      <c r="U41" s="478">
        <v>20248076.859999999</v>
      </c>
      <c r="V41" s="482"/>
      <c r="W41" s="482"/>
      <c r="X41" s="482"/>
      <c r="Y41" s="482"/>
      <c r="Z41" s="482"/>
      <c r="AA41" s="482"/>
      <c r="AB41" s="482"/>
      <c r="AC41" s="483">
        <v>20248076.859999999</v>
      </c>
      <c r="AD41" s="482"/>
      <c r="AE41" s="482"/>
      <c r="AF41" s="482"/>
      <c r="AG41" s="344" t="s">
        <v>1056</v>
      </c>
      <c r="AH41" s="479">
        <v>45478.546273148146</v>
      </c>
      <c r="AI41" s="344"/>
      <c r="AJ41" s="344"/>
      <c r="AK41" s="3"/>
      <c r="AL41" s="3"/>
    </row>
    <row r="42" spans="1:38" s="4" customFormat="1" ht="12.75" customHeight="1" x14ac:dyDescent="0.25">
      <c r="A42" s="379" t="s">
        <v>56</v>
      </c>
      <c r="B42" s="379" t="s">
        <v>22</v>
      </c>
      <c r="C42" s="379" t="s">
        <v>522</v>
      </c>
      <c r="D42" s="379" t="s">
        <v>558</v>
      </c>
      <c r="E42" s="480">
        <v>136694600</v>
      </c>
      <c r="F42" s="379"/>
      <c r="G42" s="480">
        <v>136694600</v>
      </c>
      <c r="H42" s="379"/>
      <c r="I42" s="379"/>
      <c r="J42" s="379"/>
      <c r="K42" s="379"/>
      <c r="L42" s="379"/>
      <c r="M42" s="379"/>
      <c r="N42" s="379"/>
      <c r="O42" s="480">
        <v>2525000</v>
      </c>
      <c r="P42" s="480">
        <v>50889000</v>
      </c>
      <c r="Q42" s="480">
        <v>83280600</v>
      </c>
      <c r="R42" s="379"/>
      <c r="S42" s="480">
        <v>33679798.259999998</v>
      </c>
      <c r="T42" s="379"/>
      <c r="U42" s="480">
        <v>33679798.259999998</v>
      </c>
      <c r="V42" s="379"/>
      <c r="W42" s="379"/>
      <c r="X42" s="379"/>
      <c r="Y42" s="379"/>
      <c r="Z42" s="379"/>
      <c r="AA42" s="379"/>
      <c r="AB42" s="379"/>
      <c r="AC42" s="480">
        <v>1430546.36</v>
      </c>
      <c r="AD42" s="480">
        <v>10219824.619999999</v>
      </c>
      <c r="AE42" s="480">
        <v>22029427.280000001</v>
      </c>
      <c r="AF42" s="379"/>
      <c r="AG42" s="379" t="s">
        <v>1056</v>
      </c>
      <c r="AH42" s="481">
        <v>45478.546284722222</v>
      </c>
      <c r="AI42" s="379"/>
      <c r="AJ42" s="379"/>
      <c r="AK42" s="3"/>
      <c r="AL42" s="3"/>
    </row>
    <row r="43" spans="1:38" s="4" customFormat="1" ht="12.75" customHeight="1" x14ac:dyDescent="0.25">
      <c r="A43" s="379" t="s">
        <v>57</v>
      </c>
      <c r="B43" s="379" t="s">
        <v>22</v>
      </c>
      <c r="C43" s="379" t="s">
        <v>522</v>
      </c>
      <c r="D43" s="379" t="s">
        <v>559</v>
      </c>
      <c r="E43" s="480">
        <v>43872700</v>
      </c>
      <c r="F43" s="379"/>
      <c r="G43" s="480">
        <v>43872700</v>
      </c>
      <c r="H43" s="379"/>
      <c r="I43" s="379"/>
      <c r="J43" s="379"/>
      <c r="K43" s="379"/>
      <c r="L43" s="379"/>
      <c r="M43" s="379"/>
      <c r="N43" s="379"/>
      <c r="O43" s="379"/>
      <c r="P43" s="480">
        <v>27101000</v>
      </c>
      <c r="Q43" s="480">
        <v>16771700</v>
      </c>
      <c r="R43" s="379"/>
      <c r="S43" s="480">
        <v>4119255.81</v>
      </c>
      <c r="T43" s="379"/>
      <c r="U43" s="480">
        <v>4119255.81</v>
      </c>
      <c r="V43" s="379"/>
      <c r="W43" s="379"/>
      <c r="X43" s="379"/>
      <c r="Y43" s="379"/>
      <c r="Z43" s="379"/>
      <c r="AA43" s="379"/>
      <c r="AB43" s="379"/>
      <c r="AC43" s="379"/>
      <c r="AD43" s="480">
        <v>2321104.09</v>
      </c>
      <c r="AE43" s="480">
        <v>1798151.72</v>
      </c>
      <c r="AF43" s="379"/>
      <c r="AG43" s="379" t="s">
        <v>1056</v>
      </c>
      <c r="AH43" s="481">
        <v>45478.546284722222</v>
      </c>
      <c r="AI43" s="379"/>
      <c r="AJ43" s="379"/>
      <c r="AK43" s="3"/>
      <c r="AL43" s="3"/>
    </row>
    <row r="44" spans="1:38" s="4" customFormat="1" ht="12.75" customHeight="1" x14ac:dyDescent="0.25">
      <c r="A44" s="344" t="s">
        <v>58</v>
      </c>
      <c r="B44" s="344" t="s">
        <v>22</v>
      </c>
      <c r="C44" s="344" t="s">
        <v>522</v>
      </c>
      <c r="D44" s="482" t="s">
        <v>560</v>
      </c>
      <c r="E44" s="478">
        <v>16771700</v>
      </c>
      <c r="F44" s="482"/>
      <c r="G44" s="478">
        <v>16771700</v>
      </c>
      <c r="H44" s="482"/>
      <c r="I44" s="482"/>
      <c r="J44" s="482"/>
      <c r="K44" s="482"/>
      <c r="L44" s="482"/>
      <c r="M44" s="482"/>
      <c r="N44" s="482"/>
      <c r="O44" s="482"/>
      <c r="P44" s="482"/>
      <c r="Q44" s="483">
        <v>16771700</v>
      </c>
      <c r="R44" s="482"/>
      <c r="S44" s="478">
        <v>1798151.72</v>
      </c>
      <c r="T44" s="482"/>
      <c r="U44" s="478">
        <v>1798151.72</v>
      </c>
      <c r="V44" s="482"/>
      <c r="W44" s="482"/>
      <c r="X44" s="482"/>
      <c r="Y44" s="482"/>
      <c r="Z44" s="482"/>
      <c r="AA44" s="482"/>
      <c r="AB44" s="482"/>
      <c r="AC44" s="482"/>
      <c r="AD44" s="482"/>
      <c r="AE44" s="483">
        <v>1798151.72</v>
      </c>
      <c r="AF44" s="482"/>
      <c r="AG44" s="344" t="s">
        <v>1056</v>
      </c>
      <c r="AH44" s="479">
        <v>45478.546273148146</v>
      </c>
      <c r="AI44" s="344"/>
      <c r="AJ44" s="344"/>
      <c r="AK44" s="3"/>
      <c r="AL44" s="3"/>
    </row>
    <row r="45" spans="1:38" s="4" customFormat="1" ht="12.75" customHeight="1" x14ac:dyDescent="0.25">
      <c r="A45" s="344" t="s">
        <v>59</v>
      </c>
      <c r="B45" s="344" t="s">
        <v>22</v>
      </c>
      <c r="C45" s="344" t="s">
        <v>522</v>
      </c>
      <c r="D45" s="482" t="s">
        <v>561</v>
      </c>
      <c r="E45" s="478">
        <v>27101000</v>
      </c>
      <c r="F45" s="482"/>
      <c r="G45" s="478">
        <v>27101000</v>
      </c>
      <c r="H45" s="482"/>
      <c r="I45" s="482"/>
      <c r="J45" s="482"/>
      <c r="K45" s="482"/>
      <c r="L45" s="482"/>
      <c r="M45" s="482"/>
      <c r="N45" s="482"/>
      <c r="O45" s="482"/>
      <c r="P45" s="483">
        <v>27101000</v>
      </c>
      <c r="Q45" s="482"/>
      <c r="R45" s="482"/>
      <c r="S45" s="478">
        <v>2321104.09</v>
      </c>
      <c r="T45" s="482"/>
      <c r="U45" s="478">
        <v>2321104.09</v>
      </c>
      <c r="V45" s="482"/>
      <c r="W45" s="482"/>
      <c r="X45" s="482"/>
      <c r="Y45" s="482"/>
      <c r="Z45" s="482"/>
      <c r="AA45" s="482"/>
      <c r="AB45" s="482"/>
      <c r="AC45" s="482"/>
      <c r="AD45" s="483">
        <v>2321104.09</v>
      </c>
      <c r="AE45" s="482"/>
      <c r="AF45" s="482"/>
      <c r="AG45" s="344" t="s">
        <v>1056</v>
      </c>
      <c r="AH45" s="479">
        <v>45478.546273148146</v>
      </c>
      <c r="AI45" s="344"/>
      <c r="AJ45" s="344"/>
      <c r="AK45" s="3"/>
      <c r="AL45" s="3"/>
    </row>
    <row r="46" spans="1:38" s="4" customFormat="1" ht="12.75" customHeight="1" x14ac:dyDescent="0.25">
      <c r="A46" s="379" t="s">
        <v>60</v>
      </c>
      <c r="B46" s="379" t="s">
        <v>22</v>
      </c>
      <c r="C46" s="379" t="s">
        <v>522</v>
      </c>
      <c r="D46" s="379" t="s">
        <v>562</v>
      </c>
      <c r="E46" s="480">
        <v>2525000</v>
      </c>
      <c r="F46" s="379"/>
      <c r="G46" s="480">
        <v>2525000</v>
      </c>
      <c r="H46" s="379"/>
      <c r="I46" s="379"/>
      <c r="J46" s="379"/>
      <c r="K46" s="379"/>
      <c r="L46" s="379"/>
      <c r="M46" s="379"/>
      <c r="N46" s="379"/>
      <c r="O46" s="480">
        <v>2525000</v>
      </c>
      <c r="P46" s="379"/>
      <c r="Q46" s="379"/>
      <c r="R46" s="379"/>
      <c r="S46" s="480">
        <v>1430546.36</v>
      </c>
      <c r="T46" s="379"/>
      <c r="U46" s="480">
        <v>1430546.36</v>
      </c>
      <c r="V46" s="379"/>
      <c r="W46" s="379"/>
      <c r="X46" s="379"/>
      <c r="Y46" s="379"/>
      <c r="Z46" s="379"/>
      <c r="AA46" s="379"/>
      <c r="AB46" s="379"/>
      <c r="AC46" s="480">
        <v>1430546.36</v>
      </c>
      <c r="AD46" s="379"/>
      <c r="AE46" s="379"/>
      <c r="AF46" s="379"/>
      <c r="AG46" s="379" t="s">
        <v>1056</v>
      </c>
      <c r="AH46" s="481">
        <v>45478.546284722222</v>
      </c>
      <c r="AI46" s="379"/>
      <c r="AJ46" s="379"/>
      <c r="AK46" s="3"/>
      <c r="AL46" s="3"/>
    </row>
    <row r="47" spans="1:38" s="4" customFormat="1" ht="12.75" customHeight="1" x14ac:dyDescent="0.25">
      <c r="A47" s="344" t="s">
        <v>61</v>
      </c>
      <c r="B47" s="344" t="s">
        <v>22</v>
      </c>
      <c r="C47" s="344" t="s">
        <v>522</v>
      </c>
      <c r="D47" s="482" t="s">
        <v>563</v>
      </c>
      <c r="E47" s="478">
        <v>2525000</v>
      </c>
      <c r="F47" s="482"/>
      <c r="G47" s="478">
        <v>2525000</v>
      </c>
      <c r="H47" s="482"/>
      <c r="I47" s="482"/>
      <c r="J47" s="482"/>
      <c r="K47" s="482"/>
      <c r="L47" s="482"/>
      <c r="M47" s="482"/>
      <c r="N47" s="482"/>
      <c r="O47" s="483">
        <v>2525000</v>
      </c>
      <c r="P47" s="482"/>
      <c r="Q47" s="482"/>
      <c r="R47" s="482"/>
      <c r="S47" s="478">
        <v>1430546.36</v>
      </c>
      <c r="T47" s="482"/>
      <c r="U47" s="478">
        <v>1430546.36</v>
      </c>
      <c r="V47" s="482"/>
      <c r="W47" s="482"/>
      <c r="X47" s="482"/>
      <c r="Y47" s="482"/>
      <c r="Z47" s="482"/>
      <c r="AA47" s="482"/>
      <c r="AB47" s="482"/>
      <c r="AC47" s="483">
        <v>1430546.36</v>
      </c>
      <c r="AD47" s="482"/>
      <c r="AE47" s="482"/>
      <c r="AF47" s="482"/>
      <c r="AG47" s="344" t="s">
        <v>1056</v>
      </c>
      <c r="AH47" s="479">
        <v>45478.546273148146</v>
      </c>
      <c r="AI47" s="344"/>
      <c r="AJ47" s="344"/>
      <c r="AK47" s="3"/>
      <c r="AL47" s="3"/>
    </row>
    <row r="48" spans="1:38" s="4" customFormat="1" ht="12.75" customHeight="1" x14ac:dyDescent="0.25">
      <c r="A48" s="379" t="s">
        <v>62</v>
      </c>
      <c r="B48" s="379" t="s">
        <v>22</v>
      </c>
      <c r="C48" s="379" t="s">
        <v>522</v>
      </c>
      <c r="D48" s="379" t="s">
        <v>564</v>
      </c>
      <c r="E48" s="480">
        <v>90296900</v>
      </c>
      <c r="F48" s="379"/>
      <c r="G48" s="480">
        <v>90296900</v>
      </c>
      <c r="H48" s="379"/>
      <c r="I48" s="379"/>
      <c r="J48" s="379"/>
      <c r="K48" s="379"/>
      <c r="L48" s="379"/>
      <c r="M48" s="379"/>
      <c r="N48" s="379"/>
      <c r="O48" s="379"/>
      <c r="P48" s="480">
        <v>23788000</v>
      </c>
      <c r="Q48" s="480">
        <v>66508900</v>
      </c>
      <c r="R48" s="379"/>
      <c r="S48" s="480">
        <v>28129996.09</v>
      </c>
      <c r="T48" s="379"/>
      <c r="U48" s="480">
        <v>28129996.09</v>
      </c>
      <c r="V48" s="379"/>
      <c r="W48" s="379"/>
      <c r="X48" s="379"/>
      <c r="Y48" s="379"/>
      <c r="Z48" s="379"/>
      <c r="AA48" s="379"/>
      <c r="AB48" s="379"/>
      <c r="AC48" s="379"/>
      <c r="AD48" s="480">
        <v>7898720.5300000003</v>
      </c>
      <c r="AE48" s="480">
        <v>20231275.559999999</v>
      </c>
      <c r="AF48" s="379"/>
      <c r="AG48" s="379" t="s">
        <v>1056</v>
      </c>
      <c r="AH48" s="481">
        <v>45478.546284722222</v>
      </c>
      <c r="AI48" s="379"/>
      <c r="AJ48" s="379"/>
      <c r="AK48" s="3"/>
      <c r="AL48" s="3"/>
    </row>
    <row r="49" spans="1:38" s="4" customFormat="1" ht="12.75" customHeight="1" x14ac:dyDescent="0.25">
      <c r="A49" s="379" t="s">
        <v>63</v>
      </c>
      <c r="B49" s="379" t="s">
        <v>22</v>
      </c>
      <c r="C49" s="379" t="s">
        <v>522</v>
      </c>
      <c r="D49" s="379" t="s">
        <v>565</v>
      </c>
      <c r="E49" s="480">
        <v>55003000</v>
      </c>
      <c r="F49" s="379"/>
      <c r="G49" s="480">
        <v>55003000</v>
      </c>
      <c r="H49" s="379"/>
      <c r="I49" s="379"/>
      <c r="J49" s="379"/>
      <c r="K49" s="379"/>
      <c r="L49" s="379"/>
      <c r="M49" s="379"/>
      <c r="N49" s="379"/>
      <c r="O49" s="379"/>
      <c r="P49" s="480">
        <v>11197000</v>
      </c>
      <c r="Q49" s="480">
        <v>43806000</v>
      </c>
      <c r="R49" s="379"/>
      <c r="S49" s="480">
        <v>24647261.07</v>
      </c>
      <c r="T49" s="379"/>
      <c r="U49" s="480">
        <v>24647261.07</v>
      </c>
      <c r="V49" s="379"/>
      <c r="W49" s="379"/>
      <c r="X49" s="379"/>
      <c r="Y49" s="379"/>
      <c r="Z49" s="379"/>
      <c r="AA49" s="379"/>
      <c r="AB49" s="379"/>
      <c r="AC49" s="379"/>
      <c r="AD49" s="480">
        <v>5983201.5899999999</v>
      </c>
      <c r="AE49" s="480">
        <v>18664059.48</v>
      </c>
      <c r="AF49" s="379"/>
      <c r="AG49" s="379" t="s">
        <v>1056</v>
      </c>
      <c r="AH49" s="481">
        <v>45478.546284722222</v>
      </c>
      <c r="AI49" s="379"/>
      <c r="AJ49" s="379"/>
      <c r="AK49" s="3"/>
      <c r="AL49" s="3"/>
    </row>
    <row r="50" spans="1:38" s="4" customFormat="1" ht="12.75" customHeight="1" x14ac:dyDescent="0.25">
      <c r="A50" s="344" t="s">
        <v>64</v>
      </c>
      <c r="B50" s="344" t="s">
        <v>22</v>
      </c>
      <c r="C50" s="344" t="s">
        <v>522</v>
      </c>
      <c r="D50" s="482" t="s">
        <v>566</v>
      </c>
      <c r="E50" s="478">
        <v>43806000</v>
      </c>
      <c r="F50" s="482"/>
      <c r="G50" s="478">
        <v>43806000</v>
      </c>
      <c r="H50" s="482"/>
      <c r="I50" s="482"/>
      <c r="J50" s="482"/>
      <c r="K50" s="482"/>
      <c r="L50" s="482"/>
      <c r="M50" s="482"/>
      <c r="N50" s="482"/>
      <c r="O50" s="482"/>
      <c r="P50" s="482"/>
      <c r="Q50" s="483">
        <v>43806000</v>
      </c>
      <c r="R50" s="482"/>
      <c r="S50" s="478">
        <v>18664059.48</v>
      </c>
      <c r="T50" s="482"/>
      <c r="U50" s="478">
        <v>18664059.48</v>
      </c>
      <c r="V50" s="482"/>
      <c r="W50" s="482"/>
      <c r="X50" s="482"/>
      <c r="Y50" s="482"/>
      <c r="Z50" s="482"/>
      <c r="AA50" s="482"/>
      <c r="AB50" s="482"/>
      <c r="AC50" s="482"/>
      <c r="AD50" s="482"/>
      <c r="AE50" s="483">
        <v>18664059.48</v>
      </c>
      <c r="AF50" s="482"/>
      <c r="AG50" s="344" t="s">
        <v>1056</v>
      </c>
      <c r="AH50" s="479">
        <v>45478.546273148146</v>
      </c>
      <c r="AI50" s="344"/>
      <c r="AJ50" s="344"/>
      <c r="AK50" s="3"/>
      <c r="AL50" s="3"/>
    </row>
    <row r="51" spans="1:38" s="4" customFormat="1" ht="12.75" customHeight="1" x14ac:dyDescent="0.25">
      <c r="A51" s="344" t="s">
        <v>65</v>
      </c>
      <c r="B51" s="344" t="s">
        <v>22</v>
      </c>
      <c r="C51" s="344" t="s">
        <v>522</v>
      </c>
      <c r="D51" s="482" t="s">
        <v>567</v>
      </c>
      <c r="E51" s="478">
        <v>11197000</v>
      </c>
      <c r="F51" s="482"/>
      <c r="G51" s="478">
        <v>11197000</v>
      </c>
      <c r="H51" s="482"/>
      <c r="I51" s="482"/>
      <c r="J51" s="482"/>
      <c r="K51" s="482"/>
      <c r="L51" s="482"/>
      <c r="M51" s="482"/>
      <c r="N51" s="482"/>
      <c r="O51" s="482"/>
      <c r="P51" s="483">
        <v>11197000</v>
      </c>
      <c r="Q51" s="482"/>
      <c r="R51" s="482"/>
      <c r="S51" s="478">
        <v>5983201.5899999999</v>
      </c>
      <c r="T51" s="482"/>
      <c r="U51" s="478">
        <v>5983201.5899999999</v>
      </c>
      <c r="V51" s="482"/>
      <c r="W51" s="482"/>
      <c r="X51" s="482"/>
      <c r="Y51" s="482"/>
      <c r="Z51" s="482"/>
      <c r="AA51" s="482"/>
      <c r="AB51" s="482"/>
      <c r="AC51" s="482"/>
      <c r="AD51" s="483">
        <v>5983201.5899999999</v>
      </c>
      <c r="AE51" s="482"/>
      <c r="AF51" s="482"/>
      <c r="AG51" s="344" t="s">
        <v>1056</v>
      </c>
      <c r="AH51" s="479">
        <v>45478.546273148146</v>
      </c>
      <c r="AI51" s="344"/>
      <c r="AJ51" s="344"/>
      <c r="AK51" s="3"/>
      <c r="AL51" s="3"/>
    </row>
    <row r="52" spans="1:38" s="4" customFormat="1" ht="12.75" customHeight="1" x14ac:dyDescent="0.25">
      <c r="A52" s="379" t="s">
        <v>66</v>
      </c>
      <c r="B52" s="379" t="s">
        <v>22</v>
      </c>
      <c r="C52" s="379" t="s">
        <v>522</v>
      </c>
      <c r="D52" s="379" t="s">
        <v>568</v>
      </c>
      <c r="E52" s="480">
        <v>35293900</v>
      </c>
      <c r="F52" s="379"/>
      <c r="G52" s="480">
        <v>35293900</v>
      </c>
      <c r="H52" s="379"/>
      <c r="I52" s="379"/>
      <c r="J52" s="379"/>
      <c r="K52" s="379"/>
      <c r="L52" s="379"/>
      <c r="M52" s="379"/>
      <c r="N52" s="379"/>
      <c r="O52" s="379"/>
      <c r="P52" s="480">
        <v>12591000</v>
      </c>
      <c r="Q52" s="480">
        <v>22702900</v>
      </c>
      <c r="R52" s="379"/>
      <c r="S52" s="480">
        <v>3482735.02</v>
      </c>
      <c r="T52" s="379"/>
      <c r="U52" s="480">
        <v>3482735.02</v>
      </c>
      <c r="V52" s="379"/>
      <c r="W52" s="379"/>
      <c r="X52" s="379"/>
      <c r="Y52" s="379"/>
      <c r="Z52" s="379"/>
      <c r="AA52" s="379"/>
      <c r="AB52" s="379"/>
      <c r="AC52" s="379"/>
      <c r="AD52" s="480">
        <v>1915518.94</v>
      </c>
      <c r="AE52" s="480">
        <v>1567216.08</v>
      </c>
      <c r="AF52" s="379"/>
      <c r="AG52" s="379" t="s">
        <v>1056</v>
      </c>
      <c r="AH52" s="481">
        <v>45478.546284722222</v>
      </c>
      <c r="AI52" s="379"/>
      <c r="AJ52" s="379"/>
      <c r="AK52" s="3"/>
      <c r="AL52" s="3"/>
    </row>
    <row r="53" spans="1:38" s="4" customFormat="1" ht="12.75" customHeight="1" x14ac:dyDescent="0.25">
      <c r="A53" s="344" t="s">
        <v>67</v>
      </c>
      <c r="B53" s="344" t="s">
        <v>22</v>
      </c>
      <c r="C53" s="344" t="s">
        <v>522</v>
      </c>
      <c r="D53" s="482" t="s">
        <v>569</v>
      </c>
      <c r="E53" s="478">
        <v>22702900</v>
      </c>
      <c r="F53" s="482"/>
      <c r="G53" s="478">
        <v>22702900</v>
      </c>
      <c r="H53" s="482"/>
      <c r="I53" s="482"/>
      <c r="J53" s="482"/>
      <c r="K53" s="482"/>
      <c r="L53" s="482"/>
      <c r="M53" s="482"/>
      <c r="N53" s="482"/>
      <c r="O53" s="482"/>
      <c r="P53" s="482"/>
      <c r="Q53" s="483">
        <v>22702900</v>
      </c>
      <c r="R53" s="482"/>
      <c r="S53" s="478">
        <v>1567216.08</v>
      </c>
      <c r="T53" s="482"/>
      <c r="U53" s="478">
        <v>1567216.08</v>
      </c>
      <c r="V53" s="482"/>
      <c r="W53" s="482"/>
      <c r="X53" s="482"/>
      <c r="Y53" s="482"/>
      <c r="Z53" s="482"/>
      <c r="AA53" s="482"/>
      <c r="AB53" s="482"/>
      <c r="AC53" s="482"/>
      <c r="AD53" s="482"/>
      <c r="AE53" s="483">
        <v>1567216.08</v>
      </c>
      <c r="AF53" s="482"/>
      <c r="AG53" s="344" t="s">
        <v>1056</v>
      </c>
      <c r="AH53" s="479">
        <v>45478.546273148146</v>
      </c>
      <c r="AI53" s="344"/>
      <c r="AJ53" s="344"/>
      <c r="AK53" s="3"/>
      <c r="AL53" s="3"/>
    </row>
    <row r="54" spans="1:38" s="4" customFormat="1" ht="12.75" customHeight="1" x14ac:dyDescent="0.25">
      <c r="A54" s="344" t="s">
        <v>68</v>
      </c>
      <c r="B54" s="344" t="s">
        <v>22</v>
      </c>
      <c r="C54" s="344" t="s">
        <v>522</v>
      </c>
      <c r="D54" s="482" t="s">
        <v>570</v>
      </c>
      <c r="E54" s="478">
        <v>12591000</v>
      </c>
      <c r="F54" s="482"/>
      <c r="G54" s="478">
        <v>12591000</v>
      </c>
      <c r="H54" s="482"/>
      <c r="I54" s="482"/>
      <c r="J54" s="482"/>
      <c r="K54" s="482"/>
      <c r="L54" s="482"/>
      <c r="M54" s="482"/>
      <c r="N54" s="482"/>
      <c r="O54" s="482"/>
      <c r="P54" s="483">
        <v>12591000</v>
      </c>
      <c r="Q54" s="482"/>
      <c r="R54" s="482"/>
      <c r="S54" s="478">
        <v>1915518.94</v>
      </c>
      <c r="T54" s="482"/>
      <c r="U54" s="478">
        <v>1915518.94</v>
      </c>
      <c r="V54" s="482"/>
      <c r="W54" s="482"/>
      <c r="X54" s="482"/>
      <c r="Y54" s="482"/>
      <c r="Z54" s="482"/>
      <c r="AA54" s="482"/>
      <c r="AB54" s="482"/>
      <c r="AC54" s="482"/>
      <c r="AD54" s="483">
        <v>1915518.94</v>
      </c>
      <c r="AE54" s="482"/>
      <c r="AF54" s="482"/>
      <c r="AG54" s="344" t="s">
        <v>1056</v>
      </c>
      <c r="AH54" s="479">
        <v>45478.546273148146</v>
      </c>
      <c r="AI54" s="344"/>
      <c r="AJ54" s="344"/>
      <c r="AK54" s="3"/>
      <c r="AL54" s="3"/>
    </row>
    <row r="55" spans="1:38" s="4" customFormat="1" ht="12.75" customHeight="1" x14ac:dyDescent="0.25">
      <c r="A55" s="379" t="s">
        <v>69</v>
      </c>
      <c r="B55" s="379" t="s">
        <v>22</v>
      </c>
      <c r="C55" s="379" t="s">
        <v>522</v>
      </c>
      <c r="D55" s="379" t="s">
        <v>571</v>
      </c>
      <c r="E55" s="480">
        <v>8033000</v>
      </c>
      <c r="F55" s="379"/>
      <c r="G55" s="480">
        <v>8033000</v>
      </c>
      <c r="H55" s="379"/>
      <c r="I55" s="379"/>
      <c r="J55" s="379"/>
      <c r="K55" s="379"/>
      <c r="L55" s="379"/>
      <c r="M55" s="379"/>
      <c r="N55" s="379"/>
      <c r="O55" s="480">
        <v>8033000</v>
      </c>
      <c r="P55" s="379"/>
      <c r="Q55" s="379"/>
      <c r="R55" s="379"/>
      <c r="S55" s="480">
        <v>4783934.32</v>
      </c>
      <c r="T55" s="379"/>
      <c r="U55" s="480">
        <v>4783934.32</v>
      </c>
      <c r="V55" s="379"/>
      <c r="W55" s="379"/>
      <c r="X55" s="379"/>
      <c r="Y55" s="379"/>
      <c r="Z55" s="379"/>
      <c r="AA55" s="379"/>
      <c r="AB55" s="379"/>
      <c r="AC55" s="480">
        <v>4783934.32</v>
      </c>
      <c r="AD55" s="379"/>
      <c r="AE55" s="379"/>
      <c r="AF55" s="379"/>
      <c r="AG55" s="379" t="s">
        <v>1056</v>
      </c>
      <c r="AH55" s="481">
        <v>45478.546284722222</v>
      </c>
      <c r="AI55" s="379"/>
      <c r="AJ55" s="379"/>
      <c r="AK55" s="3"/>
      <c r="AL55" s="3"/>
    </row>
    <row r="56" spans="1:38" s="4" customFormat="1" ht="12.75" customHeight="1" x14ac:dyDescent="0.25">
      <c r="A56" s="379" t="s">
        <v>70</v>
      </c>
      <c r="B56" s="379" t="s">
        <v>22</v>
      </c>
      <c r="C56" s="379" t="s">
        <v>522</v>
      </c>
      <c r="D56" s="379" t="s">
        <v>572</v>
      </c>
      <c r="E56" s="480">
        <v>8033000</v>
      </c>
      <c r="F56" s="379"/>
      <c r="G56" s="480">
        <v>8033000</v>
      </c>
      <c r="H56" s="379"/>
      <c r="I56" s="379"/>
      <c r="J56" s="379"/>
      <c r="K56" s="379"/>
      <c r="L56" s="379"/>
      <c r="M56" s="379"/>
      <c r="N56" s="379"/>
      <c r="O56" s="480">
        <v>8033000</v>
      </c>
      <c r="P56" s="379"/>
      <c r="Q56" s="379"/>
      <c r="R56" s="379"/>
      <c r="S56" s="480">
        <v>4783934.32</v>
      </c>
      <c r="T56" s="379"/>
      <c r="U56" s="480">
        <v>4783934.32</v>
      </c>
      <c r="V56" s="379"/>
      <c r="W56" s="379"/>
      <c r="X56" s="379"/>
      <c r="Y56" s="379"/>
      <c r="Z56" s="379"/>
      <c r="AA56" s="379"/>
      <c r="AB56" s="379"/>
      <c r="AC56" s="480">
        <v>4783934.32</v>
      </c>
      <c r="AD56" s="379"/>
      <c r="AE56" s="379"/>
      <c r="AF56" s="379"/>
      <c r="AG56" s="379" t="s">
        <v>1056</v>
      </c>
      <c r="AH56" s="481">
        <v>45478.546284722222</v>
      </c>
      <c r="AI56" s="379"/>
      <c r="AJ56" s="379"/>
      <c r="AK56" s="3"/>
      <c r="AL56" s="3"/>
    </row>
    <row r="57" spans="1:38" s="4" customFormat="1" ht="12.75" customHeight="1" x14ac:dyDescent="0.25">
      <c r="A57" s="344" t="s">
        <v>71</v>
      </c>
      <c r="B57" s="344" t="s">
        <v>22</v>
      </c>
      <c r="C57" s="344" t="s">
        <v>522</v>
      </c>
      <c r="D57" s="482" t="s">
        <v>573</v>
      </c>
      <c r="E57" s="478">
        <v>8033000</v>
      </c>
      <c r="F57" s="482"/>
      <c r="G57" s="478">
        <v>8033000</v>
      </c>
      <c r="H57" s="482"/>
      <c r="I57" s="482"/>
      <c r="J57" s="482"/>
      <c r="K57" s="482"/>
      <c r="L57" s="482"/>
      <c r="M57" s="482"/>
      <c r="N57" s="482"/>
      <c r="O57" s="483">
        <v>8033000</v>
      </c>
      <c r="P57" s="482"/>
      <c r="Q57" s="482"/>
      <c r="R57" s="482"/>
      <c r="S57" s="478">
        <v>4783934.32</v>
      </c>
      <c r="T57" s="482"/>
      <c r="U57" s="478">
        <v>4783934.32</v>
      </c>
      <c r="V57" s="482"/>
      <c r="W57" s="482"/>
      <c r="X57" s="482"/>
      <c r="Y57" s="482"/>
      <c r="Z57" s="482"/>
      <c r="AA57" s="482"/>
      <c r="AB57" s="482"/>
      <c r="AC57" s="483">
        <v>4783934.32</v>
      </c>
      <c r="AD57" s="482"/>
      <c r="AE57" s="482"/>
      <c r="AF57" s="482"/>
      <c r="AG57" s="344" t="s">
        <v>1056</v>
      </c>
      <c r="AH57" s="479">
        <v>45478.546273148146</v>
      </c>
      <c r="AI57" s="344"/>
      <c r="AJ57" s="344"/>
      <c r="AK57" s="3"/>
      <c r="AL57" s="3"/>
    </row>
    <row r="58" spans="1:38" s="4" customFormat="1" ht="12.75" customHeight="1" x14ac:dyDescent="0.25">
      <c r="A58" s="379" t="s">
        <v>935</v>
      </c>
      <c r="B58" s="379" t="s">
        <v>22</v>
      </c>
      <c r="C58" s="379" t="s">
        <v>522</v>
      </c>
      <c r="D58" s="379" t="s">
        <v>729</v>
      </c>
      <c r="E58" s="480">
        <v>0</v>
      </c>
      <c r="F58" s="379"/>
      <c r="G58" s="480">
        <v>0</v>
      </c>
      <c r="H58" s="480"/>
      <c r="I58" s="379"/>
      <c r="J58" s="379"/>
      <c r="K58" s="379"/>
      <c r="L58" s="379"/>
      <c r="M58" s="379"/>
      <c r="N58" s="379"/>
      <c r="O58" s="480"/>
      <c r="P58" s="480">
        <v>0</v>
      </c>
      <c r="Q58" s="480">
        <v>0</v>
      </c>
      <c r="R58" s="379"/>
      <c r="S58" s="480">
        <v>-232.51</v>
      </c>
      <c r="T58" s="379"/>
      <c r="U58" s="480">
        <v>-232.51</v>
      </c>
      <c r="V58" s="480"/>
      <c r="W58" s="379"/>
      <c r="X58" s="379"/>
      <c r="Y58" s="379"/>
      <c r="Z58" s="379"/>
      <c r="AA58" s="379"/>
      <c r="AB58" s="379"/>
      <c r="AC58" s="480"/>
      <c r="AD58" s="480">
        <v>-62.8</v>
      </c>
      <c r="AE58" s="480">
        <v>-169.71</v>
      </c>
      <c r="AF58" s="379"/>
      <c r="AG58" s="379" t="s">
        <v>1056</v>
      </c>
      <c r="AH58" s="481">
        <v>45478.546284722222</v>
      </c>
      <c r="AI58" s="379"/>
      <c r="AJ58" s="379"/>
      <c r="AK58" s="3"/>
      <c r="AL58" s="3"/>
    </row>
    <row r="59" spans="1:38" s="4" customFormat="1" ht="12.75" customHeight="1" x14ac:dyDescent="0.25">
      <c r="A59" s="379" t="s">
        <v>441</v>
      </c>
      <c r="B59" s="379" t="s">
        <v>22</v>
      </c>
      <c r="C59" s="379" t="s">
        <v>522</v>
      </c>
      <c r="D59" s="379" t="s">
        <v>936</v>
      </c>
      <c r="E59" s="480">
        <v>0</v>
      </c>
      <c r="F59" s="379"/>
      <c r="G59" s="480">
        <v>0</v>
      </c>
      <c r="H59" s="480"/>
      <c r="I59" s="379"/>
      <c r="J59" s="379"/>
      <c r="K59" s="379"/>
      <c r="L59" s="379"/>
      <c r="M59" s="379"/>
      <c r="N59" s="379"/>
      <c r="O59" s="480"/>
      <c r="P59" s="379">
        <v>0</v>
      </c>
      <c r="Q59" s="379">
        <v>0</v>
      </c>
      <c r="R59" s="379"/>
      <c r="S59" s="480">
        <v>-232.51</v>
      </c>
      <c r="T59" s="379"/>
      <c r="U59" s="480">
        <v>-232.51</v>
      </c>
      <c r="V59" s="480"/>
      <c r="W59" s="379"/>
      <c r="X59" s="379"/>
      <c r="Y59" s="379"/>
      <c r="Z59" s="379"/>
      <c r="AA59" s="379"/>
      <c r="AB59" s="379"/>
      <c r="AC59" s="480"/>
      <c r="AD59" s="379">
        <v>-62.8</v>
      </c>
      <c r="AE59" s="379">
        <v>-169.71</v>
      </c>
      <c r="AF59" s="379"/>
      <c r="AG59" s="379" t="s">
        <v>1056</v>
      </c>
      <c r="AH59" s="481">
        <v>45478.546284722222</v>
      </c>
      <c r="AI59" s="379"/>
      <c r="AJ59" s="379"/>
      <c r="AK59" s="3"/>
      <c r="AL59" s="3"/>
    </row>
    <row r="60" spans="1:38" s="4" customFormat="1" ht="12.75" customHeight="1" x14ac:dyDescent="0.25">
      <c r="A60" s="344" t="s">
        <v>937</v>
      </c>
      <c r="B60" s="344" t="s">
        <v>22</v>
      </c>
      <c r="C60" s="344" t="s">
        <v>522</v>
      </c>
      <c r="D60" s="482" t="s">
        <v>938</v>
      </c>
      <c r="E60" s="478">
        <v>0</v>
      </c>
      <c r="F60" s="482"/>
      <c r="G60" s="478">
        <v>0</v>
      </c>
      <c r="H60" s="483"/>
      <c r="I60" s="482"/>
      <c r="J60" s="482"/>
      <c r="K60" s="482"/>
      <c r="L60" s="482"/>
      <c r="M60" s="482"/>
      <c r="N60" s="482"/>
      <c r="O60" s="483"/>
      <c r="P60" s="482">
        <v>0</v>
      </c>
      <c r="Q60" s="482">
        <v>0</v>
      </c>
      <c r="R60" s="482"/>
      <c r="S60" s="478">
        <v>-232.51</v>
      </c>
      <c r="T60" s="482"/>
      <c r="U60" s="478">
        <v>-232.51</v>
      </c>
      <c r="V60" s="483"/>
      <c r="W60" s="482"/>
      <c r="X60" s="482"/>
      <c r="Y60" s="482"/>
      <c r="Z60" s="482"/>
      <c r="AA60" s="482"/>
      <c r="AB60" s="482"/>
      <c r="AC60" s="483"/>
      <c r="AD60" s="482">
        <v>-62.8</v>
      </c>
      <c r="AE60" s="482">
        <v>-169.71</v>
      </c>
      <c r="AF60" s="482"/>
      <c r="AG60" s="344" t="s">
        <v>1056</v>
      </c>
      <c r="AH60" s="479">
        <v>45478.546284722222</v>
      </c>
      <c r="AI60" s="344"/>
      <c r="AJ60" s="344"/>
      <c r="AK60" s="3"/>
      <c r="AL60" s="3"/>
    </row>
    <row r="61" spans="1:38" s="4" customFormat="1" ht="12.75" customHeight="1" x14ac:dyDescent="0.25">
      <c r="A61" s="379" t="s">
        <v>939</v>
      </c>
      <c r="B61" s="379" t="s">
        <v>22</v>
      </c>
      <c r="C61" s="379" t="s">
        <v>522</v>
      </c>
      <c r="D61" s="379" t="s">
        <v>940</v>
      </c>
      <c r="E61" s="480">
        <v>0</v>
      </c>
      <c r="F61" s="379"/>
      <c r="G61" s="480">
        <v>0</v>
      </c>
      <c r="H61" s="379"/>
      <c r="I61" s="379"/>
      <c r="J61" s="379"/>
      <c r="K61" s="379"/>
      <c r="L61" s="379"/>
      <c r="M61" s="379"/>
      <c r="N61" s="379"/>
      <c r="O61" s="480"/>
      <c r="P61" s="480"/>
      <c r="Q61" s="480">
        <v>0</v>
      </c>
      <c r="R61" s="379"/>
      <c r="S61" s="480">
        <v>-169.71</v>
      </c>
      <c r="T61" s="379"/>
      <c r="U61" s="480">
        <v>-169.71</v>
      </c>
      <c r="V61" s="379"/>
      <c r="W61" s="379"/>
      <c r="X61" s="379"/>
      <c r="Y61" s="379"/>
      <c r="Z61" s="379"/>
      <c r="AA61" s="379"/>
      <c r="AB61" s="379"/>
      <c r="AC61" s="480"/>
      <c r="AD61" s="480"/>
      <c r="AE61" s="480">
        <v>-169.71</v>
      </c>
      <c r="AF61" s="379"/>
      <c r="AG61" s="379" t="s">
        <v>1056</v>
      </c>
      <c r="AH61" s="481">
        <v>45478.546273148146</v>
      </c>
      <c r="AI61" s="379"/>
      <c r="AJ61" s="379"/>
      <c r="AK61" s="3"/>
      <c r="AL61" s="3"/>
    </row>
    <row r="62" spans="1:38" s="4" customFormat="1" ht="12.75" customHeight="1" x14ac:dyDescent="0.25">
      <c r="A62" s="379" t="s">
        <v>1045</v>
      </c>
      <c r="B62" s="379" t="s">
        <v>22</v>
      </c>
      <c r="C62" s="379" t="s">
        <v>522</v>
      </c>
      <c r="D62" s="379" t="s">
        <v>1046</v>
      </c>
      <c r="E62" s="480">
        <v>0</v>
      </c>
      <c r="F62" s="379"/>
      <c r="G62" s="480">
        <v>0</v>
      </c>
      <c r="H62" s="379"/>
      <c r="I62" s="379"/>
      <c r="J62" s="379"/>
      <c r="K62" s="379"/>
      <c r="L62" s="379"/>
      <c r="M62" s="379"/>
      <c r="N62" s="379"/>
      <c r="O62" s="480"/>
      <c r="P62" s="480">
        <v>0</v>
      </c>
      <c r="Q62" s="480"/>
      <c r="R62" s="379"/>
      <c r="S62" s="480">
        <v>-62.8</v>
      </c>
      <c r="T62" s="379"/>
      <c r="U62" s="480">
        <v>-62.8</v>
      </c>
      <c r="V62" s="379"/>
      <c r="W62" s="379"/>
      <c r="X62" s="379"/>
      <c r="Y62" s="379"/>
      <c r="Z62" s="379"/>
      <c r="AA62" s="379"/>
      <c r="AB62" s="379"/>
      <c r="AC62" s="480"/>
      <c r="AD62" s="480">
        <v>-62.8</v>
      </c>
      <c r="AE62" s="480"/>
      <c r="AF62" s="379"/>
      <c r="AG62" s="379" t="s">
        <v>1056</v>
      </c>
      <c r="AH62" s="481">
        <v>45478.546273148146</v>
      </c>
      <c r="AI62" s="379"/>
      <c r="AJ62" s="379"/>
      <c r="AK62" s="3"/>
      <c r="AL62" s="3"/>
    </row>
    <row r="63" spans="1:38" s="4" customFormat="1" ht="12.75" customHeight="1" x14ac:dyDescent="0.25">
      <c r="A63" s="344" t="s">
        <v>72</v>
      </c>
      <c r="B63" s="344" t="s">
        <v>22</v>
      </c>
      <c r="C63" s="344" t="s">
        <v>522</v>
      </c>
      <c r="D63" s="482" t="s">
        <v>574</v>
      </c>
      <c r="E63" s="478">
        <v>59967054</v>
      </c>
      <c r="F63" s="482"/>
      <c r="G63" s="478">
        <v>59967054</v>
      </c>
      <c r="H63" s="482">
        <v>39100</v>
      </c>
      <c r="I63" s="482"/>
      <c r="J63" s="482"/>
      <c r="K63" s="482"/>
      <c r="L63" s="482"/>
      <c r="M63" s="482"/>
      <c r="N63" s="482"/>
      <c r="O63" s="483">
        <v>29776400</v>
      </c>
      <c r="P63" s="482">
        <v>25216754</v>
      </c>
      <c r="Q63" s="483">
        <v>5013000</v>
      </c>
      <c r="R63" s="482"/>
      <c r="S63" s="478">
        <v>41594647.380000003</v>
      </c>
      <c r="T63" s="482"/>
      <c r="U63" s="478">
        <v>41594647.380000003</v>
      </c>
      <c r="V63" s="482">
        <v>1122.68</v>
      </c>
      <c r="W63" s="482"/>
      <c r="X63" s="482"/>
      <c r="Y63" s="482"/>
      <c r="Z63" s="482"/>
      <c r="AA63" s="482"/>
      <c r="AB63" s="482"/>
      <c r="AC63" s="483">
        <v>21812276.539999999</v>
      </c>
      <c r="AD63" s="482">
        <v>17282865.989999998</v>
      </c>
      <c r="AE63" s="483">
        <v>2500627.5299999998</v>
      </c>
      <c r="AF63" s="482"/>
      <c r="AG63" s="344" t="s">
        <v>1056</v>
      </c>
      <c r="AH63" s="479">
        <v>45478.546284722222</v>
      </c>
      <c r="AI63" s="344"/>
      <c r="AJ63" s="344"/>
      <c r="AK63" s="3"/>
      <c r="AL63" s="3"/>
    </row>
    <row r="64" spans="1:38" s="4" customFormat="1" ht="12.75" customHeight="1" x14ac:dyDescent="0.25">
      <c r="A64" s="344" t="s">
        <v>73</v>
      </c>
      <c r="B64" s="344" t="s">
        <v>22</v>
      </c>
      <c r="C64" s="344" t="s">
        <v>522</v>
      </c>
      <c r="D64" s="482" t="s">
        <v>575</v>
      </c>
      <c r="E64" s="478">
        <v>0</v>
      </c>
      <c r="F64" s="482"/>
      <c r="G64" s="478">
        <v>0</v>
      </c>
      <c r="H64" s="482">
        <v>39100</v>
      </c>
      <c r="I64" s="482"/>
      <c r="J64" s="482"/>
      <c r="K64" s="482"/>
      <c r="L64" s="482"/>
      <c r="M64" s="482"/>
      <c r="N64" s="482"/>
      <c r="O64" s="483">
        <v>39100</v>
      </c>
      <c r="P64" s="483"/>
      <c r="Q64" s="482"/>
      <c r="R64" s="482"/>
      <c r="S64" s="478">
        <v>0</v>
      </c>
      <c r="T64" s="482"/>
      <c r="U64" s="478">
        <v>0</v>
      </c>
      <c r="V64" s="482">
        <v>1122.68</v>
      </c>
      <c r="W64" s="482"/>
      <c r="X64" s="482"/>
      <c r="Y64" s="482"/>
      <c r="Z64" s="482"/>
      <c r="AA64" s="482"/>
      <c r="AB64" s="482"/>
      <c r="AC64" s="483">
        <v>1122.68</v>
      </c>
      <c r="AD64" s="483"/>
      <c r="AE64" s="482"/>
      <c r="AF64" s="482"/>
      <c r="AG64" s="344" t="s">
        <v>1056</v>
      </c>
      <c r="AH64" s="479">
        <v>45478.546284722222</v>
      </c>
      <c r="AI64" s="344"/>
      <c r="AJ64" s="344"/>
      <c r="AK64" s="3"/>
      <c r="AL64" s="3"/>
    </row>
    <row r="65" spans="1:38" s="4" customFormat="1" ht="12.75" customHeight="1" x14ac:dyDescent="0.25">
      <c r="A65" s="379" t="s">
        <v>74</v>
      </c>
      <c r="B65" s="379" t="s">
        <v>22</v>
      </c>
      <c r="C65" s="379" t="s">
        <v>522</v>
      </c>
      <c r="D65" s="379" t="s">
        <v>576</v>
      </c>
      <c r="E65" s="480">
        <v>0</v>
      </c>
      <c r="F65" s="379"/>
      <c r="G65" s="480">
        <v>0</v>
      </c>
      <c r="H65" s="379">
        <v>39100</v>
      </c>
      <c r="I65" s="379"/>
      <c r="J65" s="379"/>
      <c r="K65" s="379"/>
      <c r="L65" s="379"/>
      <c r="M65" s="379"/>
      <c r="N65" s="379"/>
      <c r="O65" s="480">
        <v>39100</v>
      </c>
      <c r="P65" s="480"/>
      <c r="Q65" s="480"/>
      <c r="R65" s="379"/>
      <c r="S65" s="480">
        <v>0</v>
      </c>
      <c r="T65" s="379"/>
      <c r="U65" s="480">
        <v>0</v>
      </c>
      <c r="V65" s="379">
        <v>1122.68</v>
      </c>
      <c r="W65" s="379"/>
      <c r="X65" s="379"/>
      <c r="Y65" s="379"/>
      <c r="Z65" s="379"/>
      <c r="AA65" s="379"/>
      <c r="AB65" s="379"/>
      <c r="AC65" s="480">
        <v>1122.68</v>
      </c>
      <c r="AD65" s="480"/>
      <c r="AE65" s="480"/>
      <c r="AF65" s="379"/>
      <c r="AG65" s="379" t="s">
        <v>1056</v>
      </c>
      <c r="AH65" s="481">
        <v>45478.546273148146</v>
      </c>
      <c r="AI65" s="379"/>
      <c r="AJ65" s="379"/>
      <c r="AK65" s="3"/>
      <c r="AL65" s="3"/>
    </row>
    <row r="66" spans="1:38" s="4" customFormat="1" ht="12.75" customHeight="1" x14ac:dyDescent="0.25">
      <c r="A66" s="344" t="s">
        <v>75</v>
      </c>
      <c r="B66" s="344" t="s">
        <v>22</v>
      </c>
      <c r="C66" s="344" t="s">
        <v>522</v>
      </c>
      <c r="D66" s="482" t="s">
        <v>577</v>
      </c>
      <c r="E66" s="478">
        <v>57820254</v>
      </c>
      <c r="F66" s="482"/>
      <c r="G66" s="478">
        <v>57820254</v>
      </c>
      <c r="H66" s="482"/>
      <c r="I66" s="482"/>
      <c r="J66" s="482"/>
      <c r="K66" s="482"/>
      <c r="L66" s="482"/>
      <c r="M66" s="482"/>
      <c r="N66" s="482"/>
      <c r="O66" s="483">
        <v>28838400</v>
      </c>
      <c r="P66" s="482">
        <v>24666754</v>
      </c>
      <c r="Q66" s="482">
        <v>4315100</v>
      </c>
      <c r="R66" s="482"/>
      <c r="S66" s="478">
        <v>40061564.450000003</v>
      </c>
      <c r="T66" s="482"/>
      <c r="U66" s="478">
        <v>40061564.450000003</v>
      </c>
      <c r="V66" s="482"/>
      <c r="W66" s="482"/>
      <c r="X66" s="482"/>
      <c r="Y66" s="482"/>
      <c r="Z66" s="482"/>
      <c r="AA66" s="482"/>
      <c r="AB66" s="482"/>
      <c r="AC66" s="483">
        <v>21035444.91</v>
      </c>
      <c r="AD66" s="482">
        <v>16865449.530000001</v>
      </c>
      <c r="AE66" s="482">
        <v>2160670.0099999998</v>
      </c>
      <c r="AF66" s="482"/>
      <c r="AG66" s="344" t="s">
        <v>1056</v>
      </c>
      <c r="AH66" s="479">
        <v>45478.546284722222</v>
      </c>
      <c r="AI66" s="344"/>
      <c r="AJ66" s="344"/>
      <c r="AK66" s="3"/>
      <c r="AL66" s="3"/>
    </row>
    <row r="67" spans="1:38" s="4" customFormat="1" ht="12.75" customHeight="1" x14ac:dyDescent="0.25">
      <c r="A67" s="344" t="s">
        <v>76</v>
      </c>
      <c r="B67" s="344" t="s">
        <v>22</v>
      </c>
      <c r="C67" s="344" t="s">
        <v>522</v>
      </c>
      <c r="D67" s="482" t="s">
        <v>578</v>
      </c>
      <c r="E67" s="478">
        <v>54930754</v>
      </c>
      <c r="F67" s="482"/>
      <c r="G67" s="478">
        <v>54930754</v>
      </c>
      <c r="H67" s="482"/>
      <c r="I67" s="482"/>
      <c r="J67" s="482"/>
      <c r="K67" s="482"/>
      <c r="L67" s="482"/>
      <c r="M67" s="482"/>
      <c r="N67" s="482"/>
      <c r="O67" s="482">
        <v>28228400</v>
      </c>
      <c r="P67" s="482">
        <v>24366754</v>
      </c>
      <c r="Q67" s="483">
        <v>2335600</v>
      </c>
      <c r="R67" s="482"/>
      <c r="S67" s="478">
        <v>38415826.579999998</v>
      </c>
      <c r="T67" s="482"/>
      <c r="U67" s="478">
        <v>38415826.579999998</v>
      </c>
      <c r="V67" s="482"/>
      <c r="W67" s="482"/>
      <c r="X67" s="482"/>
      <c r="Y67" s="482"/>
      <c r="Z67" s="482"/>
      <c r="AA67" s="482"/>
      <c r="AB67" s="482"/>
      <c r="AC67" s="482">
        <v>20763097.789999999</v>
      </c>
      <c r="AD67" s="482">
        <v>16583915.92</v>
      </c>
      <c r="AE67" s="483">
        <v>1068812.8700000001</v>
      </c>
      <c r="AF67" s="482"/>
      <c r="AG67" s="344" t="s">
        <v>1056</v>
      </c>
      <c r="AH67" s="479">
        <v>45478.546284722222</v>
      </c>
      <c r="AI67" s="344"/>
      <c r="AJ67" s="344"/>
      <c r="AK67" s="3"/>
      <c r="AL67" s="3"/>
    </row>
    <row r="68" spans="1:38" s="4" customFormat="1" ht="12.75" customHeight="1" x14ac:dyDescent="0.25">
      <c r="A68" s="344" t="s">
        <v>77</v>
      </c>
      <c r="B68" s="344" t="s">
        <v>22</v>
      </c>
      <c r="C68" s="344" t="s">
        <v>522</v>
      </c>
      <c r="D68" s="482" t="s">
        <v>579</v>
      </c>
      <c r="E68" s="478">
        <v>14924400</v>
      </c>
      <c r="F68" s="482"/>
      <c r="G68" s="478">
        <v>14924400</v>
      </c>
      <c r="H68" s="482"/>
      <c r="I68" s="482"/>
      <c r="J68" s="482"/>
      <c r="K68" s="482"/>
      <c r="L68" s="482"/>
      <c r="M68" s="482"/>
      <c r="N68" s="482"/>
      <c r="O68" s="482">
        <v>12588800</v>
      </c>
      <c r="P68" s="483"/>
      <c r="Q68" s="482">
        <v>2335600</v>
      </c>
      <c r="R68" s="482"/>
      <c r="S68" s="478">
        <v>7125419.2000000002</v>
      </c>
      <c r="T68" s="482"/>
      <c r="U68" s="478">
        <v>7125419.2000000002</v>
      </c>
      <c r="V68" s="482"/>
      <c r="W68" s="482"/>
      <c r="X68" s="482"/>
      <c r="Y68" s="482"/>
      <c r="Z68" s="482"/>
      <c r="AA68" s="482"/>
      <c r="AB68" s="482"/>
      <c r="AC68" s="482">
        <v>6056606.3300000001</v>
      </c>
      <c r="AD68" s="483"/>
      <c r="AE68" s="482">
        <v>1068812.8700000001</v>
      </c>
      <c r="AF68" s="482"/>
      <c r="AG68" s="344" t="s">
        <v>1056</v>
      </c>
      <c r="AH68" s="479">
        <v>45478.546273148146</v>
      </c>
      <c r="AI68" s="344"/>
      <c r="AJ68" s="344"/>
      <c r="AK68" s="3"/>
      <c r="AL68" s="3"/>
    </row>
    <row r="69" spans="1:38" s="4" customFormat="1" ht="12.75" customHeight="1" x14ac:dyDescent="0.25">
      <c r="A69" s="379" t="s">
        <v>78</v>
      </c>
      <c r="B69" s="379" t="s">
        <v>22</v>
      </c>
      <c r="C69" s="379" t="s">
        <v>522</v>
      </c>
      <c r="D69" s="379" t="s">
        <v>580</v>
      </c>
      <c r="E69" s="480">
        <v>40006354</v>
      </c>
      <c r="F69" s="379"/>
      <c r="G69" s="480">
        <v>40006354</v>
      </c>
      <c r="H69" s="379"/>
      <c r="I69" s="379"/>
      <c r="J69" s="379"/>
      <c r="K69" s="379"/>
      <c r="L69" s="379"/>
      <c r="M69" s="379"/>
      <c r="N69" s="379"/>
      <c r="O69" s="480">
        <v>15639600</v>
      </c>
      <c r="P69" s="379">
        <v>24366754</v>
      </c>
      <c r="Q69" s="480"/>
      <c r="R69" s="379"/>
      <c r="S69" s="480">
        <v>31290407.379999999</v>
      </c>
      <c r="T69" s="379"/>
      <c r="U69" s="480">
        <v>31290407.379999999</v>
      </c>
      <c r="V69" s="379"/>
      <c r="W69" s="379"/>
      <c r="X69" s="379"/>
      <c r="Y69" s="379"/>
      <c r="Z69" s="379"/>
      <c r="AA69" s="379"/>
      <c r="AB69" s="379"/>
      <c r="AC69" s="480">
        <v>14706491.460000001</v>
      </c>
      <c r="AD69" s="379">
        <v>16583915.92</v>
      </c>
      <c r="AE69" s="480"/>
      <c r="AF69" s="379"/>
      <c r="AG69" s="379" t="s">
        <v>1056</v>
      </c>
      <c r="AH69" s="481">
        <v>45478.546273148146</v>
      </c>
      <c r="AI69" s="379"/>
      <c r="AJ69" s="379"/>
      <c r="AK69" s="3"/>
      <c r="AL69" s="3"/>
    </row>
    <row r="70" spans="1:38" s="4" customFormat="1" ht="12.75" customHeight="1" x14ac:dyDescent="0.25">
      <c r="A70" s="344" t="s">
        <v>79</v>
      </c>
      <c r="B70" s="344" t="s">
        <v>22</v>
      </c>
      <c r="C70" s="344" t="s">
        <v>522</v>
      </c>
      <c r="D70" s="482" t="s">
        <v>581</v>
      </c>
      <c r="E70" s="478">
        <v>680000</v>
      </c>
      <c r="F70" s="482"/>
      <c r="G70" s="478">
        <v>680000</v>
      </c>
      <c r="H70" s="482"/>
      <c r="I70" s="482"/>
      <c r="J70" s="482"/>
      <c r="K70" s="482"/>
      <c r="L70" s="482"/>
      <c r="M70" s="482"/>
      <c r="N70" s="482"/>
      <c r="O70" s="483">
        <v>150000</v>
      </c>
      <c r="P70" s="482">
        <v>300000</v>
      </c>
      <c r="Q70" s="482">
        <v>230000</v>
      </c>
      <c r="R70" s="482"/>
      <c r="S70" s="478">
        <v>318926.53000000003</v>
      </c>
      <c r="T70" s="482"/>
      <c r="U70" s="478">
        <v>318926.53000000003</v>
      </c>
      <c r="V70" s="482"/>
      <c r="W70" s="482"/>
      <c r="X70" s="482"/>
      <c r="Y70" s="482"/>
      <c r="Z70" s="482"/>
      <c r="AA70" s="482"/>
      <c r="AB70" s="482"/>
      <c r="AC70" s="483">
        <v>37392.92</v>
      </c>
      <c r="AD70" s="482">
        <v>281533.61</v>
      </c>
      <c r="AE70" s="482">
        <v>0</v>
      </c>
      <c r="AF70" s="482"/>
      <c r="AG70" s="344" t="s">
        <v>1056</v>
      </c>
      <c r="AH70" s="479">
        <v>45478.546284722222</v>
      </c>
      <c r="AI70" s="344"/>
      <c r="AJ70" s="344"/>
      <c r="AK70" s="3"/>
      <c r="AL70" s="3"/>
    </row>
    <row r="71" spans="1:38" s="4" customFormat="1" ht="12.75" customHeight="1" x14ac:dyDescent="0.25">
      <c r="A71" s="344" t="s">
        <v>80</v>
      </c>
      <c r="B71" s="344" t="s">
        <v>22</v>
      </c>
      <c r="C71" s="344" t="s">
        <v>522</v>
      </c>
      <c r="D71" s="482" t="s">
        <v>582</v>
      </c>
      <c r="E71" s="478">
        <v>150000</v>
      </c>
      <c r="F71" s="482"/>
      <c r="G71" s="478">
        <v>150000</v>
      </c>
      <c r="H71" s="482"/>
      <c r="I71" s="482"/>
      <c r="J71" s="482"/>
      <c r="K71" s="482"/>
      <c r="L71" s="482"/>
      <c r="M71" s="482"/>
      <c r="N71" s="482"/>
      <c r="O71" s="482">
        <v>150000</v>
      </c>
      <c r="P71" s="482"/>
      <c r="Q71" s="483"/>
      <c r="R71" s="482"/>
      <c r="S71" s="478">
        <v>37392.92</v>
      </c>
      <c r="T71" s="482"/>
      <c r="U71" s="478">
        <v>37392.92</v>
      </c>
      <c r="V71" s="482"/>
      <c r="W71" s="482"/>
      <c r="X71" s="482"/>
      <c r="Y71" s="482"/>
      <c r="Z71" s="482"/>
      <c r="AA71" s="482"/>
      <c r="AB71" s="482"/>
      <c r="AC71" s="482">
        <v>37392.92</v>
      </c>
      <c r="AD71" s="482"/>
      <c r="AE71" s="483"/>
      <c r="AF71" s="482"/>
      <c r="AG71" s="344" t="s">
        <v>1056</v>
      </c>
      <c r="AH71" s="479">
        <v>45478.546273148146</v>
      </c>
      <c r="AI71" s="344"/>
      <c r="AJ71" s="344"/>
      <c r="AK71" s="3"/>
      <c r="AL71" s="3"/>
    </row>
    <row r="72" spans="1:38" s="4" customFormat="1" ht="12.75" customHeight="1" x14ac:dyDescent="0.25">
      <c r="A72" s="379" t="s">
        <v>81</v>
      </c>
      <c r="B72" s="379" t="s">
        <v>22</v>
      </c>
      <c r="C72" s="379" t="s">
        <v>522</v>
      </c>
      <c r="D72" s="379" t="s">
        <v>583</v>
      </c>
      <c r="E72" s="480">
        <v>230000</v>
      </c>
      <c r="F72" s="379"/>
      <c r="G72" s="480">
        <v>230000</v>
      </c>
      <c r="H72" s="379"/>
      <c r="I72" s="379"/>
      <c r="J72" s="379"/>
      <c r="K72" s="379"/>
      <c r="L72" s="379"/>
      <c r="M72" s="379"/>
      <c r="N72" s="379"/>
      <c r="O72" s="480"/>
      <c r="P72" s="379"/>
      <c r="Q72" s="379">
        <v>230000</v>
      </c>
      <c r="R72" s="379"/>
      <c r="S72" s="480">
        <v>0</v>
      </c>
      <c r="T72" s="379"/>
      <c r="U72" s="480">
        <v>0</v>
      </c>
      <c r="V72" s="379"/>
      <c r="W72" s="379"/>
      <c r="X72" s="379"/>
      <c r="Y72" s="379"/>
      <c r="Z72" s="379"/>
      <c r="AA72" s="379"/>
      <c r="AB72" s="379"/>
      <c r="AC72" s="480"/>
      <c r="AD72" s="379"/>
      <c r="AE72" s="379">
        <v>0</v>
      </c>
      <c r="AF72" s="379"/>
      <c r="AG72" s="379" t="s">
        <v>1056</v>
      </c>
      <c r="AH72" s="481">
        <v>45478.546273148146</v>
      </c>
      <c r="AI72" s="379"/>
      <c r="AJ72" s="379"/>
      <c r="AK72" s="3"/>
      <c r="AL72" s="3"/>
    </row>
    <row r="73" spans="1:38" s="4" customFormat="1" ht="12.75" customHeight="1" x14ac:dyDescent="0.25">
      <c r="A73" s="379" t="s">
        <v>82</v>
      </c>
      <c r="B73" s="379" t="s">
        <v>22</v>
      </c>
      <c r="C73" s="379" t="s">
        <v>522</v>
      </c>
      <c r="D73" s="379" t="s">
        <v>584</v>
      </c>
      <c r="E73" s="480">
        <v>300000</v>
      </c>
      <c r="F73" s="379"/>
      <c r="G73" s="480">
        <v>300000</v>
      </c>
      <c r="H73" s="379"/>
      <c r="I73" s="379"/>
      <c r="J73" s="379"/>
      <c r="K73" s="379"/>
      <c r="L73" s="379"/>
      <c r="M73" s="379"/>
      <c r="N73" s="379"/>
      <c r="O73" s="480"/>
      <c r="P73" s="379">
        <v>300000</v>
      </c>
      <c r="Q73" s="379"/>
      <c r="R73" s="379"/>
      <c r="S73" s="480">
        <v>281533.61</v>
      </c>
      <c r="T73" s="379"/>
      <c r="U73" s="480">
        <v>281533.61</v>
      </c>
      <c r="V73" s="379"/>
      <c r="W73" s="379"/>
      <c r="X73" s="379"/>
      <c r="Y73" s="379"/>
      <c r="Z73" s="379"/>
      <c r="AA73" s="379"/>
      <c r="AB73" s="379"/>
      <c r="AC73" s="480"/>
      <c r="AD73" s="379">
        <v>281533.61</v>
      </c>
      <c r="AE73" s="379"/>
      <c r="AF73" s="379"/>
      <c r="AG73" s="379" t="s">
        <v>1056</v>
      </c>
      <c r="AH73" s="481">
        <v>45478.546273148146</v>
      </c>
      <c r="AI73" s="379"/>
      <c r="AJ73" s="379"/>
      <c r="AK73" s="3"/>
      <c r="AL73" s="3"/>
    </row>
    <row r="74" spans="1:38" s="4" customFormat="1" ht="12.75" customHeight="1" x14ac:dyDescent="0.25">
      <c r="A74" s="344" t="s">
        <v>83</v>
      </c>
      <c r="B74" s="344" t="s">
        <v>22</v>
      </c>
      <c r="C74" s="344" t="s">
        <v>522</v>
      </c>
      <c r="D74" s="482" t="s">
        <v>585</v>
      </c>
      <c r="E74" s="478">
        <v>2209500</v>
      </c>
      <c r="F74" s="482"/>
      <c r="G74" s="478">
        <v>2209500</v>
      </c>
      <c r="H74" s="482"/>
      <c r="I74" s="482"/>
      <c r="J74" s="482"/>
      <c r="K74" s="482"/>
      <c r="L74" s="482"/>
      <c r="M74" s="482"/>
      <c r="N74" s="482"/>
      <c r="O74" s="483">
        <v>460000</v>
      </c>
      <c r="P74" s="482"/>
      <c r="Q74" s="482">
        <v>1749500</v>
      </c>
      <c r="R74" s="482"/>
      <c r="S74" s="478">
        <v>1326811.3400000001</v>
      </c>
      <c r="T74" s="482"/>
      <c r="U74" s="478">
        <v>1326811.3400000001</v>
      </c>
      <c r="V74" s="482"/>
      <c r="W74" s="482"/>
      <c r="X74" s="482"/>
      <c r="Y74" s="482"/>
      <c r="Z74" s="482"/>
      <c r="AA74" s="482"/>
      <c r="AB74" s="482"/>
      <c r="AC74" s="483">
        <v>234954.2</v>
      </c>
      <c r="AD74" s="482"/>
      <c r="AE74" s="482">
        <v>1091857.1399999999</v>
      </c>
      <c r="AF74" s="482"/>
      <c r="AG74" s="344" t="s">
        <v>1056</v>
      </c>
      <c r="AH74" s="479">
        <v>45478.546284722222</v>
      </c>
      <c r="AI74" s="344"/>
      <c r="AJ74" s="344"/>
      <c r="AK74" s="3"/>
      <c r="AL74" s="3"/>
    </row>
    <row r="75" spans="1:38" s="4" customFormat="1" ht="12.75" customHeight="1" x14ac:dyDescent="0.25">
      <c r="A75" s="379" t="s">
        <v>84</v>
      </c>
      <c r="B75" s="379" t="s">
        <v>22</v>
      </c>
      <c r="C75" s="379" t="s">
        <v>522</v>
      </c>
      <c r="D75" s="379" t="s">
        <v>586</v>
      </c>
      <c r="E75" s="480">
        <v>460000</v>
      </c>
      <c r="F75" s="379"/>
      <c r="G75" s="480">
        <v>460000</v>
      </c>
      <c r="H75" s="379"/>
      <c r="I75" s="379"/>
      <c r="J75" s="379"/>
      <c r="K75" s="379"/>
      <c r="L75" s="379"/>
      <c r="M75" s="379"/>
      <c r="N75" s="379"/>
      <c r="O75" s="480">
        <v>460000</v>
      </c>
      <c r="P75" s="480"/>
      <c r="Q75" s="480"/>
      <c r="R75" s="379"/>
      <c r="S75" s="480">
        <v>234954.2</v>
      </c>
      <c r="T75" s="379"/>
      <c r="U75" s="480">
        <v>234954.2</v>
      </c>
      <c r="V75" s="379"/>
      <c r="W75" s="379"/>
      <c r="X75" s="379"/>
      <c r="Y75" s="379"/>
      <c r="Z75" s="379"/>
      <c r="AA75" s="379"/>
      <c r="AB75" s="379"/>
      <c r="AC75" s="480">
        <v>234954.2</v>
      </c>
      <c r="AD75" s="480"/>
      <c r="AE75" s="480"/>
      <c r="AF75" s="379"/>
      <c r="AG75" s="379" t="s">
        <v>1056</v>
      </c>
      <c r="AH75" s="481">
        <v>45478.546273148146</v>
      </c>
      <c r="AI75" s="379"/>
      <c r="AJ75" s="379"/>
      <c r="AK75" s="3"/>
      <c r="AL75" s="3"/>
    </row>
    <row r="76" spans="1:38" s="4" customFormat="1" ht="12.75" customHeight="1" x14ac:dyDescent="0.25">
      <c r="A76" s="379" t="s">
        <v>85</v>
      </c>
      <c r="B76" s="379" t="s">
        <v>22</v>
      </c>
      <c r="C76" s="379" t="s">
        <v>522</v>
      </c>
      <c r="D76" s="379" t="s">
        <v>587</v>
      </c>
      <c r="E76" s="480">
        <v>1749500</v>
      </c>
      <c r="F76" s="379"/>
      <c r="G76" s="480">
        <v>1749500</v>
      </c>
      <c r="H76" s="379"/>
      <c r="I76" s="379"/>
      <c r="J76" s="379"/>
      <c r="K76" s="379"/>
      <c r="L76" s="379"/>
      <c r="M76" s="379"/>
      <c r="N76" s="379"/>
      <c r="O76" s="480"/>
      <c r="P76" s="480"/>
      <c r="Q76" s="379">
        <v>1749500</v>
      </c>
      <c r="R76" s="379"/>
      <c r="S76" s="480">
        <v>1091857.1399999999</v>
      </c>
      <c r="T76" s="379"/>
      <c r="U76" s="480">
        <v>1091857.1399999999</v>
      </c>
      <c r="V76" s="379"/>
      <c r="W76" s="379"/>
      <c r="X76" s="379"/>
      <c r="Y76" s="379"/>
      <c r="Z76" s="379"/>
      <c r="AA76" s="379"/>
      <c r="AB76" s="379"/>
      <c r="AC76" s="480"/>
      <c r="AD76" s="480"/>
      <c r="AE76" s="379">
        <v>1091857.1399999999</v>
      </c>
      <c r="AF76" s="379"/>
      <c r="AG76" s="379" t="s">
        <v>1056</v>
      </c>
      <c r="AH76" s="481">
        <v>45478.546273148146</v>
      </c>
      <c r="AI76" s="379"/>
      <c r="AJ76" s="379"/>
      <c r="AK76" s="3"/>
      <c r="AL76" s="3"/>
    </row>
    <row r="77" spans="1:38" s="4" customFormat="1" ht="12.75" customHeight="1" x14ac:dyDescent="0.25">
      <c r="A77" s="344" t="s">
        <v>988</v>
      </c>
      <c r="B77" s="344" t="s">
        <v>22</v>
      </c>
      <c r="C77" s="344" t="s">
        <v>522</v>
      </c>
      <c r="D77" s="482" t="s">
        <v>989</v>
      </c>
      <c r="E77" s="478">
        <v>40900</v>
      </c>
      <c r="F77" s="482"/>
      <c r="G77" s="478">
        <v>40900</v>
      </c>
      <c r="H77" s="482"/>
      <c r="I77" s="482"/>
      <c r="J77" s="482"/>
      <c r="K77" s="482"/>
      <c r="L77" s="482"/>
      <c r="M77" s="482"/>
      <c r="N77" s="482"/>
      <c r="O77" s="483">
        <v>40900</v>
      </c>
      <c r="P77" s="482"/>
      <c r="Q77" s="482"/>
      <c r="R77" s="482"/>
      <c r="S77" s="478">
        <v>40989.99</v>
      </c>
      <c r="T77" s="482"/>
      <c r="U77" s="478">
        <v>40989.99</v>
      </c>
      <c r="V77" s="482"/>
      <c r="W77" s="482"/>
      <c r="X77" s="482"/>
      <c r="Y77" s="482"/>
      <c r="Z77" s="482"/>
      <c r="AA77" s="482"/>
      <c r="AB77" s="482"/>
      <c r="AC77" s="483">
        <v>40989.99</v>
      </c>
      <c r="AD77" s="482"/>
      <c r="AE77" s="482"/>
      <c r="AF77" s="482"/>
      <c r="AG77" s="344" t="s">
        <v>1056</v>
      </c>
      <c r="AH77" s="479">
        <v>45478.546284722222</v>
      </c>
      <c r="AI77" s="344"/>
      <c r="AJ77" s="344"/>
      <c r="AK77" s="3"/>
      <c r="AL77" s="3"/>
    </row>
    <row r="78" spans="1:38" s="4" customFormat="1" ht="12.75" customHeight="1" x14ac:dyDescent="0.25">
      <c r="A78" s="344" t="s">
        <v>990</v>
      </c>
      <c r="B78" s="344" t="s">
        <v>22</v>
      </c>
      <c r="C78" s="344" t="s">
        <v>522</v>
      </c>
      <c r="D78" s="482" t="s">
        <v>991</v>
      </c>
      <c r="E78" s="478">
        <v>40900</v>
      </c>
      <c r="F78" s="482"/>
      <c r="G78" s="478">
        <v>40900</v>
      </c>
      <c r="H78" s="482"/>
      <c r="I78" s="482"/>
      <c r="J78" s="482"/>
      <c r="K78" s="482"/>
      <c r="L78" s="482"/>
      <c r="M78" s="482"/>
      <c r="N78" s="482"/>
      <c r="O78" s="482">
        <v>40900</v>
      </c>
      <c r="P78" s="483"/>
      <c r="Q78" s="482"/>
      <c r="R78" s="482"/>
      <c r="S78" s="478">
        <v>40989.99</v>
      </c>
      <c r="T78" s="482"/>
      <c r="U78" s="478">
        <v>40989.99</v>
      </c>
      <c r="V78" s="482"/>
      <c r="W78" s="482"/>
      <c r="X78" s="482"/>
      <c r="Y78" s="482"/>
      <c r="Z78" s="482"/>
      <c r="AA78" s="482"/>
      <c r="AB78" s="482"/>
      <c r="AC78" s="482">
        <v>40989.99</v>
      </c>
      <c r="AD78" s="483"/>
      <c r="AE78" s="482"/>
      <c r="AF78" s="482"/>
      <c r="AG78" s="344" t="s">
        <v>1056</v>
      </c>
      <c r="AH78" s="479">
        <v>45478.546284722222</v>
      </c>
      <c r="AI78" s="344"/>
      <c r="AJ78" s="344"/>
      <c r="AK78" s="3"/>
      <c r="AL78" s="3"/>
    </row>
    <row r="79" spans="1:38" s="4" customFormat="1" ht="12.75" customHeight="1" x14ac:dyDescent="0.25">
      <c r="A79" s="379" t="s">
        <v>992</v>
      </c>
      <c r="B79" s="379" t="s">
        <v>22</v>
      </c>
      <c r="C79" s="379" t="s">
        <v>522</v>
      </c>
      <c r="D79" s="379" t="s">
        <v>993</v>
      </c>
      <c r="E79" s="480">
        <v>40900</v>
      </c>
      <c r="F79" s="379"/>
      <c r="G79" s="480">
        <v>40900</v>
      </c>
      <c r="H79" s="379"/>
      <c r="I79" s="379"/>
      <c r="J79" s="379"/>
      <c r="K79" s="379"/>
      <c r="L79" s="379"/>
      <c r="M79" s="379"/>
      <c r="N79" s="379"/>
      <c r="O79" s="379">
        <v>40900</v>
      </c>
      <c r="P79" s="480"/>
      <c r="Q79" s="480"/>
      <c r="R79" s="379"/>
      <c r="S79" s="480">
        <v>40989.99</v>
      </c>
      <c r="T79" s="379"/>
      <c r="U79" s="480">
        <v>40989.99</v>
      </c>
      <c r="V79" s="379"/>
      <c r="W79" s="379"/>
      <c r="X79" s="379"/>
      <c r="Y79" s="379"/>
      <c r="Z79" s="379"/>
      <c r="AA79" s="379"/>
      <c r="AB79" s="379"/>
      <c r="AC79" s="379">
        <v>40989.99</v>
      </c>
      <c r="AD79" s="480"/>
      <c r="AE79" s="480"/>
      <c r="AF79" s="379"/>
      <c r="AG79" s="379" t="s">
        <v>1056</v>
      </c>
      <c r="AH79" s="481">
        <v>45478.546273148146</v>
      </c>
      <c r="AI79" s="379"/>
      <c r="AJ79" s="379"/>
      <c r="AK79" s="3"/>
      <c r="AL79" s="3"/>
    </row>
    <row r="80" spans="1:38" s="4" customFormat="1" ht="12.75" customHeight="1" x14ac:dyDescent="0.25">
      <c r="A80" s="344" t="s">
        <v>86</v>
      </c>
      <c r="B80" s="344" t="s">
        <v>22</v>
      </c>
      <c r="C80" s="344" t="s">
        <v>522</v>
      </c>
      <c r="D80" s="482" t="s">
        <v>588</v>
      </c>
      <c r="E80" s="478">
        <v>2105900</v>
      </c>
      <c r="F80" s="482"/>
      <c r="G80" s="478">
        <v>2105900</v>
      </c>
      <c r="H80" s="482"/>
      <c r="I80" s="482"/>
      <c r="J80" s="482"/>
      <c r="K80" s="482"/>
      <c r="L80" s="482"/>
      <c r="M80" s="482"/>
      <c r="N80" s="482"/>
      <c r="O80" s="482">
        <v>858000</v>
      </c>
      <c r="P80" s="482">
        <v>550000</v>
      </c>
      <c r="Q80" s="483">
        <v>697900</v>
      </c>
      <c r="R80" s="482"/>
      <c r="S80" s="478">
        <v>1492092.94</v>
      </c>
      <c r="T80" s="482"/>
      <c r="U80" s="478">
        <v>1492092.94</v>
      </c>
      <c r="V80" s="482"/>
      <c r="W80" s="482"/>
      <c r="X80" s="482"/>
      <c r="Y80" s="482"/>
      <c r="Z80" s="482"/>
      <c r="AA80" s="482"/>
      <c r="AB80" s="482"/>
      <c r="AC80" s="482">
        <v>734718.96</v>
      </c>
      <c r="AD80" s="482">
        <v>417416.46</v>
      </c>
      <c r="AE80" s="483">
        <v>339957.52</v>
      </c>
      <c r="AF80" s="482"/>
      <c r="AG80" s="344" t="s">
        <v>1056</v>
      </c>
      <c r="AH80" s="479">
        <v>45478.546284722222</v>
      </c>
      <c r="AI80" s="344"/>
      <c r="AJ80" s="344"/>
      <c r="AK80" s="3"/>
      <c r="AL80" s="3"/>
    </row>
    <row r="81" spans="1:38" s="4" customFormat="1" ht="12.75" customHeight="1" x14ac:dyDescent="0.25">
      <c r="A81" s="344" t="s">
        <v>87</v>
      </c>
      <c r="B81" s="344" t="s">
        <v>22</v>
      </c>
      <c r="C81" s="344" t="s">
        <v>522</v>
      </c>
      <c r="D81" s="482" t="s">
        <v>589</v>
      </c>
      <c r="E81" s="478">
        <v>1008000</v>
      </c>
      <c r="F81" s="482"/>
      <c r="G81" s="478">
        <v>1008000</v>
      </c>
      <c r="H81" s="482"/>
      <c r="I81" s="482"/>
      <c r="J81" s="482"/>
      <c r="K81" s="482"/>
      <c r="L81" s="482"/>
      <c r="M81" s="482"/>
      <c r="N81" s="482"/>
      <c r="O81" s="482">
        <v>858000</v>
      </c>
      <c r="P81" s="483">
        <v>150000</v>
      </c>
      <c r="Q81" s="482"/>
      <c r="R81" s="482"/>
      <c r="S81" s="478">
        <v>926655.42</v>
      </c>
      <c r="T81" s="482"/>
      <c r="U81" s="478">
        <v>926655.42</v>
      </c>
      <c r="V81" s="482"/>
      <c r="W81" s="482"/>
      <c r="X81" s="482"/>
      <c r="Y81" s="482"/>
      <c r="Z81" s="482"/>
      <c r="AA81" s="482"/>
      <c r="AB81" s="482"/>
      <c r="AC81" s="482">
        <v>734718.96</v>
      </c>
      <c r="AD81" s="483">
        <v>191936.46</v>
      </c>
      <c r="AE81" s="482"/>
      <c r="AF81" s="482"/>
      <c r="AG81" s="344" t="s">
        <v>1056</v>
      </c>
      <c r="AH81" s="479">
        <v>45478.546284722222</v>
      </c>
      <c r="AI81" s="344"/>
      <c r="AJ81" s="344"/>
      <c r="AK81" s="3"/>
      <c r="AL81" s="3"/>
    </row>
    <row r="82" spans="1:38" s="4" customFormat="1" ht="12.75" customHeight="1" x14ac:dyDescent="0.25">
      <c r="A82" s="379" t="s">
        <v>88</v>
      </c>
      <c r="B82" s="379" t="s">
        <v>22</v>
      </c>
      <c r="C82" s="379" t="s">
        <v>522</v>
      </c>
      <c r="D82" s="379" t="s">
        <v>590</v>
      </c>
      <c r="E82" s="480">
        <v>858000</v>
      </c>
      <c r="F82" s="379"/>
      <c r="G82" s="480">
        <v>858000</v>
      </c>
      <c r="H82" s="379"/>
      <c r="I82" s="379"/>
      <c r="J82" s="379"/>
      <c r="K82" s="379"/>
      <c r="L82" s="379"/>
      <c r="M82" s="379"/>
      <c r="N82" s="379"/>
      <c r="O82" s="480">
        <v>858000</v>
      </c>
      <c r="P82" s="379"/>
      <c r="Q82" s="379"/>
      <c r="R82" s="379"/>
      <c r="S82" s="480">
        <v>734718.96</v>
      </c>
      <c r="T82" s="379"/>
      <c r="U82" s="480">
        <v>734718.96</v>
      </c>
      <c r="V82" s="379"/>
      <c r="W82" s="379"/>
      <c r="X82" s="379"/>
      <c r="Y82" s="379"/>
      <c r="Z82" s="379"/>
      <c r="AA82" s="379"/>
      <c r="AB82" s="379"/>
      <c r="AC82" s="480">
        <v>734718.96</v>
      </c>
      <c r="AD82" s="379"/>
      <c r="AE82" s="379"/>
      <c r="AF82" s="379"/>
      <c r="AG82" s="379" t="s">
        <v>1056</v>
      </c>
      <c r="AH82" s="481">
        <v>45478.546273148146</v>
      </c>
      <c r="AI82" s="379"/>
      <c r="AJ82" s="379"/>
      <c r="AK82" s="3"/>
      <c r="AL82" s="3"/>
    </row>
    <row r="83" spans="1:38" s="4" customFormat="1" ht="12.75" customHeight="1" x14ac:dyDescent="0.25">
      <c r="A83" s="379" t="s">
        <v>89</v>
      </c>
      <c r="B83" s="379" t="s">
        <v>22</v>
      </c>
      <c r="C83" s="379" t="s">
        <v>522</v>
      </c>
      <c r="D83" s="379" t="s">
        <v>591</v>
      </c>
      <c r="E83" s="480">
        <v>150000</v>
      </c>
      <c r="F83" s="379"/>
      <c r="G83" s="480">
        <v>150000</v>
      </c>
      <c r="H83" s="379"/>
      <c r="I83" s="379"/>
      <c r="J83" s="379"/>
      <c r="K83" s="379"/>
      <c r="L83" s="379"/>
      <c r="M83" s="379"/>
      <c r="N83" s="379"/>
      <c r="O83" s="480"/>
      <c r="P83" s="379">
        <v>150000</v>
      </c>
      <c r="Q83" s="379"/>
      <c r="R83" s="379"/>
      <c r="S83" s="480">
        <v>191936.46</v>
      </c>
      <c r="T83" s="379"/>
      <c r="U83" s="480">
        <v>191936.46</v>
      </c>
      <c r="V83" s="379"/>
      <c r="W83" s="379"/>
      <c r="X83" s="379"/>
      <c r="Y83" s="379"/>
      <c r="Z83" s="379"/>
      <c r="AA83" s="379"/>
      <c r="AB83" s="379"/>
      <c r="AC83" s="480"/>
      <c r="AD83" s="379">
        <v>191936.46</v>
      </c>
      <c r="AE83" s="379"/>
      <c r="AF83" s="379"/>
      <c r="AG83" s="379" t="s">
        <v>1056</v>
      </c>
      <c r="AH83" s="481">
        <v>45478.546273148146</v>
      </c>
      <c r="AI83" s="379"/>
      <c r="AJ83" s="379"/>
      <c r="AK83" s="3"/>
      <c r="AL83" s="3"/>
    </row>
    <row r="84" spans="1:38" s="4" customFormat="1" ht="12.75" customHeight="1" x14ac:dyDescent="0.25">
      <c r="A84" s="344" t="s">
        <v>90</v>
      </c>
      <c r="B84" s="344" t="s">
        <v>22</v>
      </c>
      <c r="C84" s="344" t="s">
        <v>522</v>
      </c>
      <c r="D84" s="482" t="s">
        <v>592</v>
      </c>
      <c r="E84" s="478">
        <v>1097900</v>
      </c>
      <c r="F84" s="482"/>
      <c r="G84" s="478">
        <v>1097900</v>
      </c>
      <c r="H84" s="482"/>
      <c r="I84" s="482"/>
      <c r="J84" s="482"/>
      <c r="K84" s="482"/>
      <c r="L84" s="482"/>
      <c r="M84" s="482"/>
      <c r="N84" s="482"/>
      <c r="O84" s="483"/>
      <c r="P84" s="482">
        <v>400000</v>
      </c>
      <c r="Q84" s="482">
        <v>697900</v>
      </c>
      <c r="R84" s="482"/>
      <c r="S84" s="478">
        <v>565437.52</v>
      </c>
      <c r="T84" s="482"/>
      <c r="U84" s="478">
        <v>565437.52</v>
      </c>
      <c r="V84" s="482"/>
      <c r="W84" s="482"/>
      <c r="X84" s="482"/>
      <c r="Y84" s="482"/>
      <c r="Z84" s="482"/>
      <c r="AA84" s="482"/>
      <c r="AB84" s="482"/>
      <c r="AC84" s="483"/>
      <c r="AD84" s="482">
        <v>225480</v>
      </c>
      <c r="AE84" s="482">
        <v>339957.52</v>
      </c>
      <c r="AF84" s="482"/>
      <c r="AG84" s="344" t="s">
        <v>1056</v>
      </c>
      <c r="AH84" s="479">
        <v>45478.546284722222</v>
      </c>
      <c r="AI84" s="344"/>
      <c r="AJ84" s="344"/>
      <c r="AK84" s="3"/>
      <c r="AL84" s="3"/>
    </row>
    <row r="85" spans="1:38" s="4" customFormat="1" ht="12.75" customHeight="1" x14ac:dyDescent="0.25">
      <c r="A85" s="344" t="s">
        <v>91</v>
      </c>
      <c r="B85" s="344" t="s">
        <v>22</v>
      </c>
      <c r="C85" s="344" t="s">
        <v>522</v>
      </c>
      <c r="D85" s="482" t="s">
        <v>593</v>
      </c>
      <c r="E85" s="478">
        <v>697900</v>
      </c>
      <c r="F85" s="482"/>
      <c r="G85" s="478">
        <v>697900</v>
      </c>
      <c r="H85" s="482"/>
      <c r="I85" s="482"/>
      <c r="J85" s="482"/>
      <c r="K85" s="482"/>
      <c r="L85" s="482"/>
      <c r="M85" s="482"/>
      <c r="N85" s="482"/>
      <c r="O85" s="483"/>
      <c r="P85" s="482"/>
      <c r="Q85" s="482">
        <v>697900</v>
      </c>
      <c r="R85" s="482"/>
      <c r="S85" s="478">
        <v>339957.52</v>
      </c>
      <c r="T85" s="482"/>
      <c r="U85" s="478">
        <v>339957.52</v>
      </c>
      <c r="V85" s="482"/>
      <c r="W85" s="482"/>
      <c r="X85" s="482"/>
      <c r="Y85" s="482"/>
      <c r="Z85" s="482"/>
      <c r="AA85" s="482"/>
      <c r="AB85" s="482"/>
      <c r="AC85" s="483"/>
      <c r="AD85" s="482"/>
      <c r="AE85" s="482">
        <v>339957.52</v>
      </c>
      <c r="AF85" s="482"/>
      <c r="AG85" s="344" t="s">
        <v>1056</v>
      </c>
      <c r="AH85" s="479">
        <v>45478.546273148146</v>
      </c>
      <c r="AI85" s="344"/>
      <c r="AJ85" s="344"/>
      <c r="AK85" s="3"/>
      <c r="AL85" s="3"/>
    </row>
    <row r="86" spans="1:38" s="4" customFormat="1" ht="12.75" customHeight="1" x14ac:dyDescent="0.25">
      <c r="A86" s="379" t="s">
        <v>92</v>
      </c>
      <c r="B86" s="379" t="s">
        <v>22</v>
      </c>
      <c r="C86" s="379" t="s">
        <v>522</v>
      </c>
      <c r="D86" s="379" t="s">
        <v>594</v>
      </c>
      <c r="E86" s="480">
        <v>400000</v>
      </c>
      <c r="F86" s="379"/>
      <c r="G86" s="480">
        <v>400000</v>
      </c>
      <c r="H86" s="379"/>
      <c r="I86" s="379"/>
      <c r="J86" s="379"/>
      <c r="K86" s="379"/>
      <c r="L86" s="379"/>
      <c r="M86" s="379"/>
      <c r="N86" s="379"/>
      <c r="O86" s="480"/>
      <c r="P86" s="379">
        <v>400000</v>
      </c>
      <c r="Q86" s="379"/>
      <c r="R86" s="379"/>
      <c r="S86" s="480">
        <v>225480</v>
      </c>
      <c r="T86" s="379"/>
      <c r="U86" s="480">
        <v>225480</v>
      </c>
      <c r="V86" s="379"/>
      <c r="W86" s="379"/>
      <c r="X86" s="379"/>
      <c r="Y86" s="379"/>
      <c r="Z86" s="379"/>
      <c r="AA86" s="379"/>
      <c r="AB86" s="379"/>
      <c r="AC86" s="480"/>
      <c r="AD86" s="379">
        <v>225480</v>
      </c>
      <c r="AE86" s="379"/>
      <c r="AF86" s="379"/>
      <c r="AG86" s="379" t="s">
        <v>1056</v>
      </c>
      <c r="AH86" s="481">
        <v>45478.546273148146</v>
      </c>
      <c r="AI86" s="379"/>
      <c r="AJ86" s="379"/>
      <c r="AK86" s="3"/>
      <c r="AL86" s="3"/>
    </row>
    <row r="87" spans="1:38" s="4" customFormat="1" ht="12.75" customHeight="1" x14ac:dyDescent="0.25">
      <c r="A87" s="344" t="s">
        <v>93</v>
      </c>
      <c r="B87" s="344" t="s">
        <v>22</v>
      </c>
      <c r="C87" s="344" t="s">
        <v>522</v>
      </c>
      <c r="D87" s="482" t="s">
        <v>595</v>
      </c>
      <c r="E87" s="478">
        <v>665000</v>
      </c>
      <c r="F87" s="482"/>
      <c r="G87" s="478">
        <v>665000</v>
      </c>
      <c r="H87" s="482"/>
      <c r="I87" s="482"/>
      <c r="J87" s="482"/>
      <c r="K87" s="482"/>
      <c r="L87" s="482"/>
      <c r="M87" s="482"/>
      <c r="N87" s="482"/>
      <c r="O87" s="483">
        <v>665000</v>
      </c>
      <c r="P87" s="482"/>
      <c r="Q87" s="482"/>
      <c r="R87" s="482"/>
      <c r="S87" s="478">
        <v>359466.97</v>
      </c>
      <c r="T87" s="482"/>
      <c r="U87" s="478">
        <v>359466.97</v>
      </c>
      <c r="V87" s="482"/>
      <c r="W87" s="482"/>
      <c r="X87" s="482"/>
      <c r="Y87" s="482"/>
      <c r="Z87" s="482"/>
      <c r="AA87" s="482"/>
      <c r="AB87" s="482"/>
      <c r="AC87" s="483">
        <v>359466.97</v>
      </c>
      <c r="AD87" s="482"/>
      <c r="AE87" s="482"/>
      <c r="AF87" s="482"/>
      <c r="AG87" s="344" t="s">
        <v>1056</v>
      </c>
      <c r="AH87" s="479">
        <v>45478.546284722222</v>
      </c>
      <c r="AI87" s="344"/>
      <c r="AJ87" s="344"/>
      <c r="AK87" s="3"/>
      <c r="AL87" s="3"/>
    </row>
    <row r="88" spans="1:38" s="4" customFormat="1" ht="12.75" customHeight="1" x14ac:dyDescent="0.25">
      <c r="A88" s="379" t="s">
        <v>94</v>
      </c>
      <c r="B88" s="379" t="s">
        <v>22</v>
      </c>
      <c r="C88" s="379" t="s">
        <v>522</v>
      </c>
      <c r="D88" s="379" t="s">
        <v>596</v>
      </c>
      <c r="E88" s="480">
        <v>665000</v>
      </c>
      <c r="F88" s="379"/>
      <c r="G88" s="480">
        <v>665000</v>
      </c>
      <c r="H88" s="379"/>
      <c r="I88" s="379"/>
      <c r="J88" s="379"/>
      <c r="K88" s="379"/>
      <c r="L88" s="379"/>
      <c r="M88" s="379"/>
      <c r="N88" s="379"/>
      <c r="O88" s="480">
        <v>665000</v>
      </c>
      <c r="P88" s="480"/>
      <c r="Q88" s="480"/>
      <c r="R88" s="379"/>
      <c r="S88" s="480">
        <v>359466.97</v>
      </c>
      <c r="T88" s="379"/>
      <c r="U88" s="480">
        <v>359466.97</v>
      </c>
      <c r="V88" s="379"/>
      <c r="W88" s="379"/>
      <c r="X88" s="379"/>
      <c r="Y88" s="379"/>
      <c r="Z88" s="379"/>
      <c r="AA88" s="379"/>
      <c r="AB88" s="379"/>
      <c r="AC88" s="480">
        <v>359466.97</v>
      </c>
      <c r="AD88" s="480"/>
      <c r="AE88" s="480"/>
      <c r="AF88" s="379"/>
      <c r="AG88" s="379" t="s">
        <v>1056</v>
      </c>
      <c r="AH88" s="481">
        <v>45478.546284722222</v>
      </c>
      <c r="AI88" s="379"/>
      <c r="AJ88" s="379"/>
      <c r="AK88" s="3"/>
      <c r="AL88" s="3"/>
    </row>
    <row r="89" spans="1:38" s="4" customFormat="1" ht="12.75" customHeight="1" x14ac:dyDescent="0.25">
      <c r="A89" s="379" t="s">
        <v>95</v>
      </c>
      <c r="B89" s="379" t="s">
        <v>22</v>
      </c>
      <c r="C89" s="379" t="s">
        <v>522</v>
      </c>
      <c r="D89" s="379" t="s">
        <v>597</v>
      </c>
      <c r="E89" s="480">
        <v>533000</v>
      </c>
      <c r="F89" s="379"/>
      <c r="G89" s="480">
        <v>533000</v>
      </c>
      <c r="H89" s="379"/>
      <c r="I89" s="379"/>
      <c r="J89" s="379"/>
      <c r="K89" s="379"/>
      <c r="L89" s="379"/>
      <c r="M89" s="379"/>
      <c r="N89" s="379"/>
      <c r="O89" s="480">
        <v>533000</v>
      </c>
      <c r="P89" s="480"/>
      <c r="Q89" s="480"/>
      <c r="R89" s="379"/>
      <c r="S89" s="480">
        <v>265304.78000000003</v>
      </c>
      <c r="T89" s="379"/>
      <c r="U89" s="480">
        <v>265304.78000000003</v>
      </c>
      <c r="V89" s="379"/>
      <c r="W89" s="379"/>
      <c r="X89" s="379"/>
      <c r="Y89" s="379"/>
      <c r="Z89" s="379"/>
      <c r="AA89" s="379"/>
      <c r="AB89" s="379"/>
      <c r="AC89" s="480">
        <v>265304.78000000003</v>
      </c>
      <c r="AD89" s="480"/>
      <c r="AE89" s="480"/>
      <c r="AF89" s="379"/>
      <c r="AG89" s="379" t="s">
        <v>1056</v>
      </c>
      <c r="AH89" s="481">
        <v>45478.546273148146</v>
      </c>
      <c r="AI89" s="379"/>
      <c r="AJ89" s="379"/>
      <c r="AK89" s="3"/>
      <c r="AL89" s="3"/>
    </row>
    <row r="90" spans="1:38" s="4" customFormat="1" ht="12.75" customHeight="1" x14ac:dyDescent="0.25">
      <c r="A90" s="379" t="s">
        <v>96</v>
      </c>
      <c r="B90" s="379" t="s">
        <v>22</v>
      </c>
      <c r="C90" s="379" t="s">
        <v>522</v>
      </c>
      <c r="D90" s="379" t="s">
        <v>598</v>
      </c>
      <c r="E90" s="480">
        <v>37000</v>
      </c>
      <c r="F90" s="379"/>
      <c r="G90" s="480">
        <v>37000</v>
      </c>
      <c r="H90" s="379"/>
      <c r="I90" s="379"/>
      <c r="J90" s="379"/>
      <c r="K90" s="379"/>
      <c r="L90" s="379"/>
      <c r="M90" s="379"/>
      <c r="N90" s="379"/>
      <c r="O90" s="480">
        <v>37000</v>
      </c>
      <c r="P90" s="480"/>
      <c r="Q90" s="480"/>
      <c r="R90" s="379"/>
      <c r="S90" s="480">
        <v>59410.12</v>
      </c>
      <c r="T90" s="379"/>
      <c r="U90" s="480">
        <v>59410.12</v>
      </c>
      <c r="V90" s="379"/>
      <c r="W90" s="379"/>
      <c r="X90" s="379"/>
      <c r="Y90" s="379"/>
      <c r="Z90" s="379"/>
      <c r="AA90" s="379"/>
      <c r="AB90" s="379"/>
      <c r="AC90" s="480">
        <v>59410.12</v>
      </c>
      <c r="AD90" s="480"/>
      <c r="AE90" s="480"/>
      <c r="AF90" s="379"/>
      <c r="AG90" s="379" t="s">
        <v>1056</v>
      </c>
      <c r="AH90" s="481">
        <v>45478.546273148146</v>
      </c>
      <c r="AI90" s="379"/>
      <c r="AJ90" s="379"/>
      <c r="AK90" s="3"/>
      <c r="AL90" s="3"/>
    </row>
    <row r="91" spans="1:38" s="4" customFormat="1" ht="12.75" customHeight="1" x14ac:dyDescent="0.25">
      <c r="A91" s="344" t="s">
        <v>97</v>
      </c>
      <c r="B91" s="344" t="s">
        <v>22</v>
      </c>
      <c r="C91" s="344" t="s">
        <v>522</v>
      </c>
      <c r="D91" s="482" t="s">
        <v>599</v>
      </c>
      <c r="E91" s="478">
        <v>95000</v>
      </c>
      <c r="F91" s="482"/>
      <c r="G91" s="478">
        <v>95000</v>
      </c>
      <c r="H91" s="482"/>
      <c r="I91" s="482"/>
      <c r="J91" s="482"/>
      <c r="K91" s="482"/>
      <c r="L91" s="482"/>
      <c r="M91" s="482"/>
      <c r="N91" s="482"/>
      <c r="O91" s="483">
        <v>95000</v>
      </c>
      <c r="P91" s="482"/>
      <c r="Q91" s="482"/>
      <c r="R91" s="482"/>
      <c r="S91" s="478">
        <v>34752.07</v>
      </c>
      <c r="T91" s="482"/>
      <c r="U91" s="478">
        <v>34752.07</v>
      </c>
      <c r="V91" s="482"/>
      <c r="W91" s="482"/>
      <c r="X91" s="482"/>
      <c r="Y91" s="482"/>
      <c r="Z91" s="482"/>
      <c r="AA91" s="482"/>
      <c r="AB91" s="482"/>
      <c r="AC91" s="483">
        <v>34752.07</v>
      </c>
      <c r="AD91" s="482"/>
      <c r="AE91" s="482"/>
      <c r="AF91" s="482"/>
      <c r="AG91" s="344" t="s">
        <v>1056</v>
      </c>
      <c r="AH91" s="479">
        <v>45478.546284722222</v>
      </c>
      <c r="AI91" s="344"/>
      <c r="AJ91" s="344"/>
      <c r="AK91" s="3"/>
      <c r="AL91" s="3"/>
    </row>
    <row r="92" spans="1:38" s="4" customFormat="1" ht="12.75" customHeight="1" x14ac:dyDescent="0.25">
      <c r="A92" s="344" t="s">
        <v>98</v>
      </c>
      <c r="B92" s="344" t="s">
        <v>22</v>
      </c>
      <c r="C92" s="344" t="s">
        <v>522</v>
      </c>
      <c r="D92" s="482" t="s">
        <v>600</v>
      </c>
      <c r="E92" s="478">
        <v>95000</v>
      </c>
      <c r="F92" s="482"/>
      <c r="G92" s="478">
        <v>95000</v>
      </c>
      <c r="H92" s="482"/>
      <c r="I92" s="482"/>
      <c r="J92" s="482"/>
      <c r="K92" s="482"/>
      <c r="L92" s="482"/>
      <c r="M92" s="482"/>
      <c r="N92" s="482"/>
      <c r="O92" s="482">
        <v>95000</v>
      </c>
      <c r="P92" s="482"/>
      <c r="Q92" s="483"/>
      <c r="R92" s="482"/>
      <c r="S92" s="478">
        <v>34752.07</v>
      </c>
      <c r="T92" s="482"/>
      <c r="U92" s="478">
        <v>34752.07</v>
      </c>
      <c r="V92" s="482"/>
      <c r="W92" s="482"/>
      <c r="X92" s="482"/>
      <c r="Y92" s="482"/>
      <c r="Z92" s="482"/>
      <c r="AA92" s="482"/>
      <c r="AB92" s="482"/>
      <c r="AC92" s="482">
        <v>34752.07</v>
      </c>
      <c r="AD92" s="482"/>
      <c r="AE92" s="483"/>
      <c r="AF92" s="482"/>
      <c r="AG92" s="344" t="s">
        <v>1056</v>
      </c>
      <c r="AH92" s="479">
        <v>45478.546273148146</v>
      </c>
      <c r="AI92" s="344"/>
      <c r="AJ92" s="344"/>
      <c r="AK92" s="3"/>
      <c r="AL92" s="3"/>
    </row>
    <row r="93" spans="1:38" s="4" customFormat="1" ht="12.75" customHeight="1" x14ac:dyDescent="0.25">
      <c r="A93" s="344" t="s">
        <v>99</v>
      </c>
      <c r="B93" s="344" t="s">
        <v>22</v>
      </c>
      <c r="C93" s="344" t="s">
        <v>522</v>
      </c>
      <c r="D93" s="482" t="s">
        <v>601</v>
      </c>
      <c r="E93" s="478">
        <v>1327850</v>
      </c>
      <c r="F93" s="482"/>
      <c r="G93" s="478">
        <v>1327850</v>
      </c>
      <c r="H93" s="482"/>
      <c r="I93" s="482"/>
      <c r="J93" s="482"/>
      <c r="K93" s="482"/>
      <c r="L93" s="482"/>
      <c r="M93" s="482"/>
      <c r="N93" s="482"/>
      <c r="O93" s="482">
        <v>218800</v>
      </c>
      <c r="P93" s="483">
        <v>430000</v>
      </c>
      <c r="Q93" s="482">
        <v>679050</v>
      </c>
      <c r="R93" s="482"/>
      <c r="S93" s="478">
        <v>2499306.64</v>
      </c>
      <c r="T93" s="482"/>
      <c r="U93" s="478">
        <v>2499306.64</v>
      </c>
      <c r="V93" s="482"/>
      <c r="W93" s="482"/>
      <c r="X93" s="482"/>
      <c r="Y93" s="482"/>
      <c r="Z93" s="482"/>
      <c r="AA93" s="482"/>
      <c r="AB93" s="482"/>
      <c r="AC93" s="482">
        <v>1163660.78</v>
      </c>
      <c r="AD93" s="483">
        <v>446259.31</v>
      </c>
      <c r="AE93" s="482">
        <v>889386.55</v>
      </c>
      <c r="AF93" s="482"/>
      <c r="AG93" s="344" t="s">
        <v>1056</v>
      </c>
      <c r="AH93" s="479">
        <v>45478.546284722222</v>
      </c>
      <c r="AI93" s="344"/>
      <c r="AJ93" s="344"/>
      <c r="AK93" s="3"/>
      <c r="AL93" s="3"/>
    </row>
    <row r="94" spans="1:38" s="4" customFormat="1" ht="12.75" customHeight="1" x14ac:dyDescent="0.25">
      <c r="A94" s="379" t="s">
        <v>100</v>
      </c>
      <c r="B94" s="379" t="s">
        <v>22</v>
      </c>
      <c r="C94" s="379" t="s">
        <v>522</v>
      </c>
      <c r="D94" s="379" t="s">
        <v>602</v>
      </c>
      <c r="E94" s="480">
        <v>722900</v>
      </c>
      <c r="F94" s="379"/>
      <c r="G94" s="480">
        <v>722900</v>
      </c>
      <c r="H94" s="379"/>
      <c r="I94" s="379"/>
      <c r="J94" s="379"/>
      <c r="K94" s="379"/>
      <c r="L94" s="379"/>
      <c r="M94" s="379"/>
      <c r="N94" s="379"/>
      <c r="O94" s="480">
        <v>218800</v>
      </c>
      <c r="P94" s="480">
        <v>430000</v>
      </c>
      <c r="Q94" s="480">
        <v>74100</v>
      </c>
      <c r="R94" s="379"/>
      <c r="S94" s="480">
        <v>412569</v>
      </c>
      <c r="T94" s="379"/>
      <c r="U94" s="480">
        <v>412569</v>
      </c>
      <c r="V94" s="379"/>
      <c r="W94" s="379"/>
      <c r="X94" s="379"/>
      <c r="Y94" s="379"/>
      <c r="Z94" s="379"/>
      <c r="AA94" s="379"/>
      <c r="AB94" s="379"/>
      <c r="AC94" s="480">
        <v>80600</v>
      </c>
      <c r="AD94" s="480">
        <v>292320</v>
      </c>
      <c r="AE94" s="480">
        <v>39649</v>
      </c>
      <c r="AF94" s="379"/>
      <c r="AG94" s="379" t="s">
        <v>1056</v>
      </c>
      <c r="AH94" s="481">
        <v>45478.546284722222</v>
      </c>
      <c r="AI94" s="379"/>
      <c r="AJ94" s="379"/>
      <c r="AK94" s="3"/>
      <c r="AL94" s="3"/>
    </row>
    <row r="95" spans="1:38" s="4" customFormat="1" ht="12.75" customHeight="1" x14ac:dyDescent="0.25">
      <c r="A95" s="379" t="s">
        <v>101</v>
      </c>
      <c r="B95" s="379" t="s">
        <v>22</v>
      </c>
      <c r="C95" s="379" t="s">
        <v>522</v>
      </c>
      <c r="D95" s="379" t="s">
        <v>603</v>
      </c>
      <c r="E95" s="480">
        <v>722900</v>
      </c>
      <c r="F95" s="379"/>
      <c r="G95" s="480">
        <v>722900</v>
      </c>
      <c r="H95" s="379"/>
      <c r="I95" s="379"/>
      <c r="J95" s="379"/>
      <c r="K95" s="379"/>
      <c r="L95" s="379"/>
      <c r="M95" s="379"/>
      <c r="N95" s="379"/>
      <c r="O95" s="480">
        <v>218800</v>
      </c>
      <c r="P95" s="480">
        <v>430000</v>
      </c>
      <c r="Q95" s="480">
        <v>74100</v>
      </c>
      <c r="R95" s="379"/>
      <c r="S95" s="480">
        <v>412569</v>
      </c>
      <c r="T95" s="379"/>
      <c r="U95" s="480">
        <v>412569</v>
      </c>
      <c r="V95" s="379"/>
      <c r="W95" s="379"/>
      <c r="X95" s="379"/>
      <c r="Y95" s="379"/>
      <c r="Z95" s="379"/>
      <c r="AA95" s="379"/>
      <c r="AB95" s="379"/>
      <c r="AC95" s="480">
        <v>80600</v>
      </c>
      <c r="AD95" s="480">
        <v>292320</v>
      </c>
      <c r="AE95" s="480">
        <v>39649</v>
      </c>
      <c r="AF95" s="379"/>
      <c r="AG95" s="379" t="s">
        <v>1056</v>
      </c>
      <c r="AH95" s="481">
        <v>45478.546284722222</v>
      </c>
      <c r="AI95" s="379"/>
      <c r="AJ95" s="379"/>
      <c r="AK95" s="3"/>
      <c r="AL95" s="3"/>
    </row>
    <row r="96" spans="1:38" s="4" customFormat="1" ht="12.75" customHeight="1" x14ac:dyDescent="0.25">
      <c r="A96" s="344" t="s">
        <v>102</v>
      </c>
      <c r="B96" s="344" t="s">
        <v>22</v>
      </c>
      <c r="C96" s="344" t="s">
        <v>522</v>
      </c>
      <c r="D96" s="482" t="s">
        <v>604</v>
      </c>
      <c r="E96" s="478">
        <v>218800</v>
      </c>
      <c r="F96" s="482"/>
      <c r="G96" s="478">
        <v>218800</v>
      </c>
      <c r="H96" s="482"/>
      <c r="I96" s="482"/>
      <c r="J96" s="482"/>
      <c r="K96" s="482"/>
      <c r="L96" s="482"/>
      <c r="M96" s="482"/>
      <c r="N96" s="482"/>
      <c r="O96" s="483">
        <v>218800</v>
      </c>
      <c r="P96" s="482"/>
      <c r="Q96" s="482"/>
      <c r="R96" s="482"/>
      <c r="S96" s="478">
        <v>80600</v>
      </c>
      <c r="T96" s="482"/>
      <c r="U96" s="478">
        <v>80600</v>
      </c>
      <c r="V96" s="482"/>
      <c r="W96" s="482"/>
      <c r="X96" s="482"/>
      <c r="Y96" s="482"/>
      <c r="Z96" s="482"/>
      <c r="AA96" s="482"/>
      <c r="AB96" s="482"/>
      <c r="AC96" s="483">
        <v>80600</v>
      </c>
      <c r="AD96" s="482"/>
      <c r="AE96" s="482"/>
      <c r="AF96" s="482"/>
      <c r="AG96" s="344" t="s">
        <v>1056</v>
      </c>
      <c r="AH96" s="479">
        <v>45478.546273148146</v>
      </c>
      <c r="AI96" s="344"/>
      <c r="AJ96" s="344"/>
      <c r="AK96" s="3"/>
      <c r="AL96" s="3"/>
    </row>
    <row r="97" spans="1:38" s="4" customFormat="1" ht="12.75" customHeight="1" x14ac:dyDescent="0.25">
      <c r="A97" s="344" t="s">
        <v>103</v>
      </c>
      <c r="B97" s="344" t="s">
        <v>22</v>
      </c>
      <c r="C97" s="344" t="s">
        <v>522</v>
      </c>
      <c r="D97" s="482" t="s">
        <v>605</v>
      </c>
      <c r="E97" s="478">
        <v>74100</v>
      </c>
      <c r="F97" s="482"/>
      <c r="G97" s="478">
        <v>74100</v>
      </c>
      <c r="H97" s="482"/>
      <c r="I97" s="482"/>
      <c r="J97" s="482"/>
      <c r="K97" s="482"/>
      <c r="L97" s="482"/>
      <c r="M97" s="482"/>
      <c r="N97" s="482"/>
      <c r="O97" s="482"/>
      <c r="P97" s="482"/>
      <c r="Q97" s="483">
        <v>74100</v>
      </c>
      <c r="R97" s="482"/>
      <c r="S97" s="478">
        <v>39649</v>
      </c>
      <c r="T97" s="482"/>
      <c r="U97" s="478">
        <v>39649</v>
      </c>
      <c r="V97" s="482"/>
      <c r="W97" s="482"/>
      <c r="X97" s="482"/>
      <c r="Y97" s="482"/>
      <c r="Z97" s="482"/>
      <c r="AA97" s="482"/>
      <c r="AB97" s="482"/>
      <c r="AC97" s="482"/>
      <c r="AD97" s="482"/>
      <c r="AE97" s="483">
        <v>39649</v>
      </c>
      <c r="AF97" s="482"/>
      <c r="AG97" s="344" t="s">
        <v>1056</v>
      </c>
      <c r="AH97" s="479">
        <v>45478.546273148146</v>
      </c>
      <c r="AI97" s="344"/>
      <c r="AJ97" s="344"/>
      <c r="AK97" s="3"/>
      <c r="AL97" s="3"/>
    </row>
    <row r="98" spans="1:38" s="4" customFormat="1" ht="12.75" customHeight="1" x14ac:dyDescent="0.25">
      <c r="A98" s="344" t="s">
        <v>104</v>
      </c>
      <c r="B98" s="344" t="s">
        <v>22</v>
      </c>
      <c r="C98" s="344" t="s">
        <v>522</v>
      </c>
      <c r="D98" s="482" t="s">
        <v>606</v>
      </c>
      <c r="E98" s="478">
        <v>430000</v>
      </c>
      <c r="F98" s="482"/>
      <c r="G98" s="478">
        <v>430000</v>
      </c>
      <c r="H98" s="482"/>
      <c r="I98" s="482"/>
      <c r="J98" s="482"/>
      <c r="K98" s="482"/>
      <c r="L98" s="482"/>
      <c r="M98" s="482"/>
      <c r="N98" s="482"/>
      <c r="O98" s="482"/>
      <c r="P98" s="483">
        <v>430000</v>
      </c>
      <c r="Q98" s="482"/>
      <c r="R98" s="482"/>
      <c r="S98" s="478">
        <v>292320</v>
      </c>
      <c r="T98" s="482"/>
      <c r="U98" s="478">
        <v>292320</v>
      </c>
      <c r="V98" s="482"/>
      <c r="W98" s="482"/>
      <c r="X98" s="482"/>
      <c r="Y98" s="482"/>
      <c r="Z98" s="482"/>
      <c r="AA98" s="482"/>
      <c r="AB98" s="482"/>
      <c r="AC98" s="482"/>
      <c r="AD98" s="483">
        <v>292320</v>
      </c>
      <c r="AE98" s="482"/>
      <c r="AF98" s="482"/>
      <c r="AG98" s="344" t="s">
        <v>1056</v>
      </c>
      <c r="AH98" s="479">
        <v>45478.546273148146</v>
      </c>
      <c r="AI98" s="344"/>
      <c r="AJ98" s="344"/>
      <c r="AK98" s="3"/>
      <c r="AL98" s="3"/>
    </row>
    <row r="99" spans="1:38" s="4" customFormat="1" ht="12.75" customHeight="1" x14ac:dyDescent="0.25">
      <c r="A99" s="379" t="s">
        <v>740</v>
      </c>
      <c r="B99" s="379" t="s">
        <v>22</v>
      </c>
      <c r="C99" s="379" t="s">
        <v>522</v>
      </c>
      <c r="D99" s="379" t="s">
        <v>741</v>
      </c>
      <c r="E99" s="480">
        <v>604950</v>
      </c>
      <c r="F99" s="379"/>
      <c r="G99" s="480">
        <v>604950</v>
      </c>
      <c r="H99" s="379"/>
      <c r="I99" s="379"/>
      <c r="J99" s="379"/>
      <c r="K99" s="379"/>
      <c r="L99" s="379"/>
      <c r="M99" s="379"/>
      <c r="N99" s="379"/>
      <c r="O99" s="480">
        <v>0</v>
      </c>
      <c r="P99" s="480">
        <v>0</v>
      </c>
      <c r="Q99" s="480">
        <v>604950</v>
      </c>
      <c r="R99" s="379"/>
      <c r="S99" s="480">
        <v>2086737.64</v>
      </c>
      <c r="T99" s="379"/>
      <c r="U99" s="480">
        <v>2086737.64</v>
      </c>
      <c r="V99" s="379"/>
      <c r="W99" s="379"/>
      <c r="X99" s="379"/>
      <c r="Y99" s="379"/>
      <c r="Z99" s="379"/>
      <c r="AA99" s="379"/>
      <c r="AB99" s="379"/>
      <c r="AC99" s="480">
        <v>1083060.78</v>
      </c>
      <c r="AD99" s="480">
        <v>153939.31</v>
      </c>
      <c r="AE99" s="480">
        <v>849737.55</v>
      </c>
      <c r="AF99" s="379"/>
      <c r="AG99" s="379" t="s">
        <v>1056</v>
      </c>
      <c r="AH99" s="481">
        <v>45478.546284722222</v>
      </c>
      <c r="AI99" s="379"/>
      <c r="AJ99" s="379"/>
      <c r="AK99" s="3"/>
      <c r="AL99" s="3"/>
    </row>
    <row r="100" spans="1:38" s="4" customFormat="1" ht="12.75" customHeight="1" x14ac:dyDescent="0.25">
      <c r="A100" s="379" t="s">
        <v>742</v>
      </c>
      <c r="B100" s="379" t="s">
        <v>22</v>
      </c>
      <c r="C100" s="379" t="s">
        <v>522</v>
      </c>
      <c r="D100" s="379" t="s">
        <v>743</v>
      </c>
      <c r="E100" s="480">
        <v>604950</v>
      </c>
      <c r="F100" s="379"/>
      <c r="G100" s="480">
        <v>604950</v>
      </c>
      <c r="H100" s="379"/>
      <c r="I100" s="379"/>
      <c r="J100" s="379"/>
      <c r="K100" s="379"/>
      <c r="L100" s="379"/>
      <c r="M100" s="379"/>
      <c r="N100" s="379"/>
      <c r="O100" s="379">
        <v>0</v>
      </c>
      <c r="P100" s="480">
        <v>0</v>
      </c>
      <c r="Q100" s="480">
        <v>604950</v>
      </c>
      <c r="R100" s="379"/>
      <c r="S100" s="480">
        <v>2086737.64</v>
      </c>
      <c r="T100" s="379"/>
      <c r="U100" s="480">
        <v>2086737.64</v>
      </c>
      <c r="V100" s="379"/>
      <c r="W100" s="379"/>
      <c r="X100" s="379"/>
      <c r="Y100" s="379"/>
      <c r="Z100" s="379"/>
      <c r="AA100" s="379"/>
      <c r="AB100" s="379"/>
      <c r="AC100" s="379">
        <v>1083060.78</v>
      </c>
      <c r="AD100" s="480">
        <v>153939.31</v>
      </c>
      <c r="AE100" s="480">
        <v>849737.55</v>
      </c>
      <c r="AF100" s="379"/>
      <c r="AG100" s="379" t="s">
        <v>1056</v>
      </c>
      <c r="AH100" s="481">
        <v>45478.546284722222</v>
      </c>
      <c r="AI100" s="379"/>
      <c r="AJ100" s="379"/>
      <c r="AK100" s="3"/>
      <c r="AL100" s="3"/>
    </row>
    <row r="101" spans="1:38" s="4" customFormat="1" ht="12.75" customHeight="1" x14ac:dyDescent="0.25">
      <c r="A101" s="379" t="s">
        <v>744</v>
      </c>
      <c r="B101" s="379" t="s">
        <v>22</v>
      </c>
      <c r="C101" s="379" t="s">
        <v>522</v>
      </c>
      <c r="D101" s="379" t="s">
        <v>745</v>
      </c>
      <c r="E101" s="480">
        <v>0</v>
      </c>
      <c r="F101" s="379"/>
      <c r="G101" s="480">
        <v>0</v>
      </c>
      <c r="H101" s="379"/>
      <c r="I101" s="379"/>
      <c r="J101" s="379"/>
      <c r="K101" s="379"/>
      <c r="L101" s="379"/>
      <c r="M101" s="379"/>
      <c r="N101" s="379"/>
      <c r="O101" s="379">
        <v>0</v>
      </c>
      <c r="P101" s="379"/>
      <c r="Q101" s="480"/>
      <c r="R101" s="379"/>
      <c r="S101" s="480">
        <v>1083060.78</v>
      </c>
      <c r="T101" s="379"/>
      <c r="U101" s="480">
        <v>1083060.78</v>
      </c>
      <c r="V101" s="379"/>
      <c r="W101" s="379"/>
      <c r="X101" s="379"/>
      <c r="Y101" s="379"/>
      <c r="Z101" s="379"/>
      <c r="AA101" s="379"/>
      <c r="AB101" s="379"/>
      <c r="AC101" s="379">
        <v>1083060.78</v>
      </c>
      <c r="AD101" s="379"/>
      <c r="AE101" s="480"/>
      <c r="AF101" s="379"/>
      <c r="AG101" s="379" t="s">
        <v>1056</v>
      </c>
      <c r="AH101" s="481">
        <v>45478.546273148146</v>
      </c>
      <c r="AI101" s="379"/>
      <c r="AJ101" s="379"/>
      <c r="AK101" s="3"/>
      <c r="AL101" s="3"/>
    </row>
    <row r="102" spans="1:38" s="4" customFormat="1" ht="12.75" customHeight="1" x14ac:dyDescent="0.25">
      <c r="A102" s="344" t="s">
        <v>746</v>
      </c>
      <c r="B102" s="344" t="s">
        <v>22</v>
      </c>
      <c r="C102" s="344" t="s">
        <v>522</v>
      </c>
      <c r="D102" s="482" t="s">
        <v>747</v>
      </c>
      <c r="E102" s="478">
        <v>604950</v>
      </c>
      <c r="F102" s="482"/>
      <c r="G102" s="478">
        <v>604950</v>
      </c>
      <c r="H102" s="482"/>
      <c r="I102" s="482"/>
      <c r="J102" s="482"/>
      <c r="K102" s="482"/>
      <c r="L102" s="482"/>
      <c r="M102" s="482"/>
      <c r="N102" s="482"/>
      <c r="O102" s="482"/>
      <c r="P102" s="482"/>
      <c r="Q102" s="483">
        <v>604950</v>
      </c>
      <c r="R102" s="482"/>
      <c r="S102" s="478">
        <v>849737.55</v>
      </c>
      <c r="T102" s="482"/>
      <c r="U102" s="478">
        <v>849737.55</v>
      </c>
      <c r="V102" s="482"/>
      <c r="W102" s="482"/>
      <c r="X102" s="482"/>
      <c r="Y102" s="482"/>
      <c r="Z102" s="482"/>
      <c r="AA102" s="482"/>
      <c r="AB102" s="482"/>
      <c r="AC102" s="482"/>
      <c r="AD102" s="482"/>
      <c r="AE102" s="483">
        <v>849737.55</v>
      </c>
      <c r="AF102" s="482"/>
      <c r="AG102" s="344" t="s">
        <v>1056</v>
      </c>
      <c r="AH102" s="479">
        <v>45478.546273148146</v>
      </c>
      <c r="AI102" s="344"/>
      <c r="AJ102" s="344"/>
      <c r="AK102" s="3"/>
      <c r="AL102" s="3"/>
    </row>
    <row r="103" spans="1:38" s="4" customFormat="1" ht="12.75" customHeight="1" x14ac:dyDescent="0.25">
      <c r="A103" s="379" t="s">
        <v>748</v>
      </c>
      <c r="B103" s="379" t="s">
        <v>22</v>
      </c>
      <c r="C103" s="379" t="s">
        <v>522</v>
      </c>
      <c r="D103" s="379" t="s">
        <v>749</v>
      </c>
      <c r="E103" s="480">
        <v>0</v>
      </c>
      <c r="F103" s="379"/>
      <c r="G103" s="480">
        <v>0</v>
      </c>
      <c r="H103" s="379"/>
      <c r="I103" s="379"/>
      <c r="J103" s="379"/>
      <c r="K103" s="379"/>
      <c r="L103" s="379"/>
      <c r="M103" s="379"/>
      <c r="N103" s="379"/>
      <c r="O103" s="379"/>
      <c r="P103" s="379">
        <v>0</v>
      </c>
      <c r="Q103" s="480"/>
      <c r="R103" s="379"/>
      <c r="S103" s="480">
        <v>153939.31</v>
      </c>
      <c r="T103" s="379"/>
      <c r="U103" s="480">
        <v>153939.31</v>
      </c>
      <c r="V103" s="379"/>
      <c r="W103" s="379"/>
      <c r="X103" s="379"/>
      <c r="Y103" s="379"/>
      <c r="Z103" s="379"/>
      <c r="AA103" s="379"/>
      <c r="AB103" s="379"/>
      <c r="AC103" s="379"/>
      <c r="AD103" s="379">
        <v>153939.31</v>
      </c>
      <c r="AE103" s="480"/>
      <c r="AF103" s="379"/>
      <c r="AG103" s="379" t="s">
        <v>1056</v>
      </c>
      <c r="AH103" s="481">
        <v>45478.546273148146</v>
      </c>
      <c r="AI103" s="379"/>
      <c r="AJ103" s="379"/>
      <c r="AK103" s="3"/>
      <c r="AL103" s="3"/>
    </row>
    <row r="104" spans="1:38" s="4" customFormat="1" ht="12.75" customHeight="1" x14ac:dyDescent="0.25">
      <c r="A104" s="344" t="s">
        <v>105</v>
      </c>
      <c r="B104" s="344" t="s">
        <v>22</v>
      </c>
      <c r="C104" s="344" t="s">
        <v>522</v>
      </c>
      <c r="D104" s="482" t="s">
        <v>607</v>
      </c>
      <c r="E104" s="478">
        <v>13745311</v>
      </c>
      <c r="F104" s="482"/>
      <c r="G104" s="478">
        <v>13745311</v>
      </c>
      <c r="H104" s="482"/>
      <c r="I104" s="482"/>
      <c r="J104" s="482"/>
      <c r="K104" s="482"/>
      <c r="L104" s="482"/>
      <c r="M104" s="482"/>
      <c r="N104" s="482"/>
      <c r="O104" s="482">
        <v>8789100</v>
      </c>
      <c r="P104" s="482">
        <v>4142000</v>
      </c>
      <c r="Q104" s="483">
        <v>814211</v>
      </c>
      <c r="R104" s="482"/>
      <c r="S104" s="478">
        <v>20245994.02</v>
      </c>
      <c r="T104" s="482"/>
      <c r="U104" s="478">
        <v>20245994.02</v>
      </c>
      <c r="V104" s="482"/>
      <c r="W104" s="482"/>
      <c r="X104" s="482"/>
      <c r="Y104" s="482"/>
      <c r="Z104" s="482"/>
      <c r="AA104" s="482"/>
      <c r="AB104" s="482"/>
      <c r="AC104" s="482">
        <v>15252050.560000001</v>
      </c>
      <c r="AD104" s="482">
        <v>3863356.82</v>
      </c>
      <c r="AE104" s="483">
        <v>1130586.6399999999</v>
      </c>
      <c r="AF104" s="482"/>
      <c r="AG104" s="344" t="s">
        <v>1056</v>
      </c>
      <c r="AH104" s="479">
        <v>45478.546284722222</v>
      </c>
      <c r="AI104" s="344"/>
      <c r="AJ104" s="344"/>
      <c r="AK104" s="3"/>
      <c r="AL104" s="3"/>
    </row>
    <row r="105" spans="1:38" s="4" customFormat="1" ht="12.75" customHeight="1" x14ac:dyDescent="0.25">
      <c r="A105" s="379" t="s">
        <v>106</v>
      </c>
      <c r="B105" s="379" t="s">
        <v>22</v>
      </c>
      <c r="C105" s="379" t="s">
        <v>522</v>
      </c>
      <c r="D105" s="379" t="s">
        <v>608</v>
      </c>
      <c r="E105" s="480">
        <v>369010</v>
      </c>
      <c r="F105" s="379"/>
      <c r="G105" s="480">
        <v>369010</v>
      </c>
      <c r="H105" s="379"/>
      <c r="I105" s="379"/>
      <c r="J105" s="379"/>
      <c r="K105" s="379"/>
      <c r="L105" s="379"/>
      <c r="M105" s="379"/>
      <c r="N105" s="379"/>
      <c r="O105" s="379"/>
      <c r="P105" s="480">
        <v>0</v>
      </c>
      <c r="Q105" s="379">
        <v>369010</v>
      </c>
      <c r="R105" s="379"/>
      <c r="S105" s="480">
        <v>368977.74</v>
      </c>
      <c r="T105" s="379"/>
      <c r="U105" s="480">
        <v>368977.74</v>
      </c>
      <c r="V105" s="379"/>
      <c r="W105" s="379"/>
      <c r="X105" s="379"/>
      <c r="Y105" s="379"/>
      <c r="Z105" s="379"/>
      <c r="AA105" s="379"/>
      <c r="AB105" s="379"/>
      <c r="AC105" s="379"/>
      <c r="AD105" s="480">
        <v>1</v>
      </c>
      <c r="AE105" s="379">
        <v>368976.74</v>
      </c>
      <c r="AF105" s="379"/>
      <c r="AG105" s="379" t="s">
        <v>1056</v>
      </c>
      <c r="AH105" s="481">
        <v>45478.546284722222</v>
      </c>
      <c r="AI105" s="379"/>
      <c r="AJ105" s="379"/>
      <c r="AK105" s="3"/>
      <c r="AL105" s="3"/>
    </row>
    <row r="106" spans="1:38" s="4" customFormat="1" ht="12.75" customHeight="1" x14ac:dyDescent="0.25">
      <c r="A106" s="344" t="s">
        <v>994</v>
      </c>
      <c r="B106" s="344" t="s">
        <v>22</v>
      </c>
      <c r="C106" s="344" t="s">
        <v>522</v>
      </c>
      <c r="D106" s="482" t="s">
        <v>995</v>
      </c>
      <c r="E106" s="478">
        <v>367510</v>
      </c>
      <c r="F106" s="482"/>
      <c r="G106" s="478">
        <v>367510</v>
      </c>
      <c r="H106" s="482"/>
      <c r="I106" s="482"/>
      <c r="J106" s="482"/>
      <c r="K106" s="482"/>
      <c r="L106" s="482"/>
      <c r="M106" s="482"/>
      <c r="N106" s="482"/>
      <c r="O106" s="482"/>
      <c r="P106" s="483"/>
      <c r="Q106" s="482">
        <v>367510</v>
      </c>
      <c r="R106" s="482"/>
      <c r="S106" s="478">
        <v>367510</v>
      </c>
      <c r="T106" s="482"/>
      <c r="U106" s="478">
        <v>367510</v>
      </c>
      <c r="V106" s="482"/>
      <c r="W106" s="482"/>
      <c r="X106" s="482"/>
      <c r="Y106" s="482"/>
      <c r="Z106" s="482"/>
      <c r="AA106" s="482"/>
      <c r="AB106" s="482"/>
      <c r="AC106" s="482"/>
      <c r="AD106" s="483"/>
      <c r="AE106" s="482">
        <v>367510</v>
      </c>
      <c r="AF106" s="482"/>
      <c r="AG106" s="344" t="s">
        <v>1056</v>
      </c>
      <c r="AH106" s="479">
        <v>45478.546284722222</v>
      </c>
      <c r="AI106" s="344"/>
      <c r="AJ106" s="344"/>
      <c r="AK106" s="3"/>
      <c r="AL106" s="3"/>
    </row>
    <row r="107" spans="1:38" s="4" customFormat="1" ht="12.75" customHeight="1" x14ac:dyDescent="0.25">
      <c r="A107" s="379" t="s">
        <v>996</v>
      </c>
      <c r="B107" s="379" t="s">
        <v>22</v>
      </c>
      <c r="C107" s="379" t="s">
        <v>522</v>
      </c>
      <c r="D107" s="379" t="s">
        <v>997</v>
      </c>
      <c r="E107" s="480">
        <v>367510</v>
      </c>
      <c r="F107" s="379"/>
      <c r="G107" s="480">
        <v>367510</v>
      </c>
      <c r="H107" s="379"/>
      <c r="I107" s="379"/>
      <c r="J107" s="379"/>
      <c r="K107" s="379"/>
      <c r="L107" s="379"/>
      <c r="M107" s="379"/>
      <c r="N107" s="379"/>
      <c r="O107" s="480"/>
      <c r="P107" s="480"/>
      <c r="Q107" s="480">
        <v>367510</v>
      </c>
      <c r="R107" s="379"/>
      <c r="S107" s="480">
        <v>367510</v>
      </c>
      <c r="T107" s="379"/>
      <c r="U107" s="480">
        <v>367510</v>
      </c>
      <c r="V107" s="379"/>
      <c r="W107" s="379"/>
      <c r="X107" s="379"/>
      <c r="Y107" s="379"/>
      <c r="Z107" s="379"/>
      <c r="AA107" s="379"/>
      <c r="AB107" s="379"/>
      <c r="AC107" s="480"/>
      <c r="AD107" s="480"/>
      <c r="AE107" s="480">
        <v>367510</v>
      </c>
      <c r="AF107" s="379"/>
      <c r="AG107" s="379" t="s">
        <v>1056</v>
      </c>
      <c r="AH107" s="481">
        <v>45478.546273148146</v>
      </c>
      <c r="AI107" s="379"/>
      <c r="AJ107" s="379"/>
      <c r="AK107" s="3"/>
      <c r="AL107" s="3"/>
    </row>
    <row r="108" spans="1:38" s="4" customFormat="1" ht="12.75" customHeight="1" x14ac:dyDescent="0.25">
      <c r="A108" s="379" t="s">
        <v>998</v>
      </c>
      <c r="B108" s="379" t="s">
        <v>22</v>
      </c>
      <c r="C108" s="379" t="s">
        <v>522</v>
      </c>
      <c r="D108" s="379" t="s">
        <v>999</v>
      </c>
      <c r="E108" s="480">
        <v>1500</v>
      </c>
      <c r="F108" s="379"/>
      <c r="G108" s="480">
        <v>1500</v>
      </c>
      <c r="H108" s="379"/>
      <c r="I108" s="379"/>
      <c r="J108" s="379"/>
      <c r="K108" s="379"/>
      <c r="L108" s="379"/>
      <c r="M108" s="379"/>
      <c r="N108" s="379"/>
      <c r="O108" s="480"/>
      <c r="P108" s="480"/>
      <c r="Q108" s="379">
        <v>1500</v>
      </c>
      <c r="R108" s="379"/>
      <c r="S108" s="480">
        <v>1466.74</v>
      </c>
      <c r="T108" s="379"/>
      <c r="U108" s="480">
        <v>1466.74</v>
      </c>
      <c r="V108" s="379"/>
      <c r="W108" s="379"/>
      <c r="X108" s="379"/>
      <c r="Y108" s="379"/>
      <c r="Z108" s="379"/>
      <c r="AA108" s="379"/>
      <c r="AB108" s="379"/>
      <c r="AC108" s="480"/>
      <c r="AD108" s="480"/>
      <c r="AE108" s="379">
        <v>1466.74</v>
      </c>
      <c r="AF108" s="379"/>
      <c r="AG108" s="379" t="s">
        <v>1056</v>
      </c>
      <c r="AH108" s="481">
        <v>45478.546284722222</v>
      </c>
      <c r="AI108" s="379"/>
      <c r="AJ108" s="379"/>
      <c r="AK108" s="3"/>
      <c r="AL108" s="3"/>
    </row>
    <row r="109" spans="1:38" s="4" customFormat="1" ht="12.75" customHeight="1" x14ac:dyDescent="0.25">
      <c r="A109" s="344" t="s">
        <v>1000</v>
      </c>
      <c r="B109" s="344" t="s">
        <v>22</v>
      </c>
      <c r="C109" s="344" t="s">
        <v>522</v>
      </c>
      <c r="D109" s="482" t="s">
        <v>1001</v>
      </c>
      <c r="E109" s="478">
        <v>1500</v>
      </c>
      <c r="F109" s="482"/>
      <c r="G109" s="478">
        <v>1500</v>
      </c>
      <c r="H109" s="482"/>
      <c r="I109" s="482"/>
      <c r="J109" s="482"/>
      <c r="K109" s="482"/>
      <c r="L109" s="482"/>
      <c r="M109" s="482"/>
      <c r="N109" s="482"/>
      <c r="O109" s="483"/>
      <c r="P109" s="482"/>
      <c r="Q109" s="482">
        <v>1500</v>
      </c>
      <c r="R109" s="482"/>
      <c r="S109" s="478">
        <v>1466.74</v>
      </c>
      <c r="T109" s="482"/>
      <c r="U109" s="478">
        <v>1466.74</v>
      </c>
      <c r="V109" s="482"/>
      <c r="W109" s="482"/>
      <c r="X109" s="482"/>
      <c r="Y109" s="482"/>
      <c r="Z109" s="482"/>
      <c r="AA109" s="482"/>
      <c r="AB109" s="482"/>
      <c r="AC109" s="483"/>
      <c r="AD109" s="482"/>
      <c r="AE109" s="482">
        <v>1466.74</v>
      </c>
      <c r="AF109" s="482"/>
      <c r="AG109" s="344" t="s">
        <v>1056</v>
      </c>
      <c r="AH109" s="479">
        <v>45478.546273148146</v>
      </c>
      <c r="AI109" s="344"/>
      <c r="AJ109" s="344"/>
      <c r="AK109" s="3"/>
      <c r="AL109" s="3"/>
    </row>
    <row r="110" spans="1:38" s="4" customFormat="1" ht="12.75" customHeight="1" x14ac:dyDescent="0.25">
      <c r="A110" s="344" t="s">
        <v>107</v>
      </c>
      <c r="B110" s="344" t="s">
        <v>22</v>
      </c>
      <c r="C110" s="344" t="s">
        <v>522</v>
      </c>
      <c r="D110" s="482" t="s">
        <v>609</v>
      </c>
      <c r="E110" s="478">
        <v>0</v>
      </c>
      <c r="F110" s="482"/>
      <c r="G110" s="478">
        <v>0</v>
      </c>
      <c r="H110" s="482"/>
      <c r="I110" s="482"/>
      <c r="J110" s="482"/>
      <c r="K110" s="482"/>
      <c r="L110" s="482"/>
      <c r="M110" s="482"/>
      <c r="N110" s="482"/>
      <c r="O110" s="483"/>
      <c r="P110" s="483">
        <v>0</v>
      </c>
      <c r="Q110" s="482"/>
      <c r="R110" s="482"/>
      <c r="S110" s="478">
        <v>1</v>
      </c>
      <c r="T110" s="482"/>
      <c r="U110" s="478">
        <v>1</v>
      </c>
      <c r="V110" s="482"/>
      <c r="W110" s="482"/>
      <c r="X110" s="482"/>
      <c r="Y110" s="482"/>
      <c r="Z110" s="482"/>
      <c r="AA110" s="482"/>
      <c r="AB110" s="482"/>
      <c r="AC110" s="483"/>
      <c r="AD110" s="483">
        <v>1</v>
      </c>
      <c r="AE110" s="482"/>
      <c r="AF110" s="482"/>
      <c r="AG110" s="344" t="s">
        <v>1056</v>
      </c>
      <c r="AH110" s="479">
        <v>45478.546284722222</v>
      </c>
      <c r="AI110" s="344"/>
      <c r="AJ110" s="344"/>
      <c r="AK110" s="3"/>
      <c r="AL110" s="3"/>
    </row>
    <row r="111" spans="1:38" s="4" customFormat="1" ht="12.75" customHeight="1" x14ac:dyDescent="0.25">
      <c r="A111" s="379" t="s">
        <v>108</v>
      </c>
      <c r="B111" s="379" t="s">
        <v>22</v>
      </c>
      <c r="C111" s="379" t="s">
        <v>522</v>
      </c>
      <c r="D111" s="379" t="s">
        <v>610</v>
      </c>
      <c r="E111" s="480">
        <v>0</v>
      </c>
      <c r="F111" s="379"/>
      <c r="G111" s="480">
        <v>0</v>
      </c>
      <c r="H111" s="379"/>
      <c r="I111" s="379"/>
      <c r="J111" s="379"/>
      <c r="K111" s="379"/>
      <c r="L111" s="379"/>
      <c r="M111" s="379"/>
      <c r="N111" s="379"/>
      <c r="O111" s="379"/>
      <c r="P111" s="379">
        <v>0</v>
      </c>
      <c r="Q111" s="480"/>
      <c r="R111" s="379"/>
      <c r="S111" s="480">
        <v>1</v>
      </c>
      <c r="T111" s="379"/>
      <c r="U111" s="480">
        <v>1</v>
      </c>
      <c r="V111" s="379"/>
      <c r="W111" s="379"/>
      <c r="X111" s="379"/>
      <c r="Y111" s="379"/>
      <c r="Z111" s="379"/>
      <c r="AA111" s="379"/>
      <c r="AB111" s="379"/>
      <c r="AC111" s="379"/>
      <c r="AD111" s="379">
        <v>1</v>
      </c>
      <c r="AE111" s="480"/>
      <c r="AF111" s="379"/>
      <c r="AG111" s="379" t="s">
        <v>1056</v>
      </c>
      <c r="AH111" s="481">
        <v>45478.546273148146</v>
      </c>
      <c r="AI111" s="379"/>
      <c r="AJ111" s="379"/>
      <c r="AK111" s="3"/>
      <c r="AL111" s="3"/>
    </row>
    <row r="112" spans="1:38" s="4" customFormat="1" ht="12.75" customHeight="1" x14ac:dyDescent="0.25">
      <c r="A112" s="344" t="s">
        <v>109</v>
      </c>
      <c r="B112" s="344" t="s">
        <v>22</v>
      </c>
      <c r="C112" s="344" t="s">
        <v>522</v>
      </c>
      <c r="D112" s="482" t="s">
        <v>611</v>
      </c>
      <c r="E112" s="478">
        <v>13376301</v>
      </c>
      <c r="F112" s="482"/>
      <c r="G112" s="478">
        <v>13376301</v>
      </c>
      <c r="H112" s="482"/>
      <c r="I112" s="482"/>
      <c r="J112" s="482"/>
      <c r="K112" s="482"/>
      <c r="L112" s="482"/>
      <c r="M112" s="482"/>
      <c r="N112" s="482"/>
      <c r="O112" s="482">
        <v>8789100</v>
      </c>
      <c r="P112" s="482">
        <v>4142000</v>
      </c>
      <c r="Q112" s="483">
        <v>445201</v>
      </c>
      <c r="R112" s="482"/>
      <c r="S112" s="478">
        <v>21504897.5</v>
      </c>
      <c r="T112" s="482"/>
      <c r="U112" s="478">
        <v>21504897.5</v>
      </c>
      <c r="V112" s="482"/>
      <c r="W112" s="482"/>
      <c r="X112" s="482"/>
      <c r="Y112" s="482"/>
      <c r="Z112" s="482"/>
      <c r="AA112" s="482"/>
      <c r="AB112" s="482"/>
      <c r="AC112" s="482">
        <v>16879931.780000001</v>
      </c>
      <c r="AD112" s="482">
        <v>3863355.82</v>
      </c>
      <c r="AE112" s="483">
        <v>761609.9</v>
      </c>
      <c r="AF112" s="482"/>
      <c r="AG112" s="344" t="s">
        <v>1056</v>
      </c>
      <c r="AH112" s="479">
        <v>45478.546284722222</v>
      </c>
      <c r="AI112" s="344"/>
      <c r="AJ112" s="344"/>
      <c r="AK112" s="3"/>
      <c r="AL112" s="3"/>
    </row>
    <row r="113" spans="1:38" s="4" customFormat="1" ht="12.75" customHeight="1" x14ac:dyDescent="0.25">
      <c r="A113" s="379" t="s">
        <v>110</v>
      </c>
      <c r="B113" s="379" t="s">
        <v>22</v>
      </c>
      <c r="C113" s="379" t="s">
        <v>522</v>
      </c>
      <c r="D113" s="379" t="s">
        <v>612</v>
      </c>
      <c r="E113" s="480">
        <v>12931100</v>
      </c>
      <c r="F113" s="379"/>
      <c r="G113" s="480">
        <v>12931100</v>
      </c>
      <c r="H113" s="379"/>
      <c r="I113" s="379"/>
      <c r="J113" s="379"/>
      <c r="K113" s="379"/>
      <c r="L113" s="379"/>
      <c r="M113" s="379"/>
      <c r="N113" s="379"/>
      <c r="O113" s="480">
        <v>8789100</v>
      </c>
      <c r="P113" s="379">
        <v>4142000</v>
      </c>
      <c r="Q113" s="379"/>
      <c r="R113" s="379"/>
      <c r="S113" s="480">
        <v>20743287.600000001</v>
      </c>
      <c r="T113" s="379"/>
      <c r="U113" s="480">
        <v>20743287.600000001</v>
      </c>
      <c r="V113" s="379"/>
      <c r="W113" s="379"/>
      <c r="X113" s="379"/>
      <c r="Y113" s="379"/>
      <c r="Z113" s="379"/>
      <c r="AA113" s="379"/>
      <c r="AB113" s="379"/>
      <c r="AC113" s="480">
        <v>16879931.780000001</v>
      </c>
      <c r="AD113" s="379">
        <v>3863355.82</v>
      </c>
      <c r="AE113" s="379"/>
      <c r="AF113" s="379"/>
      <c r="AG113" s="379" t="s">
        <v>1056</v>
      </c>
      <c r="AH113" s="481">
        <v>45478.546284722222</v>
      </c>
      <c r="AI113" s="379"/>
      <c r="AJ113" s="379"/>
      <c r="AK113" s="3"/>
      <c r="AL113" s="3"/>
    </row>
    <row r="114" spans="1:38" s="4" customFormat="1" ht="12.75" customHeight="1" x14ac:dyDescent="0.25">
      <c r="A114" s="379" t="s">
        <v>111</v>
      </c>
      <c r="B114" s="379" t="s">
        <v>22</v>
      </c>
      <c r="C114" s="379" t="s">
        <v>522</v>
      </c>
      <c r="D114" s="379" t="s">
        <v>613</v>
      </c>
      <c r="E114" s="480">
        <v>6909100</v>
      </c>
      <c r="F114" s="379"/>
      <c r="G114" s="480">
        <v>6909100</v>
      </c>
      <c r="H114" s="379"/>
      <c r="I114" s="379"/>
      <c r="J114" s="379"/>
      <c r="K114" s="379"/>
      <c r="L114" s="379"/>
      <c r="M114" s="379"/>
      <c r="N114" s="379"/>
      <c r="O114" s="480">
        <v>6909100</v>
      </c>
      <c r="P114" s="379"/>
      <c r="Q114" s="379"/>
      <c r="R114" s="379"/>
      <c r="S114" s="480">
        <v>13016575.960000001</v>
      </c>
      <c r="T114" s="379"/>
      <c r="U114" s="480">
        <v>13016575.960000001</v>
      </c>
      <c r="V114" s="379"/>
      <c r="W114" s="379"/>
      <c r="X114" s="379"/>
      <c r="Y114" s="379"/>
      <c r="Z114" s="379"/>
      <c r="AA114" s="379"/>
      <c r="AB114" s="379"/>
      <c r="AC114" s="480">
        <v>13016575.960000001</v>
      </c>
      <c r="AD114" s="379"/>
      <c r="AE114" s="379"/>
      <c r="AF114" s="379"/>
      <c r="AG114" s="379" t="s">
        <v>1056</v>
      </c>
      <c r="AH114" s="481">
        <v>45478.546273148146</v>
      </c>
      <c r="AI114" s="379"/>
      <c r="AJ114" s="379"/>
      <c r="AK114" s="3"/>
      <c r="AL114" s="3"/>
    </row>
    <row r="115" spans="1:38" s="4" customFormat="1" ht="12.75" customHeight="1" x14ac:dyDescent="0.25">
      <c r="A115" s="344" t="s">
        <v>112</v>
      </c>
      <c r="B115" s="344" t="s">
        <v>22</v>
      </c>
      <c r="C115" s="344" t="s">
        <v>522</v>
      </c>
      <c r="D115" s="482" t="s">
        <v>614</v>
      </c>
      <c r="E115" s="478">
        <v>6022000</v>
      </c>
      <c r="F115" s="482"/>
      <c r="G115" s="478">
        <v>6022000</v>
      </c>
      <c r="H115" s="482"/>
      <c r="I115" s="482"/>
      <c r="J115" s="482"/>
      <c r="K115" s="482"/>
      <c r="L115" s="482"/>
      <c r="M115" s="482"/>
      <c r="N115" s="482"/>
      <c r="O115" s="483">
        <v>1880000</v>
      </c>
      <c r="P115" s="482">
        <v>4142000</v>
      </c>
      <c r="Q115" s="482"/>
      <c r="R115" s="482"/>
      <c r="S115" s="478">
        <v>7726711.6399999997</v>
      </c>
      <c r="T115" s="482"/>
      <c r="U115" s="478">
        <v>7726711.6399999997</v>
      </c>
      <c r="V115" s="482"/>
      <c r="W115" s="482"/>
      <c r="X115" s="482"/>
      <c r="Y115" s="482"/>
      <c r="Z115" s="482"/>
      <c r="AA115" s="482"/>
      <c r="AB115" s="482"/>
      <c r="AC115" s="483">
        <v>3863355.82</v>
      </c>
      <c r="AD115" s="482">
        <v>3863355.82</v>
      </c>
      <c r="AE115" s="482"/>
      <c r="AF115" s="482"/>
      <c r="AG115" s="344" t="s">
        <v>1056</v>
      </c>
      <c r="AH115" s="479">
        <v>45478.546273148146</v>
      </c>
      <c r="AI115" s="344"/>
      <c r="AJ115" s="344"/>
      <c r="AK115" s="3"/>
      <c r="AL115" s="3"/>
    </row>
    <row r="116" spans="1:38" s="4" customFormat="1" ht="12.75" customHeight="1" x14ac:dyDescent="0.25">
      <c r="A116" s="379" t="s">
        <v>1002</v>
      </c>
      <c r="B116" s="379" t="s">
        <v>22</v>
      </c>
      <c r="C116" s="379" t="s">
        <v>522</v>
      </c>
      <c r="D116" s="379" t="s">
        <v>1003</v>
      </c>
      <c r="E116" s="480">
        <v>445201</v>
      </c>
      <c r="F116" s="379"/>
      <c r="G116" s="480">
        <v>445201</v>
      </c>
      <c r="H116" s="379"/>
      <c r="I116" s="379"/>
      <c r="J116" s="379"/>
      <c r="K116" s="379"/>
      <c r="L116" s="379"/>
      <c r="M116" s="379"/>
      <c r="N116" s="379"/>
      <c r="O116" s="480"/>
      <c r="P116" s="480"/>
      <c r="Q116" s="480">
        <v>445201</v>
      </c>
      <c r="R116" s="379"/>
      <c r="S116" s="480">
        <v>761609.9</v>
      </c>
      <c r="T116" s="379"/>
      <c r="U116" s="480">
        <v>761609.9</v>
      </c>
      <c r="V116" s="379"/>
      <c r="W116" s="379"/>
      <c r="X116" s="379"/>
      <c r="Y116" s="379"/>
      <c r="Z116" s="379"/>
      <c r="AA116" s="379"/>
      <c r="AB116" s="379"/>
      <c r="AC116" s="480"/>
      <c r="AD116" s="480"/>
      <c r="AE116" s="480">
        <v>761609.9</v>
      </c>
      <c r="AF116" s="379"/>
      <c r="AG116" s="379" t="s">
        <v>1056</v>
      </c>
      <c r="AH116" s="481">
        <v>45478.546284722222</v>
      </c>
      <c r="AI116" s="379"/>
      <c r="AJ116" s="379"/>
      <c r="AK116" s="3"/>
      <c r="AL116" s="3"/>
    </row>
    <row r="117" spans="1:38" s="4" customFormat="1" ht="12.75" customHeight="1" x14ac:dyDescent="0.25">
      <c r="A117" s="379" t="s">
        <v>1004</v>
      </c>
      <c r="B117" s="379" t="s">
        <v>22</v>
      </c>
      <c r="C117" s="379" t="s">
        <v>522</v>
      </c>
      <c r="D117" s="379" t="s">
        <v>1005</v>
      </c>
      <c r="E117" s="480">
        <v>445201</v>
      </c>
      <c r="F117" s="379"/>
      <c r="G117" s="480">
        <v>445201</v>
      </c>
      <c r="H117" s="379"/>
      <c r="I117" s="379"/>
      <c r="J117" s="379"/>
      <c r="K117" s="379"/>
      <c r="L117" s="379"/>
      <c r="M117" s="379"/>
      <c r="N117" s="379"/>
      <c r="O117" s="480"/>
      <c r="P117" s="379"/>
      <c r="Q117" s="379">
        <v>445201</v>
      </c>
      <c r="R117" s="379"/>
      <c r="S117" s="480">
        <v>761609.9</v>
      </c>
      <c r="T117" s="379"/>
      <c r="U117" s="480">
        <v>761609.9</v>
      </c>
      <c r="V117" s="379"/>
      <c r="W117" s="379"/>
      <c r="X117" s="379"/>
      <c r="Y117" s="379"/>
      <c r="Z117" s="379"/>
      <c r="AA117" s="379"/>
      <c r="AB117" s="379"/>
      <c r="AC117" s="480"/>
      <c r="AD117" s="379"/>
      <c r="AE117" s="379">
        <v>761609.9</v>
      </c>
      <c r="AF117" s="379"/>
      <c r="AG117" s="379" t="s">
        <v>1056</v>
      </c>
      <c r="AH117" s="481">
        <v>45478.546273148146</v>
      </c>
      <c r="AI117" s="379"/>
      <c r="AJ117" s="379"/>
      <c r="AK117" s="3"/>
      <c r="AL117" s="3"/>
    </row>
    <row r="118" spans="1:38" s="4" customFormat="1" ht="12.75" customHeight="1" x14ac:dyDescent="0.25">
      <c r="A118" s="379" t="s">
        <v>113</v>
      </c>
      <c r="B118" s="379" t="s">
        <v>22</v>
      </c>
      <c r="C118" s="379" t="s">
        <v>522</v>
      </c>
      <c r="D118" s="379" t="s">
        <v>615</v>
      </c>
      <c r="E118" s="480">
        <v>0</v>
      </c>
      <c r="F118" s="379"/>
      <c r="G118" s="480">
        <v>0</v>
      </c>
      <c r="H118" s="379"/>
      <c r="I118" s="379"/>
      <c r="J118" s="379"/>
      <c r="K118" s="379"/>
      <c r="L118" s="379"/>
      <c r="M118" s="379"/>
      <c r="N118" s="379"/>
      <c r="O118" s="480">
        <v>0</v>
      </c>
      <c r="P118" s="379"/>
      <c r="Q118" s="379"/>
      <c r="R118" s="379"/>
      <c r="S118" s="480">
        <v>-1627881.22</v>
      </c>
      <c r="T118" s="379"/>
      <c r="U118" s="480">
        <v>-1627881.22</v>
      </c>
      <c r="V118" s="379"/>
      <c r="W118" s="379"/>
      <c r="X118" s="379"/>
      <c r="Y118" s="379"/>
      <c r="Z118" s="379"/>
      <c r="AA118" s="379"/>
      <c r="AB118" s="379"/>
      <c r="AC118" s="480">
        <v>-1627881.22</v>
      </c>
      <c r="AD118" s="379"/>
      <c r="AE118" s="379"/>
      <c r="AF118" s="379"/>
      <c r="AG118" s="379" t="s">
        <v>1056</v>
      </c>
      <c r="AH118" s="481">
        <v>45478.546284722222</v>
      </c>
      <c r="AI118" s="379"/>
      <c r="AJ118" s="379"/>
      <c r="AK118" s="3"/>
      <c r="AL118" s="3"/>
    </row>
    <row r="119" spans="1:38" s="4" customFormat="1" ht="12.75" customHeight="1" x14ac:dyDescent="0.25">
      <c r="A119" s="344" t="s">
        <v>114</v>
      </c>
      <c r="B119" s="344" t="s">
        <v>22</v>
      </c>
      <c r="C119" s="344" t="s">
        <v>522</v>
      </c>
      <c r="D119" s="482" t="s">
        <v>616</v>
      </c>
      <c r="E119" s="478">
        <v>0</v>
      </c>
      <c r="F119" s="482"/>
      <c r="G119" s="478">
        <v>0</v>
      </c>
      <c r="H119" s="482"/>
      <c r="I119" s="482"/>
      <c r="J119" s="482"/>
      <c r="K119" s="482"/>
      <c r="L119" s="482"/>
      <c r="M119" s="482"/>
      <c r="N119" s="482"/>
      <c r="O119" s="483">
        <v>0</v>
      </c>
      <c r="P119" s="482"/>
      <c r="Q119" s="482"/>
      <c r="R119" s="482"/>
      <c r="S119" s="478">
        <v>-1627881.22</v>
      </c>
      <c r="T119" s="482"/>
      <c r="U119" s="478">
        <v>-1627881.22</v>
      </c>
      <c r="V119" s="482"/>
      <c r="W119" s="482"/>
      <c r="X119" s="482"/>
      <c r="Y119" s="482"/>
      <c r="Z119" s="482"/>
      <c r="AA119" s="482"/>
      <c r="AB119" s="482"/>
      <c r="AC119" s="483">
        <v>-1627881.22</v>
      </c>
      <c r="AD119" s="482"/>
      <c r="AE119" s="482"/>
      <c r="AF119" s="482"/>
      <c r="AG119" s="344" t="s">
        <v>1056</v>
      </c>
      <c r="AH119" s="479">
        <v>45478.546284722222</v>
      </c>
      <c r="AI119" s="344"/>
      <c r="AJ119" s="344"/>
      <c r="AK119" s="3"/>
      <c r="AL119" s="3"/>
    </row>
    <row r="120" spans="1:38" s="4" customFormat="1" ht="12.75" customHeight="1" x14ac:dyDescent="0.25">
      <c r="A120" s="379" t="s">
        <v>115</v>
      </c>
      <c r="B120" s="379" t="s">
        <v>22</v>
      </c>
      <c r="C120" s="379" t="s">
        <v>522</v>
      </c>
      <c r="D120" s="379" t="s">
        <v>617</v>
      </c>
      <c r="E120" s="480">
        <v>0</v>
      </c>
      <c r="F120" s="379"/>
      <c r="G120" s="480">
        <v>0</v>
      </c>
      <c r="H120" s="379"/>
      <c r="I120" s="379"/>
      <c r="J120" s="379"/>
      <c r="K120" s="379"/>
      <c r="L120" s="379"/>
      <c r="M120" s="379"/>
      <c r="N120" s="379"/>
      <c r="O120" s="480">
        <v>0</v>
      </c>
      <c r="P120" s="379"/>
      <c r="Q120" s="379"/>
      <c r="R120" s="379"/>
      <c r="S120" s="480">
        <v>-1627881.22</v>
      </c>
      <c r="T120" s="379"/>
      <c r="U120" s="480">
        <v>-1627881.22</v>
      </c>
      <c r="V120" s="379"/>
      <c r="W120" s="379"/>
      <c r="X120" s="379"/>
      <c r="Y120" s="379"/>
      <c r="Z120" s="379"/>
      <c r="AA120" s="379"/>
      <c r="AB120" s="379"/>
      <c r="AC120" s="480">
        <v>-1627881.22</v>
      </c>
      <c r="AD120" s="379"/>
      <c r="AE120" s="379"/>
      <c r="AF120" s="379"/>
      <c r="AG120" s="379" t="s">
        <v>1056</v>
      </c>
      <c r="AH120" s="481">
        <v>45478.546273148146</v>
      </c>
      <c r="AI120" s="379"/>
      <c r="AJ120" s="379"/>
      <c r="AK120" s="3"/>
      <c r="AL120" s="3"/>
    </row>
    <row r="121" spans="1:38" s="4" customFormat="1" ht="12.75" customHeight="1" x14ac:dyDescent="0.25">
      <c r="A121" s="344" t="s">
        <v>116</v>
      </c>
      <c r="B121" s="344" t="s">
        <v>22</v>
      </c>
      <c r="C121" s="344" t="s">
        <v>522</v>
      </c>
      <c r="D121" s="482" t="s">
        <v>618</v>
      </c>
      <c r="E121" s="478">
        <v>12056298.92</v>
      </c>
      <c r="F121" s="482"/>
      <c r="G121" s="478">
        <v>12056298.92</v>
      </c>
      <c r="H121" s="482"/>
      <c r="I121" s="482"/>
      <c r="J121" s="482"/>
      <c r="K121" s="482"/>
      <c r="L121" s="482"/>
      <c r="M121" s="482"/>
      <c r="N121" s="482"/>
      <c r="O121" s="483">
        <v>1225900</v>
      </c>
      <c r="P121" s="482">
        <v>10770398.92</v>
      </c>
      <c r="Q121" s="482">
        <v>60000</v>
      </c>
      <c r="R121" s="482"/>
      <c r="S121" s="478">
        <v>14973049.390000001</v>
      </c>
      <c r="T121" s="482"/>
      <c r="U121" s="478">
        <v>14973049.390000001</v>
      </c>
      <c r="V121" s="482"/>
      <c r="W121" s="482"/>
      <c r="X121" s="482"/>
      <c r="Y121" s="482"/>
      <c r="Z121" s="482"/>
      <c r="AA121" s="482"/>
      <c r="AB121" s="482"/>
      <c r="AC121" s="483">
        <v>4025047.03</v>
      </c>
      <c r="AD121" s="482">
        <v>10873754.27</v>
      </c>
      <c r="AE121" s="482">
        <v>74248.09</v>
      </c>
      <c r="AF121" s="482"/>
      <c r="AG121" s="344" t="s">
        <v>1056</v>
      </c>
      <c r="AH121" s="479">
        <v>45478.546284722222</v>
      </c>
      <c r="AI121" s="344"/>
      <c r="AJ121" s="344"/>
      <c r="AK121" s="3"/>
      <c r="AL121" s="3"/>
    </row>
    <row r="122" spans="1:38" s="4" customFormat="1" ht="12.75" customHeight="1" x14ac:dyDescent="0.25">
      <c r="A122" s="379" t="s">
        <v>117</v>
      </c>
      <c r="B122" s="379" t="s">
        <v>22</v>
      </c>
      <c r="C122" s="379" t="s">
        <v>522</v>
      </c>
      <c r="D122" s="379" t="s">
        <v>619</v>
      </c>
      <c r="E122" s="480">
        <v>1225900</v>
      </c>
      <c r="F122" s="379"/>
      <c r="G122" s="480">
        <v>1225900</v>
      </c>
      <c r="H122" s="379"/>
      <c r="I122" s="379"/>
      <c r="J122" s="379"/>
      <c r="K122" s="379"/>
      <c r="L122" s="379"/>
      <c r="M122" s="379"/>
      <c r="N122" s="379"/>
      <c r="O122" s="480">
        <v>1225900</v>
      </c>
      <c r="P122" s="379"/>
      <c r="Q122" s="379"/>
      <c r="R122" s="379"/>
      <c r="S122" s="480">
        <v>648013.03</v>
      </c>
      <c r="T122" s="379"/>
      <c r="U122" s="480">
        <v>648013.03</v>
      </c>
      <c r="V122" s="379"/>
      <c r="W122" s="379"/>
      <c r="X122" s="379"/>
      <c r="Y122" s="379"/>
      <c r="Z122" s="379"/>
      <c r="AA122" s="379"/>
      <c r="AB122" s="379"/>
      <c r="AC122" s="480">
        <v>648013.03</v>
      </c>
      <c r="AD122" s="379"/>
      <c r="AE122" s="379"/>
      <c r="AF122" s="379"/>
      <c r="AG122" s="379" t="s">
        <v>1056</v>
      </c>
      <c r="AH122" s="481">
        <v>45478.546284722222</v>
      </c>
      <c r="AI122" s="379"/>
      <c r="AJ122" s="379"/>
      <c r="AK122" s="3"/>
      <c r="AL122" s="3"/>
    </row>
    <row r="123" spans="1:38" s="4" customFormat="1" ht="12.75" customHeight="1" x14ac:dyDescent="0.25">
      <c r="A123" s="344" t="s">
        <v>118</v>
      </c>
      <c r="B123" s="344" t="s">
        <v>22</v>
      </c>
      <c r="C123" s="344" t="s">
        <v>522</v>
      </c>
      <c r="D123" s="482" t="s">
        <v>620</v>
      </c>
      <c r="E123" s="478">
        <v>13900</v>
      </c>
      <c r="F123" s="482"/>
      <c r="G123" s="478">
        <v>13900</v>
      </c>
      <c r="H123" s="482"/>
      <c r="I123" s="482"/>
      <c r="J123" s="482"/>
      <c r="K123" s="482"/>
      <c r="L123" s="482"/>
      <c r="M123" s="482"/>
      <c r="N123" s="482"/>
      <c r="O123" s="483">
        <v>13900</v>
      </c>
      <c r="P123" s="482"/>
      <c r="Q123" s="482"/>
      <c r="R123" s="482"/>
      <c r="S123" s="478">
        <v>14700.7</v>
      </c>
      <c r="T123" s="482"/>
      <c r="U123" s="478">
        <v>14700.7</v>
      </c>
      <c r="V123" s="482"/>
      <c r="W123" s="482"/>
      <c r="X123" s="482"/>
      <c r="Y123" s="482"/>
      <c r="Z123" s="482"/>
      <c r="AA123" s="482"/>
      <c r="AB123" s="482"/>
      <c r="AC123" s="483">
        <v>14700.7</v>
      </c>
      <c r="AD123" s="482"/>
      <c r="AE123" s="482"/>
      <c r="AF123" s="482"/>
      <c r="AG123" s="344" t="s">
        <v>1056</v>
      </c>
      <c r="AH123" s="479">
        <v>45478.546284722222</v>
      </c>
      <c r="AI123" s="344"/>
      <c r="AJ123" s="344"/>
      <c r="AK123" s="3"/>
      <c r="AL123" s="3"/>
    </row>
    <row r="124" spans="1:38" s="4" customFormat="1" ht="12.75" customHeight="1" x14ac:dyDescent="0.25">
      <c r="A124" s="379" t="s">
        <v>119</v>
      </c>
      <c r="B124" s="379" t="s">
        <v>22</v>
      </c>
      <c r="C124" s="379" t="s">
        <v>522</v>
      </c>
      <c r="D124" s="379" t="s">
        <v>621</v>
      </c>
      <c r="E124" s="480">
        <v>13900</v>
      </c>
      <c r="F124" s="379"/>
      <c r="G124" s="480">
        <v>13900</v>
      </c>
      <c r="H124" s="379"/>
      <c r="I124" s="379"/>
      <c r="J124" s="379"/>
      <c r="K124" s="379"/>
      <c r="L124" s="379"/>
      <c r="M124" s="379"/>
      <c r="N124" s="379"/>
      <c r="O124" s="480">
        <v>13900</v>
      </c>
      <c r="P124" s="379"/>
      <c r="Q124" s="379"/>
      <c r="R124" s="379"/>
      <c r="S124" s="480">
        <v>14700.7</v>
      </c>
      <c r="T124" s="379"/>
      <c r="U124" s="480">
        <v>14700.7</v>
      </c>
      <c r="V124" s="379"/>
      <c r="W124" s="379"/>
      <c r="X124" s="379"/>
      <c r="Y124" s="379"/>
      <c r="Z124" s="379"/>
      <c r="AA124" s="379"/>
      <c r="AB124" s="379"/>
      <c r="AC124" s="480">
        <v>14700.7</v>
      </c>
      <c r="AD124" s="379"/>
      <c r="AE124" s="379"/>
      <c r="AF124" s="379"/>
      <c r="AG124" s="379" t="s">
        <v>1056</v>
      </c>
      <c r="AH124" s="481">
        <v>45478.546273148146</v>
      </c>
      <c r="AI124" s="379"/>
      <c r="AJ124" s="379"/>
      <c r="AK124" s="3"/>
      <c r="AL124" s="3"/>
    </row>
    <row r="125" spans="1:38" s="4" customFormat="1" ht="12.75" customHeight="1" x14ac:dyDescent="0.25">
      <c r="A125" s="344" t="s">
        <v>120</v>
      </c>
      <c r="B125" s="344" t="s">
        <v>22</v>
      </c>
      <c r="C125" s="344" t="s">
        <v>522</v>
      </c>
      <c r="D125" s="482" t="s">
        <v>622</v>
      </c>
      <c r="E125" s="478">
        <v>82200</v>
      </c>
      <c r="F125" s="482"/>
      <c r="G125" s="478">
        <v>82200</v>
      </c>
      <c r="H125" s="482"/>
      <c r="I125" s="482"/>
      <c r="J125" s="482"/>
      <c r="K125" s="482"/>
      <c r="L125" s="482"/>
      <c r="M125" s="482"/>
      <c r="N125" s="482"/>
      <c r="O125" s="483">
        <v>82200</v>
      </c>
      <c r="P125" s="482"/>
      <c r="Q125" s="482"/>
      <c r="R125" s="482"/>
      <c r="S125" s="478">
        <v>55251</v>
      </c>
      <c r="T125" s="482"/>
      <c r="U125" s="478">
        <v>55251</v>
      </c>
      <c r="V125" s="482"/>
      <c r="W125" s="482"/>
      <c r="X125" s="482"/>
      <c r="Y125" s="482"/>
      <c r="Z125" s="482"/>
      <c r="AA125" s="482"/>
      <c r="AB125" s="482"/>
      <c r="AC125" s="483">
        <v>55251</v>
      </c>
      <c r="AD125" s="482"/>
      <c r="AE125" s="482"/>
      <c r="AF125" s="482"/>
      <c r="AG125" s="344" t="s">
        <v>1056</v>
      </c>
      <c r="AH125" s="479">
        <v>45478.546284722222</v>
      </c>
      <c r="AI125" s="344"/>
      <c r="AJ125" s="344"/>
      <c r="AK125" s="3"/>
      <c r="AL125" s="3"/>
    </row>
    <row r="126" spans="1:38" s="4" customFormat="1" ht="12.75" customHeight="1" x14ac:dyDescent="0.25">
      <c r="A126" s="379" t="s">
        <v>121</v>
      </c>
      <c r="B126" s="379" t="s">
        <v>22</v>
      </c>
      <c r="C126" s="379" t="s">
        <v>522</v>
      </c>
      <c r="D126" s="379" t="s">
        <v>623</v>
      </c>
      <c r="E126" s="480">
        <v>82200</v>
      </c>
      <c r="F126" s="379"/>
      <c r="G126" s="480">
        <v>82200</v>
      </c>
      <c r="H126" s="379"/>
      <c r="I126" s="379"/>
      <c r="J126" s="379"/>
      <c r="K126" s="379"/>
      <c r="L126" s="379"/>
      <c r="M126" s="379"/>
      <c r="N126" s="379"/>
      <c r="O126" s="480">
        <v>82200</v>
      </c>
      <c r="P126" s="379"/>
      <c r="Q126" s="379"/>
      <c r="R126" s="379"/>
      <c r="S126" s="480">
        <v>55251</v>
      </c>
      <c r="T126" s="379"/>
      <c r="U126" s="480">
        <v>55251</v>
      </c>
      <c r="V126" s="379"/>
      <c r="W126" s="379"/>
      <c r="X126" s="379"/>
      <c r="Y126" s="379"/>
      <c r="Z126" s="379"/>
      <c r="AA126" s="379"/>
      <c r="AB126" s="379"/>
      <c r="AC126" s="480">
        <v>55251</v>
      </c>
      <c r="AD126" s="379"/>
      <c r="AE126" s="379"/>
      <c r="AF126" s="379"/>
      <c r="AG126" s="379" t="s">
        <v>1056</v>
      </c>
      <c r="AH126" s="481">
        <v>45478.546273148146</v>
      </c>
      <c r="AI126" s="379"/>
      <c r="AJ126" s="379"/>
      <c r="AK126" s="3"/>
      <c r="AL126" s="3"/>
    </row>
    <row r="127" spans="1:38" s="4" customFormat="1" ht="12.75" customHeight="1" x14ac:dyDescent="0.25">
      <c r="A127" s="344" t="s">
        <v>122</v>
      </c>
      <c r="B127" s="344" t="s">
        <v>22</v>
      </c>
      <c r="C127" s="344" t="s">
        <v>522</v>
      </c>
      <c r="D127" s="482" t="s">
        <v>624</v>
      </c>
      <c r="E127" s="478">
        <v>37800</v>
      </c>
      <c r="F127" s="482"/>
      <c r="G127" s="478">
        <v>37800</v>
      </c>
      <c r="H127" s="482"/>
      <c r="I127" s="482"/>
      <c r="J127" s="482"/>
      <c r="K127" s="482"/>
      <c r="L127" s="482"/>
      <c r="M127" s="482"/>
      <c r="N127" s="482"/>
      <c r="O127" s="483">
        <v>37800</v>
      </c>
      <c r="P127" s="482"/>
      <c r="Q127" s="482"/>
      <c r="R127" s="482"/>
      <c r="S127" s="478">
        <v>34876.879999999997</v>
      </c>
      <c r="T127" s="482"/>
      <c r="U127" s="478">
        <v>34876.879999999997</v>
      </c>
      <c r="V127" s="482"/>
      <c r="W127" s="482"/>
      <c r="X127" s="482"/>
      <c r="Y127" s="482"/>
      <c r="Z127" s="482"/>
      <c r="AA127" s="482"/>
      <c r="AB127" s="482"/>
      <c r="AC127" s="483">
        <v>34876.879999999997</v>
      </c>
      <c r="AD127" s="482"/>
      <c r="AE127" s="482"/>
      <c r="AF127" s="482"/>
      <c r="AG127" s="344" t="s">
        <v>1056</v>
      </c>
      <c r="AH127" s="479">
        <v>45478.546284722222</v>
      </c>
      <c r="AI127" s="344"/>
      <c r="AJ127" s="344"/>
      <c r="AK127" s="3"/>
      <c r="AL127" s="3"/>
    </row>
    <row r="128" spans="1:38" s="4" customFormat="1" ht="12.75" customHeight="1" x14ac:dyDescent="0.25">
      <c r="A128" s="379" t="s">
        <v>123</v>
      </c>
      <c r="B128" s="379" t="s">
        <v>22</v>
      </c>
      <c r="C128" s="379" t="s">
        <v>522</v>
      </c>
      <c r="D128" s="379" t="s">
        <v>625</v>
      </c>
      <c r="E128" s="480">
        <v>37800</v>
      </c>
      <c r="F128" s="379"/>
      <c r="G128" s="480">
        <v>37800</v>
      </c>
      <c r="H128" s="379"/>
      <c r="I128" s="379"/>
      <c r="J128" s="379"/>
      <c r="K128" s="379"/>
      <c r="L128" s="379"/>
      <c r="M128" s="379"/>
      <c r="N128" s="379"/>
      <c r="O128" s="480">
        <v>37800</v>
      </c>
      <c r="P128" s="379"/>
      <c r="Q128" s="379"/>
      <c r="R128" s="379"/>
      <c r="S128" s="480">
        <v>34876.879999999997</v>
      </c>
      <c r="T128" s="379"/>
      <c r="U128" s="480">
        <v>34876.879999999997</v>
      </c>
      <c r="V128" s="379"/>
      <c r="W128" s="379"/>
      <c r="X128" s="379"/>
      <c r="Y128" s="379"/>
      <c r="Z128" s="379"/>
      <c r="AA128" s="379"/>
      <c r="AB128" s="379"/>
      <c r="AC128" s="480">
        <v>34876.879999999997</v>
      </c>
      <c r="AD128" s="379"/>
      <c r="AE128" s="379"/>
      <c r="AF128" s="379"/>
      <c r="AG128" s="379" t="s">
        <v>1056</v>
      </c>
      <c r="AH128" s="481">
        <v>45478.546273148146</v>
      </c>
      <c r="AI128" s="379"/>
      <c r="AJ128" s="379"/>
      <c r="AK128" s="3"/>
      <c r="AL128" s="3"/>
    </row>
    <row r="129" spans="1:38" s="4" customFormat="1" ht="12.75" customHeight="1" x14ac:dyDescent="0.25">
      <c r="A129" s="344" t="s">
        <v>124</v>
      </c>
      <c r="B129" s="344" t="s">
        <v>22</v>
      </c>
      <c r="C129" s="344" t="s">
        <v>522</v>
      </c>
      <c r="D129" s="482" t="s">
        <v>626</v>
      </c>
      <c r="E129" s="478">
        <v>17800</v>
      </c>
      <c r="F129" s="482"/>
      <c r="G129" s="478">
        <v>17800</v>
      </c>
      <c r="H129" s="482"/>
      <c r="I129" s="482"/>
      <c r="J129" s="482"/>
      <c r="K129" s="482"/>
      <c r="L129" s="482"/>
      <c r="M129" s="482"/>
      <c r="N129" s="482"/>
      <c r="O129" s="483">
        <v>17800</v>
      </c>
      <c r="P129" s="482"/>
      <c r="Q129" s="482"/>
      <c r="R129" s="482"/>
      <c r="S129" s="478">
        <v>12272.29</v>
      </c>
      <c r="T129" s="482"/>
      <c r="U129" s="478">
        <v>12272.29</v>
      </c>
      <c r="V129" s="482"/>
      <c r="W129" s="482"/>
      <c r="X129" s="482"/>
      <c r="Y129" s="482"/>
      <c r="Z129" s="482"/>
      <c r="AA129" s="482"/>
      <c r="AB129" s="482"/>
      <c r="AC129" s="483">
        <v>12272.29</v>
      </c>
      <c r="AD129" s="482"/>
      <c r="AE129" s="482"/>
      <c r="AF129" s="482"/>
      <c r="AG129" s="344" t="s">
        <v>1056</v>
      </c>
      <c r="AH129" s="479">
        <v>45478.546284722222</v>
      </c>
      <c r="AI129" s="344"/>
      <c r="AJ129" s="344"/>
      <c r="AK129" s="3"/>
      <c r="AL129" s="3"/>
    </row>
    <row r="130" spans="1:38" s="4" customFormat="1" ht="12.75" customHeight="1" x14ac:dyDescent="0.25">
      <c r="A130" s="379" t="s">
        <v>125</v>
      </c>
      <c r="B130" s="379" t="s">
        <v>22</v>
      </c>
      <c r="C130" s="379" t="s">
        <v>522</v>
      </c>
      <c r="D130" s="379" t="s">
        <v>627</v>
      </c>
      <c r="E130" s="480">
        <v>17800</v>
      </c>
      <c r="F130" s="379"/>
      <c r="G130" s="480">
        <v>17800</v>
      </c>
      <c r="H130" s="379"/>
      <c r="I130" s="379"/>
      <c r="J130" s="379"/>
      <c r="K130" s="379"/>
      <c r="L130" s="379"/>
      <c r="M130" s="379"/>
      <c r="N130" s="379"/>
      <c r="O130" s="480">
        <v>17800</v>
      </c>
      <c r="P130" s="379"/>
      <c r="Q130" s="379"/>
      <c r="R130" s="379"/>
      <c r="S130" s="480">
        <v>12272.29</v>
      </c>
      <c r="T130" s="379"/>
      <c r="U130" s="480">
        <v>12272.29</v>
      </c>
      <c r="V130" s="379"/>
      <c r="W130" s="379"/>
      <c r="X130" s="379"/>
      <c r="Y130" s="379"/>
      <c r="Z130" s="379"/>
      <c r="AA130" s="379"/>
      <c r="AB130" s="379"/>
      <c r="AC130" s="480">
        <v>12272.29</v>
      </c>
      <c r="AD130" s="379"/>
      <c r="AE130" s="379"/>
      <c r="AF130" s="379"/>
      <c r="AG130" s="379" t="s">
        <v>1056</v>
      </c>
      <c r="AH130" s="481">
        <v>45478.546273148146</v>
      </c>
      <c r="AI130" s="379"/>
      <c r="AJ130" s="379"/>
      <c r="AK130" s="3"/>
      <c r="AL130" s="3"/>
    </row>
    <row r="131" spans="1:38" s="4" customFormat="1" ht="12.75" customHeight="1" x14ac:dyDescent="0.25">
      <c r="A131" s="344" t="s">
        <v>126</v>
      </c>
      <c r="B131" s="344" t="s">
        <v>22</v>
      </c>
      <c r="C131" s="344" t="s">
        <v>522</v>
      </c>
      <c r="D131" s="482" t="s">
        <v>628</v>
      </c>
      <c r="E131" s="478">
        <v>0</v>
      </c>
      <c r="F131" s="482"/>
      <c r="G131" s="478">
        <v>0</v>
      </c>
      <c r="H131" s="482"/>
      <c r="I131" s="482"/>
      <c r="J131" s="482"/>
      <c r="K131" s="482"/>
      <c r="L131" s="482"/>
      <c r="M131" s="482"/>
      <c r="N131" s="482"/>
      <c r="O131" s="483">
        <v>0</v>
      </c>
      <c r="P131" s="482"/>
      <c r="Q131" s="482"/>
      <c r="R131" s="482"/>
      <c r="S131" s="478">
        <v>800</v>
      </c>
      <c r="T131" s="482"/>
      <c r="U131" s="478">
        <v>800</v>
      </c>
      <c r="V131" s="482"/>
      <c r="W131" s="482"/>
      <c r="X131" s="482"/>
      <c r="Y131" s="482"/>
      <c r="Z131" s="482"/>
      <c r="AA131" s="482"/>
      <c r="AB131" s="482"/>
      <c r="AC131" s="483">
        <v>800</v>
      </c>
      <c r="AD131" s="482"/>
      <c r="AE131" s="482"/>
      <c r="AF131" s="482"/>
      <c r="AG131" s="344" t="s">
        <v>1056</v>
      </c>
      <c r="AH131" s="479">
        <v>45478.546284722222</v>
      </c>
      <c r="AI131" s="344"/>
      <c r="AJ131" s="344"/>
      <c r="AK131" s="3"/>
      <c r="AL131" s="3"/>
    </row>
    <row r="132" spans="1:38" s="4" customFormat="1" ht="12.75" customHeight="1" x14ac:dyDescent="0.25">
      <c r="A132" s="379" t="s">
        <v>127</v>
      </c>
      <c r="B132" s="379" t="s">
        <v>22</v>
      </c>
      <c r="C132" s="379" t="s">
        <v>522</v>
      </c>
      <c r="D132" s="379" t="s">
        <v>629</v>
      </c>
      <c r="E132" s="480">
        <v>0</v>
      </c>
      <c r="F132" s="379"/>
      <c r="G132" s="480">
        <v>0</v>
      </c>
      <c r="H132" s="379"/>
      <c r="I132" s="379"/>
      <c r="J132" s="379"/>
      <c r="K132" s="379"/>
      <c r="L132" s="379"/>
      <c r="M132" s="379"/>
      <c r="N132" s="379"/>
      <c r="O132" s="480">
        <v>0</v>
      </c>
      <c r="P132" s="379"/>
      <c r="Q132" s="379"/>
      <c r="R132" s="379"/>
      <c r="S132" s="480">
        <v>800</v>
      </c>
      <c r="T132" s="379"/>
      <c r="U132" s="480">
        <v>800</v>
      </c>
      <c r="V132" s="379"/>
      <c r="W132" s="379"/>
      <c r="X132" s="379"/>
      <c r="Y132" s="379"/>
      <c r="Z132" s="379"/>
      <c r="AA132" s="379"/>
      <c r="AB132" s="379"/>
      <c r="AC132" s="480">
        <v>800</v>
      </c>
      <c r="AD132" s="379"/>
      <c r="AE132" s="379"/>
      <c r="AF132" s="379"/>
      <c r="AG132" s="379" t="s">
        <v>1056</v>
      </c>
      <c r="AH132" s="481">
        <v>45478.546273148146</v>
      </c>
      <c r="AI132" s="379"/>
      <c r="AJ132" s="379"/>
      <c r="AK132" s="3"/>
      <c r="AL132" s="3"/>
    </row>
    <row r="133" spans="1:38" s="4" customFormat="1" ht="12.75" customHeight="1" x14ac:dyDescent="0.25">
      <c r="A133" s="344" t="s">
        <v>128</v>
      </c>
      <c r="B133" s="344" t="s">
        <v>22</v>
      </c>
      <c r="C133" s="344" t="s">
        <v>522</v>
      </c>
      <c r="D133" s="482" t="s">
        <v>630</v>
      </c>
      <c r="E133" s="478">
        <v>4500</v>
      </c>
      <c r="F133" s="482"/>
      <c r="G133" s="478">
        <v>4500</v>
      </c>
      <c r="H133" s="482"/>
      <c r="I133" s="482"/>
      <c r="J133" s="482"/>
      <c r="K133" s="482"/>
      <c r="L133" s="482"/>
      <c r="M133" s="482"/>
      <c r="N133" s="482"/>
      <c r="O133" s="483">
        <v>4500</v>
      </c>
      <c r="P133" s="482"/>
      <c r="Q133" s="482"/>
      <c r="R133" s="482"/>
      <c r="S133" s="478">
        <v>1000</v>
      </c>
      <c r="T133" s="482"/>
      <c r="U133" s="478">
        <v>1000</v>
      </c>
      <c r="V133" s="482"/>
      <c r="W133" s="482"/>
      <c r="X133" s="482"/>
      <c r="Y133" s="482"/>
      <c r="Z133" s="482"/>
      <c r="AA133" s="482"/>
      <c r="AB133" s="482"/>
      <c r="AC133" s="483">
        <v>1000</v>
      </c>
      <c r="AD133" s="482"/>
      <c r="AE133" s="482"/>
      <c r="AF133" s="482"/>
      <c r="AG133" s="344" t="s">
        <v>1056</v>
      </c>
      <c r="AH133" s="479">
        <v>45478.546284722222</v>
      </c>
      <c r="AI133" s="344"/>
      <c r="AJ133" s="344"/>
      <c r="AK133" s="3"/>
      <c r="AL133" s="3"/>
    </row>
    <row r="134" spans="1:38" s="4" customFormat="1" ht="12.75" customHeight="1" x14ac:dyDescent="0.25">
      <c r="A134" s="379" t="s">
        <v>129</v>
      </c>
      <c r="B134" s="379" t="s">
        <v>22</v>
      </c>
      <c r="C134" s="379" t="s">
        <v>522</v>
      </c>
      <c r="D134" s="379" t="s">
        <v>631</v>
      </c>
      <c r="E134" s="480">
        <v>4500</v>
      </c>
      <c r="F134" s="379"/>
      <c r="G134" s="480">
        <v>4500</v>
      </c>
      <c r="H134" s="379"/>
      <c r="I134" s="379"/>
      <c r="J134" s="379"/>
      <c r="K134" s="379"/>
      <c r="L134" s="379"/>
      <c r="M134" s="379"/>
      <c r="N134" s="379"/>
      <c r="O134" s="480">
        <v>4500</v>
      </c>
      <c r="P134" s="379"/>
      <c r="Q134" s="379"/>
      <c r="R134" s="379"/>
      <c r="S134" s="480">
        <v>1000</v>
      </c>
      <c r="T134" s="379"/>
      <c r="U134" s="480">
        <v>1000</v>
      </c>
      <c r="V134" s="379"/>
      <c r="W134" s="379"/>
      <c r="X134" s="379"/>
      <c r="Y134" s="379"/>
      <c r="Z134" s="379"/>
      <c r="AA134" s="379"/>
      <c r="AB134" s="379"/>
      <c r="AC134" s="480">
        <v>1000</v>
      </c>
      <c r="AD134" s="379"/>
      <c r="AE134" s="379"/>
      <c r="AF134" s="379"/>
      <c r="AG134" s="379" t="s">
        <v>1056</v>
      </c>
      <c r="AH134" s="481">
        <v>45478.546273148146</v>
      </c>
      <c r="AI134" s="379"/>
      <c r="AJ134" s="379"/>
      <c r="AK134" s="3"/>
      <c r="AL134" s="3"/>
    </row>
    <row r="135" spans="1:38" s="4" customFormat="1" ht="12.75" customHeight="1" x14ac:dyDescent="0.25">
      <c r="A135" s="344" t="s">
        <v>964</v>
      </c>
      <c r="B135" s="344" t="s">
        <v>22</v>
      </c>
      <c r="C135" s="344" t="s">
        <v>522</v>
      </c>
      <c r="D135" s="482" t="s">
        <v>965</v>
      </c>
      <c r="E135" s="478">
        <v>0</v>
      </c>
      <c r="F135" s="482"/>
      <c r="G135" s="478">
        <v>0</v>
      </c>
      <c r="H135" s="482"/>
      <c r="I135" s="482"/>
      <c r="J135" s="482"/>
      <c r="K135" s="482"/>
      <c r="L135" s="482"/>
      <c r="M135" s="482"/>
      <c r="N135" s="482"/>
      <c r="O135" s="483">
        <v>0</v>
      </c>
      <c r="P135" s="482"/>
      <c r="Q135" s="482"/>
      <c r="R135" s="482"/>
      <c r="S135" s="478">
        <v>7750</v>
      </c>
      <c r="T135" s="482"/>
      <c r="U135" s="478">
        <v>7750</v>
      </c>
      <c r="V135" s="482"/>
      <c r="W135" s="482"/>
      <c r="X135" s="482"/>
      <c r="Y135" s="482"/>
      <c r="Z135" s="482"/>
      <c r="AA135" s="482"/>
      <c r="AB135" s="482"/>
      <c r="AC135" s="483">
        <v>7750</v>
      </c>
      <c r="AD135" s="482"/>
      <c r="AE135" s="482"/>
      <c r="AF135" s="482"/>
      <c r="AG135" s="344" t="s">
        <v>1056</v>
      </c>
      <c r="AH135" s="479">
        <v>45478.546284722222</v>
      </c>
      <c r="AI135" s="344"/>
      <c r="AJ135" s="344"/>
      <c r="AK135" s="3"/>
      <c r="AL135" s="3"/>
    </row>
    <row r="136" spans="1:38" s="4" customFormat="1" ht="12.75" customHeight="1" x14ac:dyDescent="0.25">
      <c r="A136" s="379" t="s">
        <v>966</v>
      </c>
      <c r="B136" s="379" t="s">
        <v>22</v>
      </c>
      <c r="C136" s="379" t="s">
        <v>522</v>
      </c>
      <c r="D136" s="379" t="s">
        <v>967</v>
      </c>
      <c r="E136" s="480">
        <v>0</v>
      </c>
      <c r="F136" s="379"/>
      <c r="G136" s="480">
        <v>0</v>
      </c>
      <c r="H136" s="379"/>
      <c r="I136" s="379"/>
      <c r="J136" s="379"/>
      <c r="K136" s="379"/>
      <c r="L136" s="379"/>
      <c r="M136" s="379"/>
      <c r="N136" s="379"/>
      <c r="O136" s="480">
        <v>0</v>
      </c>
      <c r="P136" s="379"/>
      <c r="Q136" s="379"/>
      <c r="R136" s="379"/>
      <c r="S136" s="480">
        <v>7750</v>
      </c>
      <c r="T136" s="379"/>
      <c r="U136" s="480">
        <v>7750</v>
      </c>
      <c r="V136" s="379"/>
      <c r="W136" s="379"/>
      <c r="X136" s="379"/>
      <c r="Y136" s="379"/>
      <c r="Z136" s="379"/>
      <c r="AA136" s="379"/>
      <c r="AB136" s="379"/>
      <c r="AC136" s="480">
        <v>7750</v>
      </c>
      <c r="AD136" s="379"/>
      <c r="AE136" s="379"/>
      <c r="AF136" s="379"/>
      <c r="AG136" s="379" t="s">
        <v>1056</v>
      </c>
      <c r="AH136" s="481">
        <v>45478.546273148146</v>
      </c>
      <c r="AI136" s="379"/>
      <c r="AJ136" s="379"/>
      <c r="AK136" s="3"/>
      <c r="AL136" s="3"/>
    </row>
    <row r="137" spans="1:38" s="4" customFormat="1" ht="12.75" customHeight="1" x14ac:dyDescent="0.25">
      <c r="A137" s="344" t="s">
        <v>130</v>
      </c>
      <c r="B137" s="344" t="s">
        <v>22</v>
      </c>
      <c r="C137" s="344" t="s">
        <v>522</v>
      </c>
      <c r="D137" s="482" t="s">
        <v>632</v>
      </c>
      <c r="E137" s="478">
        <v>23000</v>
      </c>
      <c r="F137" s="482"/>
      <c r="G137" s="478">
        <v>23000</v>
      </c>
      <c r="H137" s="482"/>
      <c r="I137" s="482"/>
      <c r="J137" s="482"/>
      <c r="K137" s="482"/>
      <c r="L137" s="482"/>
      <c r="M137" s="482"/>
      <c r="N137" s="482"/>
      <c r="O137" s="483">
        <v>23000</v>
      </c>
      <c r="P137" s="482"/>
      <c r="Q137" s="482"/>
      <c r="R137" s="482"/>
      <c r="S137" s="478">
        <v>1500</v>
      </c>
      <c r="T137" s="482"/>
      <c r="U137" s="478">
        <v>1500</v>
      </c>
      <c r="V137" s="482"/>
      <c r="W137" s="482"/>
      <c r="X137" s="482"/>
      <c r="Y137" s="482"/>
      <c r="Z137" s="482"/>
      <c r="AA137" s="482"/>
      <c r="AB137" s="482"/>
      <c r="AC137" s="483">
        <v>1500</v>
      </c>
      <c r="AD137" s="482"/>
      <c r="AE137" s="482"/>
      <c r="AF137" s="482"/>
      <c r="AG137" s="344" t="s">
        <v>1056</v>
      </c>
      <c r="AH137" s="479">
        <v>45478.546284722222</v>
      </c>
      <c r="AI137" s="344"/>
      <c r="AJ137" s="344"/>
      <c r="AK137" s="3"/>
      <c r="AL137" s="3"/>
    </row>
    <row r="138" spans="1:38" s="4" customFormat="1" ht="12.75" customHeight="1" x14ac:dyDescent="0.25">
      <c r="A138" s="379" t="s">
        <v>131</v>
      </c>
      <c r="B138" s="379" t="s">
        <v>22</v>
      </c>
      <c r="C138" s="379" t="s">
        <v>522</v>
      </c>
      <c r="D138" s="379" t="s">
        <v>633</v>
      </c>
      <c r="E138" s="480">
        <v>23000</v>
      </c>
      <c r="F138" s="379"/>
      <c r="G138" s="480">
        <v>23000</v>
      </c>
      <c r="H138" s="379"/>
      <c r="I138" s="379"/>
      <c r="J138" s="379"/>
      <c r="K138" s="379"/>
      <c r="L138" s="379"/>
      <c r="M138" s="379"/>
      <c r="N138" s="379"/>
      <c r="O138" s="480">
        <v>23000</v>
      </c>
      <c r="P138" s="379"/>
      <c r="Q138" s="379"/>
      <c r="R138" s="379"/>
      <c r="S138" s="480">
        <v>1500</v>
      </c>
      <c r="T138" s="379"/>
      <c r="U138" s="480">
        <v>1500</v>
      </c>
      <c r="V138" s="379"/>
      <c r="W138" s="379"/>
      <c r="X138" s="379"/>
      <c r="Y138" s="379"/>
      <c r="Z138" s="379"/>
      <c r="AA138" s="379"/>
      <c r="AB138" s="379"/>
      <c r="AC138" s="480">
        <v>1500</v>
      </c>
      <c r="AD138" s="379"/>
      <c r="AE138" s="379"/>
      <c r="AF138" s="379"/>
      <c r="AG138" s="379" t="s">
        <v>1056</v>
      </c>
      <c r="AH138" s="481">
        <v>45478.546273148146</v>
      </c>
      <c r="AI138" s="379"/>
      <c r="AJ138" s="379"/>
      <c r="AK138" s="3"/>
      <c r="AL138" s="3"/>
    </row>
    <row r="139" spans="1:38" s="4" customFormat="1" ht="12.75" customHeight="1" x14ac:dyDescent="0.25">
      <c r="A139" s="344" t="s">
        <v>132</v>
      </c>
      <c r="B139" s="344" t="s">
        <v>22</v>
      </c>
      <c r="C139" s="344" t="s">
        <v>522</v>
      </c>
      <c r="D139" s="482" t="s">
        <v>634</v>
      </c>
      <c r="E139" s="478">
        <v>43800</v>
      </c>
      <c r="F139" s="482"/>
      <c r="G139" s="478">
        <v>43800</v>
      </c>
      <c r="H139" s="482"/>
      <c r="I139" s="482"/>
      <c r="J139" s="482"/>
      <c r="K139" s="482"/>
      <c r="L139" s="482"/>
      <c r="M139" s="482"/>
      <c r="N139" s="482"/>
      <c r="O139" s="483">
        <v>43800</v>
      </c>
      <c r="P139" s="482"/>
      <c r="Q139" s="482"/>
      <c r="R139" s="482"/>
      <c r="S139" s="478">
        <v>98199.9</v>
      </c>
      <c r="T139" s="482"/>
      <c r="U139" s="478">
        <v>98199.9</v>
      </c>
      <c r="V139" s="482"/>
      <c r="W139" s="482"/>
      <c r="X139" s="482"/>
      <c r="Y139" s="482"/>
      <c r="Z139" s="482"/>
      <c r="AA139" s="482"/>
      <c r="AB139" s="482"/>
      <c r="AC139" s="483">
        <v>98199.9</v>
      </c>
      <c r="AD139" s="482"/>
      <c r="AE139" s="482"/>
      <c r="AF139" s="482"/>
      <c r="AG139" s="344" t="s">
        <v>1056</v>
      </c>
      <c r="AH139" s="479">
        <v>45478.546284722222</v>
      </c>
      <c r="AI139" s="344"/>
      <c r="AJ139" s="344"/>
      <c r="AK139" s="3"/>
      <c r="AL139" s="3"/>
    </row>
    <row r="140" spans="1:38" s="4" customFormat="1" ht="12.75" customHeight="1" x14ac:dyDescent="0.25">
      <c r="A140" s="379" t="s">
        <v>133</v>
      </c>
      <c r="B140" s="379" t="s">
        <v>22</v>
      </c>
      <c r="C140" s="379" t="s">
        <v>522</v>
      </c>
      <c r="D140" s="379" t="s">
        <v>635</v>
      </c>
      <c r="E140" s="480">
        <v>43800</v>
      </c>
      <c r="F140" s="379"/>
      <c r="G140" s="480">
        <v>43800</v>
      </c>
      <c r="H140" s="379"/>
      <c r="I140" s="379"/>
      <c r="J140" s="379"/>
      <c r="K140" s="379"/>
      <c r="L140" s="379"/>
      <c r="M140" s="379"/>
      <c r="N140" s="379"/>
      <c r="O140" s="480">
        <v>43800</v>
      </c>
      <c r="P140" s="379"/>
      <c r="Q140" s="379"/>
      <c r="R140" s="379"/>
      <c r="S140" s="480">
        <v>98199.9</v>
      </c>
      <c r="T140" s="379"/>
      <c r="U140" s="480">
        <v>98199.9</v>
      </c>
      <c r="V140" s="379"/>
      <c r="W140" s="379"/>
      <c r="X140" s="379"/>
      <c r="Y140" s="379"/>
      <c r="Z140" s="379"/>
      <c r="AA140" s="379"/>
      <c r="AB140" s="379"/>
      <c r="AC140" s="480">
        <v>98199.9</v>
      </c>
      <c r="AD140" s="379"/>
      <c r="AE140" s="379"/>
      <c r="AF140" s="379"/>
      <c r="AG140" s="379" t="s">
        <v>1056</v>
      </c>
      <c r="AH140" s="481">
        <v>45478.546273148146</v>
      </c>
      <c r="AI140" s="379"/>
      <c r="AJ140" s="379"/>
      <c r="AK140" s="3"/>
      <c r="AL140" s="3"/>
    </row>
    <row r="141" spans="1:38" s="4" customFormat="1" ht="12.75" customHeight="1" x14ac:dyDescent="0.25">
      <c r="A141" s="344" t="s">
        <v>134</v>
      </c>
      <c r="B141" s="344" t="s">
        <v>22</v>
      </c>
      <c r="C141" s="344" t="s">
        <v>522</v>
      </c>
      <c r="D141" s="482" t="s">
        <v>636</v>
      </c>
      <c r="E141" s="478">
        <v>9000</v>
      </c>
      <c r="F141" s="482"/>
      <c r="G141" s="478">
        <v>9000</v>
      </c>
      <c r="H141" s="482"/>
      <c r="I141" s="482"/>
      <c r="J141" s="482"/>
      <c r="K141" s="482"/>
      <c r="L141" s="482"/>
      <c r="M141" s="482"/>
      <c r="N141" s="482"/>
      <c r="O141" s="483">
        <v>9000</v>
      </c>
      <c r="P141" s="482"/>
      <c r="Q141" s="482"/>
      <c r="R141" s="482"/>
      <c r="S141" s="478">
        <v>10650</v>
      </c>
      <c r="T141" s="482"/>
      <c r="U141" s="478">
        <v>10650</v>
      </c>
      <c r="V141" s="482"/>
      <c r="W141" s="482"/>
      <c r="X141" s="482"/>
      <c r="Y141" s="482"/>
      <c r="Z141" s="482"/>
      <c r="AA141" s="482"/>
      <c r="AB141" s="482"/>
      <c r="AC141" s="483">
        <v>10650</v>
      </c>
      <c r="AD141" s="482"/>
      <c r="AE141" s="482"/>
      <c r="AF141" s="482"/>
      <c r="AG141" s="344" t="s">
        <v>1056</v>
      </c>
      <c r="AH141" s="479">
        <v>45478.546284722222</v>
      </c>
      <c r="AI141" s="344"/>
      <c r="AJ141" s="344"/>
      <c r="AK141" s="3"/>
      <c r="AL141" s="3"/>
    </row>
    <row r="142" spans="1:38" s="4" customFormat="1" ht="12.75" customHeight="1" x14ac:dyDescent="0.25">
      <c r="A142" s="379" t="s">
        <v>135</v>
      </c>
      <c r="B142" s="379" t="s">
        <v>22</v>
      </c>
      <c r="C142" s="379" t="s">
        <v>522</v>
      </c>
      <c r="D142" s="379" t="s">
        <v>637</v>
      </c>
      <c r="E142" s="480">
        <v>9000</v>
      </c>
      <c r="F142" s="379"/>
      <c r="G142" s="480">
        <v>9000</v>
      </c>
      <c r="H142" s="379"/>
      <c r="I142" s="379"/>
      <c r="J142" s="379"/>
      <c r="K142" s="379"/>
      <c r="L142" s="379"/>
      <c r="M142" s="379"/>
      <c r="N142" s="379"/>
      <c r="O142" s="480">
        <v>9000</v>
      </c>
      <c r="P142" s="379"/>
      <c r="Q142" s="379"/>
      <c r="R142" s="379"/>
      <c r="S142" s="480">
        <v>10650</v>
      </c>
      <c r="T142" s="379"/>
      <c r="U142" s="480">
        <v>10650</v>
      </c>
      <c r="V142" s="379"/>
      <c r="W142" s="379"/>
      <c r="X142" s="379"/>
      <c r="Y142" s="379"/>
      <c r="Z142" s="379"/>
      <c r="AA142" s="379"/>
      <c r="AB142" s="379"/>
      <c r="AC142" s="480">
        <v>10650</v>
      </c>
      <c r="AD142" s="379"/>
      <c r="AE142" s="379"/>
      <c r="AF142" s="379"/>
      <c r="AG142" s="379" t="s">
        <v>1056</v>
      </c>
      <c r="AH142" s="481">
        <v>45478.546273148146</v>
      </c>
      <c r="AI142" s="379"/>
      <c r="AJ142" s="379"/>
      <c r="AK142" s="3"/>
      <c r="AL142" s="3"/>
    </row>
    <row r="143" spans="1:38" s="4" customFormat="1" ht="12.75" customHeight="1" x14ac:dyDescent="0.25">
      <c r="A143" s="344" t="s">
        <v>638</v>
      </c>
      <c r="B143" s="344" t="s">
        <v>22</v>
      </c>
      <c r="C143" s="344" t="s">
        <v>522</v>
      </c>
      <c r="D143" s="482" t="s">
        <v>639</v>
      </c>
      <c r="E143" s="478">
        <v>500</v>
      </c>
      <c r="F143" s="482"/>
      <c r="G143" s="478">
        <v>500</v>
      </c>
      <c r="H143" s="482"/>
      <c r="I143" s="482"/>
      <c r="J143" s="482"/>
      <c r="K143" s="482"/>
      <c r="L143" s="482"/>
      <c r="M143" s="482"/>
      <c r="N143" s="482"/>
      <c r="O143" s="483">
        <v>500</v>
      </c>
      <c r="P143" s="482"/>
      <c r="Q143" s="482"/>
      <c r="R143" s="482"/>
      <c r="S143" s="478">
        <v>0</v>
      </c>
      <c r="T143" s="482"/>
      <c r="U143" s="478">
        <v>0</v>
      </c>
      <c r="V143" s="482"/>
      <c r="W143" s="482"/>
      <c r="X143" s="482"/>
      <c r="Y143" s="482"/>
      <c r="Z143" s="482"/>
      <c r="AA143" s="482"/>
      <c r="AB143" s="482"/>
      <c r="AC143" s="483">
        <v>0</v>
      </c>
      <c r="AD143" s="482"/>
      <c r="AE143" s="482"/>
      <c r="AF143" s="482"/>
      <c r="AG143" s="344" t="s">
        <v>1056</v>
      </c>
      <c r="AH143" s="479">
        <v>45478.546284722222</v>
      </c>
      <c r="AI143" s="344"/>
      <c r="AJ143" s="344"/>
      <c r="AK143" s="3"/>
      <c r="AL143" s="3"/>
    </row>
    <row r="144" spans="1:38" s="4" customFormat="1" ht="12.75" customHeight="1" x14ac:dyDescent="0.25">
      <c r="A144" s="379" t="s">
        <v>640</v>
      </c>
      <c r="B144" s="379" t="s">
        <v>22</v>
      </c>
      <c r="C144" s="379" t="s">
        <v>522</v>
      </c>
      <c r="D144" s="379" t="s">
        <v>641</v>
      </c>
      <c r="E144" s="480">
        <v>500</v>
      </c>
      <c r="F144" s="379"/>
      <c r="G144" s="480">
        <v>500</v>
      </c>
      <c r="H144" s="379"/>
      <c r="I144" s="379"/>
      <c r="J144" s="379"/>
      <c r="K144" s="379"/>
      <c r="L144" s="379"/>
      <c r="M144" s="379"/>
      <c r="N144" s="379"/>
      <c r="O144" s="480">
        <v>500</v>
      </c>
      <c r="P144" s="379"/>
      <c r="Q144" s="379"/>
      <c r="R144" s="379"/>
      <c r="S144" s="480">
        <v>0</v>
      </c>
      <c r="T144" s="379"/>
      <c r="U144" s="480">
        <v>0</v>
      </c>
      <c r="V144" s="379"/>
      <c r="W144" s="379"/>
      <c r="X144" s="379"/>
      <c r="Y144" s="379"/>
      <c r="Z144" s="379"/>
      <c r="AA144" s="379"/>
      <c r="AB144" s="379"/>
      <c r="AC144" s="480">
        <v>0</v>
      </c>
      <c r="AD144" s="379"/>
      <c r="AE144" s="379"/>
      <c r="AF144" s="379"/>
      <c r="AG144" s="379" t="s">
        <v>1056</v>
      </c>
      <c r="AH144" s="481">
        <v>45478.546273148146</v>
      </c>
      <c r="AI144" s="379"/>
      <c r="AJ144" s="379"/>
      <c r="AK144" s="3"/>
      <c r="AL144" s="3"/>
    </row>
    <row r="145" spans="1:38" s="4" customFormat="1" ht="12.75" customHeight="1" x14ac:dyDescent="0.25">
      <c r="A145" s="344" t="s">
        <v>136</v>
      </c>
      <c r="B145" s="344" t="s">
        <v>22</v>
      </c>
      <c r="C145" s="344" t="s">
        <v>522</v>
      </c>
      <c r="D145" s="482" t="s">
        <v>642</v>
      </c>
      <c r="E145" s="478">
        <v>4000</v>
      </c>
      <c r="F145" s="482"/>
      <c r="G145" s="478">
        <v>4000</v>
      </c>
      <c r="H145" s="482"/>
      <c r="I145" s="482"/>
      <c r="J145" s="482"/>
      <c r="K145" s="482"/>
      <c r="L145" s="482"/>
      <c r="M145" s="482"/>
      <c r="N145" s="482"/>
      <c r="O145" s="483">
        <v>4000</v>
      </c>
      <c r="P145" s="482"/>
      <c r="Q145" s="482"/>
      <c r="R145" s="482"/>
      <c r="S145" s="478">
        <v>3000</v>
      </c>
      <c r="T145" s="482"/>
      <c r="U145" s="478">
        <v>3000</v>
      </c>
      <c r="V145" s="482"/>
      <c r="W145" s="482"/>
      <c r="X145" s="482"/>
      <c r="Y145" s="482"/>
      <c r="Z145" s="482"/>
      <c r="AA145" s="482"/>
      <c r="AB145" s="482"/>
      <c r="AC145" s="483">
        <v>3000</v>
      </c>
      <c r="AD145" s="482"/>
      <c r="AE145" s="482"/>
      <c r="AF145" s="482"/>
      <c r="AG145" s="344" t="s">
        <v>1056</v>
      </c>
      <c r="AH145" s="479">
        <v>45478.546284722222</v>
      </c>
      <c r="AI145" s="344"/>
      <c r="AJ145" s="344"/>
      <c r="AK145" s="3"/>
      <c r="AL145" s="3"/>
    </row>
    <row r="146" spans="1:38" s="4" customFormat="1" ht="12.75" customHeight="1" x14ac:dyDescent="0.25">
      <c r="A146" s="379" t="s">
        <v>137</v>
      </c>
      <c r="B146" s="379" t="s">
        <v>22</v>
      </c>
      <c r="C146" s="379" t="s">
        <v>522</v>
      </c>
      <c r="D146" s="379" t="s">
        <v>643</v>
      </c>
      <c r="E146" s="480">
        <v>4000</v>
      </c>
      <c r="F146" s="379"/>
      <c r="G146" s="480">
        <v>4000</v>
      </c>
      <c r="H146" s="379"/>
      <c r="I146" s="379"/>
      <c r="J146" s="379"/>
      <c r="K146" s="379"/>
      <c r="L146" s="379"/>
      <c r="M146" s="379"/>
      <c r="N146" s="379"/>
      <c r="O146" s="379">
        <v>4000</v>
      </c>
      <c r="P146" s="480"/>
      <c r="Q146" s="480"/>
      <c r="R146" s="379"/>
      <c r="S146" s="480">
        <v>3000</v>
      </c>
      <c r="T146" s="379"/>
      <c r="U146" s="480">
        <v>3000</v>
      </c>
      <c r="V146" s="379"/>
      <c r="W146" s="379"/>
      <c r="X146" s="379"/>
      <c r="Y146" s="379"/>
      <c r="Z146" s="379"/>
      <c r="AA146" s="379"/>
      <c r="AB146" s="379"/>
      <c r="AC146" s="379">
        <v>3000</v>
      </c>
      <c r="AD146" s="480"/>
      <c r="AE146" s="480"/>
      <c r="AF146" s="379"/>
      <c r="AG146" s="379" t="s">
        <v>1056</v>
      </c>
      <c r="AH146" s="481">
        <v>45478.546273148146</v>
      </c>
      <c r="AI146" s="379"/>
      <c r="AJ146" s="379"/>
      <c r="AK146" s="3"/>
      <c r="AL146" s="3"/>
    </row>
    <row r="147" spans="1:38" s="4" customFormat="1" ht="12.75" customHeight="1" x14ac:dyDescent="0.25">
      <c r="A147" s="344" t="s">
        <v>138</v>
      </c>
      <c r="B147" s="344" t="s">
        <v>22</v>
      </c>
      <c r="C147" s="344" t="s">
        <v>522</v>
      </c>
      <c r="D147" s="482" t="s">
        <v>644</v>
      </c>
      <c r="E147" s="478">
        <v>508900</v>
      </c>
      <c r="F147" s="482"/>
      <c r="G147" s="478">
        <v>508900</v>
      </c>
      <c r="H147" s="482"/>
      <c r="I147" s="482"/>
      <c r="J147" s="482"/>
      <c r="K147" s="482"/>
      <c r="L147" s="482"/>
      <c r="M147" s="482"/>
      <c r="N147" s="482"/>
      <c r="O147" s="482">
        <v>508900</v>
      </c>
      <c r="P147" s="483"/>
      <c r="Q147" s="483"/>
      <c r="R147" s="482"/>
      <c r="S147" s="478">
        <v>40300</v>
      </c>
      <c r="T147" s="482"/>
      <c r="U147" s="478">
        <v>40300</v>
      </c>
      <c r="V147" s="482"/>
      <c r="W147" s="482"/>
      <c r="X147" s="482"/>
      <c r="Y147" s="482"/>
      <c r="Z147" s="482"/>
      <c r="AA147" s="482"/>
      <c r="AB147" s="482"/>
      <c r="AC147" s="482">
        <v>40300</v>
      </c>
      <c r="AD147" s="483"/>
      <c r="AE147" s="483"/>
      <c r="AF147" s="482"/>
      <c r="AG147" s="344" t="s">
        <v>1056</v>
      </c>
      <c r="AH147" s="479">
        <v>45478.546284722222</v>
      </c>
      <c r="AI147" s="344"/>
      <c r="AJ147" s="344"/>
      <c r="AK147" s="3"/>
      <c r="AL147" s="3"/>
    </row>
    <row r="148" spans="1:38" s="4" customFormat="1" ht="12.75" customHeight="1" x14ac:dyDescent="0.25">
      <c r="A148" s="379" t="s">
        <v>139</v>
      </c>
      <c r="B148" s="379" t="s">
        <v>22</v>
      </c>
      <c r="C148" s="379" t="s">
        <v>522</v>
      </c>
      <c r="D148" s="379" t="s">
        <v>645</v>
      </c>
      <c r="E148" s="480">
        <v>508900</v>
      </c>
      <c r="F148" s="379"/>
      <c r="G148" s="480">
        <v>508900</v>
      </c>
      <c r="H148" s="379"/>
      <c r="I148" s="379"/>
      <c r="J148" s="379"/>
      <c r="K148" s="379"/>
      <c r="L148" s="379"/>
      <c r="M148" s="379"/>
      <c r="N148" s="379"/>
      <c r="O148" s="379">
        <v>508900</v>
      </c>
      <c r="P148" s="480"/>
      <c r="Q148" s="379"/>
      <c r="R148" s="379"/>
      <c r="S148" s="480">
        <v>40300</v>
      </c>
      <c r="T148" s="379"/>
      <c r="U148" s="480">
        <v>40300</v>
      </c>
      <c r="V148" s="379"/>
      <c r="W148" s="379"/>
      <c r="X148" s="379"/>
      <c r="Y148" s="379"/>
      <c r="Z148" s="379"/>
      <c r="AA148" s="379"/>
      <c r="AB148" s="379"/>
      <c r="AC148" s="379">
        <v>40300</v>
      </c>
      <c r="AD148" s="480"/>
      <c r="AE148" s="379"/>
      <c r="AF148" s="379"/>
      <c r="AG148" s="379" t="s">
        <v>1056</v>
      </c>
      <c r="AH148" s="481">
        <v>45478.546273148146</v>
      </c>
      <c r="AI148" s="379"/>
      <c r="AJ148" s="379"/>
      <c r="AK148" s="3"/>
      <c r="AL148" s="3"/>
    </row>
    <row r="149" spans="1:38" s="4" customFormat="1" ht="12.75" customHeight="1" x14ac:dyDescent="0.25">
      <c r="A149" s="379" t="s">
        <v>140</v>
      </c>
      <c r="B149" s="379" t="s">
        <v>22</v>
      </c>
      <c r="C149" s="379" t="s">
        <v>522</v>
      </c>
      <c r="D149" s="379" t="s">
        <v>646</v>
      </c>
      <c r="E149" s="480">
        <v>480500</v>
      </c>
      <c r="F149" s="379"/>
      <c r="G149" s="480">
        <v>480500</v>
      </c>
      <c r="H149" s="379"/>
      <c r="I149" s="379"/>
      <c r="J149" s="379"/>
      <c r="K149" s="379"/>
      <c r="L149" s="379"/>
      <c r="M149" s="379"/>
      <c r="N149" s="379"/>
      <c r="O149" s="379">
        <v>480500</v>
      </c>
      <c r="P149" s="480"/>
      <c r="Q149" s="379"/>
      <c r="R149" s="379"/>
      <c r="S149" s="480">
        <v>367712.26</v>
      </c>
      <c r="T149" s="379"/>
      <c r="U149" s="480">
        <v>367712.26</v>
      </c>
      <c r="V149" s="379"/>
      <c r="W149" s="379"/>
      <c r="X149" s="379"/>
      <c r="Y149" s="379"/>
      <c r="Z149" s="379"/>
      <c r="AA149" s="379"/>
      <c r="AB149" s="379"/>
      <c r="AC149" s="379">
        <v>367712.26</v>
      </c>
      <c r="AD149" s="480"/>
      <c r="AE149" s="379"/>
      <c r="AF149" s="379"/>
      <c r="AG149" s="379" t="s">
        <v>1056</v>
      </c>
      <c r="AH149" s="481">
        <v>45478.546284722222</v>
      </c>
      <c r="AI149" s="379"/>
      <c r="AJ149" s="379"/>
      <c r="AK149" s="3"/>
      <c r="AL149" s="3"/>
    </row>
    <row r="150" spans="1:38" s="4" customFormat="1" ht="12.75" customHeight="1" x14ac:dyDescent="0.25">
      <c r="A150" s="344" t="s">
        <v>141</v>
      </c>
      <c r="B150" s="344" t="s">
        <v>22</v>
      </c>
      <c r="C150" s="344" t="s">
        <v>522</v>
      </c>
      <c r="D150" s="482" t="s">
        <v>647</v>
      </c>
      <c r="E150" s="478">
        <v>480500</v>
      </c>
      <c r="F150" s="482"/>
      <c r="G150" s="478">
        <v>480500</v>
      </c>
      <c r="H150" s="482"/>
      <c r="I150" s="482"/>
      <c r="J150" s="482"/>
      <c r="K150" s="482"/>
      <c r="L150" s="482"/>
      <c r="M150" s="482"/>
      <c r="N150" s="482"/>
      <c r="O150" s="482">
        <v>480500</v>
      </c>
      <c r="P150" s="483"/>
      <c r="Q150" s="482"/>
      <c r="R150" s="482"/>
      <c r="S150" s="478">
        <v>367712.26</v>
      </c>
      <c r="T150" s="482"/>
      <c r="U150" s="478">
        <v>367712.26</v>
      </c>
      <c r="V150" s="482"/>
      <c r="W150" s="482"/>
      <c r="X150" s="482"/>
      <c r="Y150" s="482"/>
      <c r="Z150" s="482"/>
      <c r="AA150" s="482"/>
      <c r="AB150" s="482"/>
      <c r="AC150" s="482">
        <v>367712.26</v>
      </c>
      <c r="AD150" s="483"/>
      <c r="AE150" s="482"/>
      <c r="AF150" s="482"/>
      <c r="AG150" s="344" t="s">
        <v>1056</v>
      </c>
      <c r="AH150" s="479">
        <v>45478.546273148146</v>
      </c>
      <c r="AI150" s="344"/>
      <c r="AJ150" s="344"/>
      <c r="AK150" s="3"/>
      <c r="AL150" s="3"/>
    </row>
    <row r="151" spans="1:38" s="4" customFormat="1" ht="12.75" customHeight="1" x14ac:dyDescent="0.25">
      <c r="A151" s="379" t="s">
        <v>142</v>
      </c>
      <c r="B151" s="379" t="s">
        <v>22</v>
      </c>
      <c r="C151" s="379" t="s">
        <v>522</v>
      </c>
      <c r="D151" s="379" t="s">
        <v>648</v>
      </c>
      <c r="E151" s="480">
        <v>5000</v>
      </c>
      <c r="F151" s="379"/>
      <c r="G151" s="480">
        <v>5000</v>
      </c>
      <c r="H151" s="379"/>
      <c r="I151" s="379"/>
      <c r="J151" s="379"/>
      <c r="K151" s="379"/>
      <c r="L151" s="379"/>
      <c r="M151" s="379"/>
      <c r="N151" s="379"/>
      <c r="O151" s="379"/>
      <c r="P151" s="379"/>
      <c r="Q151" s="480">
        <v>5000</v>
      </c>
      <c r="R151" s="379"/>
      <c r="S151" s="480">
        <v>0</v>
      </c>
      <c r="T151" s="379"/>
      <c r="U151" s="480">
        <v>0</v>
      </c>
      <c r="V151" s="379"/>
      <c r="W151" s="379"/>
      <c r="X151" s="379"/>
      <c r="Y151" s="379"/>
      <c r="Z151" s="379"/>
      <c r="AA151" s="379"/>
      <c r="AB151" s="379"/>
      <c r="AC151" s="379"/>
      <c r="AD151" s="379"/>
      <c r="AE151" s="480">
        <v>0</v>
      </c>
      <c r="AF151" s="379"/>
      <c r="AG151" s="379" t="s">
        <v>1056</v>
      </c>
      <c r="AH151" s="481">
        <v>45478.546284722222</v>
      </c>
      <c r="AI151" s="379"/>
      <c r="AJ151" s="379"/>
      <c r="AK151" s="3"/>
      <c r="AL151" s="3"/>
    </row>
    <row r="152" spans="1:38" s="4" customFormat="1" ht="12.75" customHeight="1" x14ac:dyDescent="0.25">
      <c r="A152" s="344" t="s">
        <v>143</v>
      </c>
      <c r="B152" s="344" t="s">
        <v>22</v>
      </c>
      <c r="C152" s="344" t="s">
        <v>522</v>
      </c>
      <c r="D152" s="482" t="s">
        <v>649</v>
      </c>
      <c r="E152" s="478">
        <v>5000</v>
      </c>
      <c r="F152" s="482"/>
      <c r="G152" s="478">
        <v>5000</v>
      </c>
      <c r="H152" s="482"/>
      <c r="I152" s="482"/>
      <c r="J152" s="482"/>
      <c r="K152" s="482"/>
      <c r="L152" s="482"/>
      <c r="M152" s="482"/>
      <c r="N152" s="482"/>
      <c r="O152" s="482"/>
      <c r="P152" s="482"/>
      <c r="Q152" s="483">
        <v>5000</v>
      </c>
      <c r="R152" s="482"/>
      <c r="S152" s="478">
        <v>0</v>
      </c>
      <c r="T152" s="482"/>
      <c r="U152" s="478">
        <v>0</v>
      </c>
      <c r="V152" s="482"/>
      <c r="W152" s="482"/>
      <c r="X152" s="482"/>
      <c r="Y152" s="482"/>
      <c r="Z152" s="482"/>
      <c r="AA152" s="482"/>
      <c r="AB152" s="482"/>
      <c r="AC152" s="482"/>
      <c r="AD152" s="482"/>
      <c r="AE152" s="483">
        <v>0</v>
      </c>
      <c r="AF152" s="482"/>
      <c r="AG152" s="344" t="s">
        <v>1056</v>
      </c>
      <c r="AH152" s="479">
        <v>45478.546273148146</v>
      </c>
      <c r="AI152" s="344"/>
      <c r="AJ152" s="344"/>
      <c r="AK152" s="3"/>
      <c r="AL152" s="3"/>
    </row>
    <row r="153" spans="1:38" s="4" customFormat="1" ht="12.75" customHeight="1" x14ac:dyDescent="0.25">
      <c r="A153" s="379" t="s">
        <v>750</v>
      </c>
      <c r="B153" s="379" t="s">
        <v>22</v>
      </c>
      <c r="C153" s="379" t="s">
        <v>522</v>
      </c>
      <c r="D153" s="379" t="s">
        <v>751</v>
      </c>
      <c r="E153" s="480">
        <v>79500</v>
      </c>
      <c r="F153" s="379"/>
      <c r="G153" s="480">
        <v>79500</v>
      </c>
      <c r="H153" s="379"/>
      <c r="I153" s="379"/>
      <c r="J153" s="379"/>
      <c r="K153" s="379"/>
      <c r="L153" s="379"/>
      <c r="M153" s="379"/>
      <c r="N153" s="379"/>
      <c r="O153" s="480">
        <v>0</v>
      </c>
      <c r="P153" s="480">
        <v>79500</v>
      </c>
      <c r="Q153" s="480">
        <v>0</v>
      </c>
      <c r="R153" s="379"/>
      <c r="S153" s="480">
        <v>3449418.24</v>
      </c>
      <c r="T153" s="379"/>
      <c r="U153" s="480">
        <v>3449418.24</v>
      </c>
      <c r="V153" s="379"/>
      <c r="W153" s="379"/>
      <c r="X153" s="379"/>
      <c r="Y153" s="379"/>
      <c r="Z153" s="379"/>
      <c r="AA153" s="379"/>
      <c r="AB153" s="379"/>
      <c r="AC153" s="480">
        <v>3346284</v>
      </c>
      <c r="AD153" s="480">
        <v>103053.44</v>
      </c>
      <c r="AE153" s="480">
        <v>80.8</v>
      </c>
      <c r="AF153" s="379"/>
      <c r="AG153" s="379" t="s">
        <v>1056</v>
      </c>
      <c r="AH153" s="481">
        <v>45478.546284722222</v>
      </c>
      <c r="AI153" s="379"/>
      <c r="AJ153" s="379"/>
      <c r="AK153" s="3"/>
      <c r="AL153" s="3"/>
    </row>
    <row r="154" spans="1:38" s="4" customFormat="1" ht="12.75" customHeight="1" x14ac:dyDescent="0.25">
      <c r="A154" s="379" t="s">
        <v>752</v>
      </c>
      <c r="B154" s="379" t="s">
        <v>22</v>
      </c>
      <c r="C154" s="379" t="s">
        <v>522</v>
      </c>
      <c r="D154" s="379" t="s">
        <v>753</v>
      </c>
      <c r="E154" s="480">
        <v>79500</v>
      </c>
      <c r="F154" s="379"/>
      <c r="G154" s="480">
        <v>79500</v>
      </c>
      <c r="H154" s="379"/>
      <c r="I154" s="379"/>
      <c r="J154" s="379"/>
      <c r="K154" s="379"/>
      <c r="L154" s="379"/>
      <c r="M154" s="379"/>
      <c r="N154" s="379"/>
      <c r="O154" s="480">
        <v>0</v>
      </c>
      <c r="P154" s="379">
        <v>79500</v>
      </c>
      <c r="Q154" s="379"/>
      <c r="R154" s="379"/>
      <c r="S154" s="480">
        <v>3449337.44</v>
      </c>
      <c r="T154" s="379"/>
      <c r="U154" s="480">
        <v>3449337.44</v>
      </c>
      <c r="V154" s="379"/>
      <c r="W154" s="379"/>
      <c r="X154" s="379"/>
      <c r="Y154" s="379"/>
      <c r="Z154" s="379"/>
      <c r="AA154" s="379"/>
      <c r="AB154" s="379"/>
      <c r="AC154" s="480">
        <v>3346284</v>
      </c>
      <c r="AD154" s="379">
        <v>103053.44</v>
      </c>
      <c r="AE154" s="379"/>
      <c r="AF154" s="379"/>
      <c r="AG154" s="379" t="s">
        <v>1056</v>
      </c>
      <c r="AH154" s="481">
        <v>45478.546284722222</v>
      </c>
      <c r="AI154" s="379"/>
      <c r="AJ154" s="379"/>
      <c r="AK154" s="3"/>
      <c r="AL154" s="3"/>
    </row>
    <row r="155" spans="1:38" s="4" customFormat="1" ht="12.75" customHeight="1" x14ac:dyDescent="0.25">
      <c r="A155" s="344" t="s">
        <v>754</v>
      </c>
      <c r="B155" s="344" t="s">
        <v>22</v>
      </c>
      <c r="C155" s="344" t="s">
        <v>522</v>
      </c>
      <c r="D155" s="482" t="s">
        <v>755</v>
      </c>
      <c r="E155" s="478">
        <v>0</v>
      </c>
      <c r="F155" s="482"/>
      <c r="G155" s="478">
        <v>0</v>
      </c>
      <c r="H155" s="482"/>
      <c r="I155" s="482"/>
      <c r="J155" s="482"/>
      <c r="K155" s="482"/>
      <c r="L155" s="482"/>
      <c r="M155" s="482"/>
      <c r="N155" s="482"/>
      <c r="O155" s="483">
        <v>0</v>
      </c>
      <c r="P155" s="482"/>
      <c r="Q155" s="482"/>
      <c r="R155" s="482"/>
      <c r="S155" s="478">
        <v>3346284</v>
      </c>
      <c r="T155" s="482"/>
      <c r="U155" s="478">
        <v>3346284</v>
      </c>
      <c r="V155" s="482"/>
      <c r="W155" s="482"/>
      <c r="X155" s="482"/>
      <c r="Y155" s="482"/>
      <c r="Z155" s="482"/>
      <c r="AA155" s="482"/>
      <c r="AB155" s="482"/>
      <c r="AC155" s="483">
        <v>3346284</v>
      </c>
      <c r="AD155" s="482"/>
      <c r="AE155" s="482"/>
      <c r="AF155" s="482"/>
      <c r="AG155" s="344" t="s">
        <v>1056</v>
      </c>
      <c r="AH155" s="479">
        <v>45478.546273148146</v>
      </c>
      <c r="AI155" s="344"/>
      <c r="AJ155" s="344"/>
      <c r="AK155" s="3"/>
      <c r="AL155" s="3"/>
    </row>
    <row r="156" spans="1:38" s="4" customFormat="1" ht="12.75" customHeight="1" x14ac:dyDescent="0.25">
      <c r="A156" s="379" t="s">
        <v>756</v>
      </c>
      <c r="B156" s="379" t="s">
        <v>22</v>
      </c>
      <c r="C156" s="379" t="s">
        <v>522</v>
      </c>
      <c r="D156" s="379" t="s">
        <v>757</v>
      </c>
      <c r="E156" s="480">
        <v>79500</v>
      </c>
      <c r="F156" s="379"/>
      <c r="G156" s="480">
        <v>79500</v>
      </c>
      <c r="H156" s="379"/>
      <c r="I156" s="379"/>
      <c r="J156" s="379"/>
      <c r="K156" s="379"/>
      <c r="L156" s="379"/>
      <c r="M156" s="379"/>
      <c r="N156" s="379"/>
      <c r="O156" s="480"/>
      <c r="P156" s="480">
        <v>79500</v>
      </c>
      <c r="Q156" s="480"/>
      <c r="R156" s="379"/>
      <c r="S156" s="480">
        <v>103053.44</v>
      </c>
      <c r="T156" s="379"/>
      <c r="U156" s="480">
        <v>103053.44</v>
      </c>
      <c r="V156" s="379"/>
      <c r="W156" s="379"/>
      <c r="X156" s="379"/>
      <c r="Y156" s="379"/>
      <c r="Z156" s="379"/>
      <c r="AA156" s="379"/>
      <c r="AB156" s="379"/>
      <c r="AC156" s="480"/>
      <c r="AD156" s="480">
        <v>103053.44</v>
      </c>
      <c r="AE156" s="480"/>
      <c r="AF156" s="379"/>
      <c r="AG156" s="379" t="s">
        <v>1056</v>
      </c>
      <c r="AH156" s="481">
        <v>45478.546273148146</v>
      </c>
      <c r="AI156" s="379"/>
      <c r="AJ156" s="379"/>
      <c r="AK156" s="3"/>
      <c r="AL156" s="3"/>
    </row>
    <row r="157" spans="1:38" s="4" customFormat="1" ht="12.75" customHeight="1" x14ac:dyDescent="0.25">
      <c r="A157" s="344" t="s">
        <v>1047</v>
      </c>
      <c r="B157" s="344" t="s">
        <v>22</v>
      </c>
      <c r="C157" s="344" t="s">
        <v>522</v>
      </c>
      <c r="D157" s="482" t="s">
        <v>1048</v>
      </c>
      <c r="E157" s="478">
        <v>0</v>
      </c>
      <c r="F157" s="482"/>
      <c r="G157" s="478">
        <v>0</v>
      </c>
      <c r="H157" s="482"/>
      <c r="I157" s="482"/>
      <c r="J157" s="482"/>
      <c r="K157" s="482"/>
      <c r="L157" s="482"/>
      <c r="M157" s="482"/>
      <c r="N157" s="482"/>
      <c r="O157" s="483"/>
      <c r="P157" s="482"/>
      <c r="Q157" s="482">
        <v>0</v>
      </c>
      <c r="R157" s="482"/>
      <c r="S157" s="478">
        <v>80.8</v>
      </c>
      <c r="T157" s="482"/>
      <c r="U157" s="478">
        <v>80.8</v>
      </c>
      <c r="V157" s="482"/>
      <c r="W157" s="482"/>
      <c r="X157" s="482"/>
      <c r="Y157" s="482"/>
      <c r="Z157" s="482"/>
      <c r="AA157" s="482"/>
      <c r="AB157" s="482"/>
      <c r="AC157" s="483"/>
      <c r="AD157" s="482"/>
      <c r="AE157" s="482">
        <v>80.8</v>
      </c>
      <c r="AF157" s="482"/>
      <c r="AG157" s="344" t="s">
        <v>1056</v>
      </c>
      <c r="AH157" s="479">
        <v>45478.546284722222</v>
      </c>
      <c r="AI157" s="344"/>
      <c r="AJ157" s="344"/>
      <c r="AK157" s="3"/>
      <c r="AL157" s="3"/>
    </row>
    <row r="158" spans="1:38" s="4" customFormat="1" ht="12.75" customHeight="1" x14ac:dyDescent="0.25">
      <c r="A158" s="344" t="s">
        <v>1049</v>
      </c>
      <c r="B158" s="344" t="s">
        <v>22</v>
      </c>
      <c r="C158" s="344" t="s">
        <v>522</v>
      </c>
      <c r="D158" s="482" t="s">
        <v>1050</v>
      </c>
      <c r="E158" s="478">
        <v>0</v>
      </c>
      <c r="F158" s="482"/>
      <c r="G158" s="478">
        <v>0</v>
      </c>
      <c r="H158" s="482"/>
      <c r="I158" s="482"/>
      <c r="J158" s="482"/>
      <c r="K158" s="482"/>
      <c r="L158" s="482"/>
      <c r="M158" s="482"/>
      <c r="N158" s="482"/>
      <c r="O158" s="482"/>
      <c r="P158" s="482"/>
      <c r="Q158" s="483">
        <v>0</v>
      </c>
      <c r="R158" s="482"/>
      <c r="S158" s="478">
        <v>80.8</v>
      </c>
      <c r="T158" s="482"/>
      <c r="U158" s="478">
        <v>80.8</v>
      </c>
      <c r="V158" s="482"/>
      <c r="W158" s="482"/>
      <c r="X158" s="482"/>
      <c r="Y158" s="482"/>
      <c r="Z158" s="482"/>
      <c r="AA158" s="482"/>
      <c r="AB158" s="482"/>
      <c r="AC158" s="482"/>
      <c r="AD158" s="482"/>
      <c r="AE158" s="483">
        <v>80.8</v>
      </c>
      <c r="AF158" s="482"/>
      <c r="AG158" s="344" t="s">
        <v>1056</v>
      </c>
      <c r="AH158" s="479">
        <v>45478.546273148146</v>
      </c>
      <c r="AI158" s="344"/>
      <c r="AJ158" s="344"/>
      <c r="AK158" s="3"/>
      <c r="AL158" s="3"/>
    </row>
    <row r="159" spans="1:38" s="4" customFormat="1" ht="12.75" customHeight="1" x14ac:dyDescent="0.25">
      <c r="A159" s="344" t="s">
        <v>144</v>
      </c>
      <c r="B159" s="344" t="s">
        <v>22</v>
      </c>
      <c r="C159" s="344" t="s">
        <v>522</v>
      </c>
      <c r="D159" s="482" t="s">
        <v>650</v>
      </c>
      <c r="E159" s="478">
        <v>40000</v>
      </c>
      <c r="F159" s="482"/>
      <c r="G159" s="478">
        <v>40000</v>
      </c>
      <c r="H159" s="482"/>
      <c r="I159" s="482"/>
      <c r="J159" s="482"/>
      <c r="K159" s="482"/>
      <c r="L159" s="482"/>
      <c r="M159" s="482"/>
      <c r="N159" s="482"/>
      <c r="O159" s="482"/>
      <c r="P159" s="483"/>
      <c r="Q159" s="482">
        <v>40000</v>
      </c>
      <c r="R159" s="482"/>
      <c r="S159" s="478">
        <v>59167.29</v>
      </c>
      <c r="T159" s="482"/>
      <c r="U159" s="478">
        <v>59167.29</v>
      </c>
      <c r="V159" s="482"/>
      <c r="W159" s="482"/>
      <c r="X159" s="482"/>
      <c r="Y159" s="482"/>
      <c r="Z159" s="482"/>
      <c r="AA159" s="482"/>
      <c r="AB159" s="482"/>
      <c r="AC159" s="482"/>
      <c r="AD159" s="483"/>
      <c r="AE159" s="482">
        <v>59167.29</v>
      </c>
      <c r="AF159" s="482"/>
      <c r="AG159" s="344" t="s">
        <v>1056</v>
      </c>
      <c r="AH159" s="479">
        <v>45478.546284722222</v>
      </c>
      <c r="AI159" s="344"/>
      <c r="AJ159" s="344"/>
      <c r="AK159" s="3"/>
      <c r="AL159" s="3"/>
    </row>
    <row r="160" spans="1:38" s="4" customFormat="1" ht="12.75" customHeight="1" x14ac:dyDescent="0.25">
      <c r="A160" s="379" t="s">
        <v>145</v>
      </c>
      <c r="B160" s="379" t="s">
        <v>22</v>
      </c>
      <c r="C160" s="379" t="s">
        <v>522</v>
      </c>
      <c r="D160" s="379" t="s">
        <v>651</v>
      </c>
      <c r="E160" s="480">
        <v>40000</v>
      </c>
      <c r="F160" s="379"/>
      <c r="G160" s="480">
        <v>40000</v>
      </c>
      <c r="H160" s="379"/>
      <c r="I160" s="379"/>
      <c r="J160" s="379"/>
      <c r="K160" s="379"/>
      <c r="L160" s="379"/>
      <c r="M160" s="379"/>
      <c r="N160" s="379"/>
      <c r="O160" s="480"/>
      <c r="P160" s="480"/>
      <c r="Q160" s="379">
        <v>40000</v>
      </c>
      <c r="R160" s="379"/>
      <c r="S160" s="480">
        <v>59167.29</v>
      </c>
      <c r="T160" s="379"/>
      <c r="U160" s="480">
        <v>59167.29</v>
      </c>
      <c r="V160" s="379"/>
      <c r="W160" s="379"/>
      <c r="X160" s="379"/>
      <c r="Y160" s="379"/>
      <c r="Z160" s="379"/>
      <c r="AA160" s="379"/>
      <c r="AB160" s="379"/>
      <c r="AC160" s="480"/>
      <c r="AD160" s="480"/>
      <c r="AE160" s="379">
        <v>59167.29</v>
      </c>
      <c r="AF160" s="379"/>
      <c r="AG160" s="379" t="s">
        <v>1056</v>
      </c>
      <c r="AH160" s="481">
        <v>45478.546273148146</v>
      </c>
      <c r="AI160" s="379"/>
      <c r="AJ160" s="379"/>
      <c r="AK160" s="3"/>
      <c r="AL160" s="3"/>
    </row>
    <row r="161" spans="1:38" s="4" customFormat="1" ht="12.75" customHeight="1" x14ac:dyDescent="0.25">
      <c r="A161" s="344" t="s">
        <v>146</v>
      </c>
      <c r="B161" s="344" t="s">
        <v>22</v>
      </c>
      <c r="C161" s="344" t="s">
        <v>522</v>
      </c>
      <c r="D161" s="482" t="s">
        <v>652</v>
      </c>
      <c r="E161" s="478">
        <v>10705898.92</v>
      </c>
      <c r="F161" s="482"/>
      <c r="G161" s="478">
        <v>10705898.92</v>
      </c>
      <c r="H161" s="482"/>
      <c r="I161" s="482"/>
      <c r="J161" s="482"/>
      <c r="K161" s="482"/>
      <c r="L161" s="482"/>
      <c r="M161" s="482"/>
      <c r="N161" s="482"/>
      <c r="O161" s="483">
        <v>0</v>
      </c>
      <c r="P161" s="483">
        <v>10690898.92</v>
      </c>
      <c r="Q161" s="482">
        <v>15000</v>
      </c>
      <c r="R161" s="482"/>
      <c r="S161" s="478">
        <v>10816450.83</v>
      </c>
      <c r="T161" s="482"/>
      <c r="U161" s="478">
        <v>10816450.83</v>
      </c>
      <c r="V161" s="482"/>
      <c r="W161" s="482"/>
      <c r="X161" s="482"/>
      <c r="Y161" s="482"/>
      <c r="Z161" s="482"/>
      <c r="AA161" s="482"/>
      <c r="AB161" s="482"/>
      <c r="AC161" s="483">
        <v>30750</v>
      </c>
      <c r="AD161" s="483">
        <v>10770700.83</v>
      </c>
      <c r="AE161" s="482">
        <v>15000</v>
      </c>
      <c r="AF161" s="482"/>
      <c r="AG161" s="344" t="s">
        <v>1056</v>
      </c>
      <c r="AH161" s="479">
        <v>45478.546284722222</v>
      </c>
      <c r="AI161" s="344"/>
      <c r="AJ161" s="344"/>
      <c r="AK161" s="3"/>
      <c r="AL161" s="3"/>
    </row>
    <row r="162" spans="1:38" s="4" customFormat="1" ht="12.75" customHeight="1" x14ac:dyDescent="0.25">
      <c r="A162" s="379" t="s">
        <v>978</v>
      </c>
      <c r="B162" s="379" t="s">
        <v>22</v>
      </c>
      <c r="C162" s="379" t="s">
        <v>522</v>
      </c>
      <c r="D162" s="379" t="s">
        <v>979</v>
      </c>
      <c r="E162" s="480">
        <v>6700</v>
      </c>
      <c r="F162" s="379"/>
      <c r="G162" s="480">
        <v>6700</v>
      </c>
      <c r="H162" s="379"/>
      <c r="I162" s="379"/>
      <c r="J162" s="379"/>
      <c r="K162" s="379"/>
      <c r="L162" s="379"/>
      <c r="M162" s="379"/>
      <c r="N162" s="379"/>
      <c r="O162" s="379"/>
      <c r="P162" s="480">
        <v>6700</v>
      </c>
      <c r="Q162" s="480"/>
      <c r="R162" s="379"/>
      <c r="S162" s="480">
        <v>6776.38</v>
      </c>
      <c r="T162" s="379"/>
      <c r="U162" s="480">
        <v>6776.38</v>
      </c>
      <c r="V162" s="379"/>
      <c r="W162" s="379"/>
      <c r="X162" s="379"/>
      <c r="Y162" s="379"/>
      <c r="Z162" s="379"/>
      <c r="AA162" s="379"/>
      <c r="AB162" s="379"/>
      <c r="AC162" s="379"/>
      <c r="AD162" s="480">
        <v>6776.38</v>
      </c>
      <c r="AE162" s="480"/>
      <c r="AF162" s="379"/>
      <c r="AG162" s="379" t="s">
        <v>1056</v>
      </c>
      <c r="AH162" s="481">
        <v>45478.546284722222</v>
      </c>
      <c r="AI162" s="379"/>
      <c r="AJ162" s="379"/>
      <c r="AK162" s="3"/>
      <c r="AL162" s="3"/>
    </row>
    <row r="163" spans="1:38" s="4" customFormat="1" ht="12.75" customHeight="1" x14ac:dyDescent="0.25">
      <c r="A163" s="379" t="s">
        <v>980</v>
      </c>
      <c r="B163" s="379" t="s">
        <v>22</v>
      </c>
      <c r="C163" s="379" t="s">
        <v>522</v>
      </c>
      <c r="D163" s="379" t="s">
        <v>981</v>
      </c>
      <c r="E163" s="480">
        <v>6700</v>
      </c>
      <c r="F163" s="379"/>
      <c r="G163" s="480">
        <v>6700</v>
      </c>
      <c r="H163" s="379"/>
      <c r="I163" s="379"/>
      <c r="J163" s="379"/>
      <c r="K163" s="379"/>
      <c r="L163" s="379"/>
      <c r="M163" s="379"/>
      <c r="N163" s="379"/>
      <c r="O163" s="379"/>
      <c r="P163" s="480">
        <v>6700</v>
      </c>
      <c r="Q163" s="480"/>
      <c r="R163" s="379"/>
      <c r="S163" s="480">
        <v>6776.38</v>
      </c>
      <c r="T163" s="379"/>
      <c r="U163" s="480">
        <v>6776.38</v>
      </c>
      <c r="V163" s="379"/>
      <c r="W163" s="379"/>
      <c r="X163" s="379"/>
      <c r="Y163" s="379"/>
      <c r="Z163" s="379"/>
      <c r="AA163" s="379"/>
      <c r="AB163" s="379"/>
      <c r="AC163" s="379"/>
      <c r="AD163" s="480">
        <v>6776.38</v>
      </c>
      <c r="AE163" s="480"/>
      <c r="AF163" s="379"/>
      <c r="AG163" s="379" t="s">
        <v>1056</v>
      </c>
      <c r="AH163" s="481">
        <v>45478.546273148146</v>
      </c>
      <c r="AI163" s="379"/>
      <c r="AJ163" s="379"/>
      <c r="AK163" s="3"/>
      <c r="AL163" s="3"/>
    </row>
    <row r="164" spans="1:38" s="4" customFormat="1" ht="12.75" customHeight="1" x14ac:dyDescent="0.25">
      <c r="A164" s="344" t="s">
        <v>147</v>
      </c>
      <c r="B164" s="344" t="s">
        <v>22</v>
      </c>
      <c r="C164" s="344" t="s">
        <v>522</v>
      </c>
      <c r="D164" s="482" t="s">
        <v>653</v>
      </c>
      <c r="E164" s="478">
        <v>0</v>
      </c>
      <c r="F164" s="482"/>
      <c r="G164" s="478">
        <v>0</v>
      </c>
      <c r="H164" s="482"/>
      <c r="I164" s="482"/>
      <c r="J164" s="482"/>
      <c r="K164" s="482"/>
      <c r="L164" s="482"/>
      <c r="M164" s="482"/>
      <c r="N164" s="482"/>
      <c r="O164" s="482">
        <v>0</v>
      </c>
      <c r="P164" s="482"/>
      <c r="Q164" s="483"/>
      <c r="R164" s="482"/>
      <c r="S164" s="478">
        <v>20000</v>
      </c>
      <c r="T164" s="482"/>
      <c r="U164" s="478">
        <v>20000</v>
      </c>
      <c r="V164" s="482"/>
      <c r="W164" s="482"/>
      <c r="X164" s="482"/>
      <c r="Y164" s="482"/>
      <c r="Z164" s="482"/>
      <c r="AA164" s="482"/>
      <c r="AB164" s="482"/>
      <c r="AC164" s="482">
        <v>20000</v>
      </c>
      <c r="AD164" s="482"/>
      <c r="AE164" s="483"/>
      <c r="AF164" s="482"/>
      <c r="AG164" s="344" t="s">
        <v>1056</v>
      </c>
      <c r="AH164" s="479">
        <v>45478.546284722222</v>
      </c>
      <c r="AI164" s="344"/>
      <c r="AJ164" s="344"/>
      <c r="AK164" s="3"/>
      <c r="AL164" s="3"/>
    </row>
    <row r="165" spans="1:38" s="4" customFormat="1" ht="12.75" customHeight="1" x14ac:dyDescent="0.25">
      <c r="A165" s="344" t="s">
        <v>148</v>
      </c>
      <c r="B165" s="344" t="s">
        <v>22</v>
      </c>
      <c r="C165" s="344" t="s">
        <v>522</v>
      </c>
      <c r="D165" s="482" t="s">
        <v>654</v>
      </c>
      <c r="E165" s="478">
        <v>0</v>
      </c>
      <c r="F165" s="482"/>
      <c r="G165" s="478">
        <v>0</v>
      </c>
      <c r="H165" s="482"/>
      <c r="I165" s="482"/>
      <c r="J165" s="482"/>
      <c r="K165" s="482"/>
      <c r="L165" s="482"/>
      <c r="M165" s="482"/>
      <c r="N165" s="482"/>
      <c r="O165" s="482">
        <v>0</v>
      </c>
      <c r="P165" s="483"/>
      <c r="Q165" s="482"/>
      <c r="R165" s="482"/>
      <c r="S165" s="478">
        <v>20000</v>
      </c>
      <c r="T165" s="482"/>
      <c r="U165" s="478">
        <v>20000</v>
      </c>
      <c r="V165" s="482"/>
      <c r="W165" s="482"/>
      <c r="X165" s="482"/>
      <c r="Y165" s="482"/>
      <c r="Z165" s="482"/>
      <c r="AA165" s="482"/>
      <c r="AB165" s="482"/>
      <c r="AC165" s="482">
        <v>20000</v>
      </c>
      <c r="AD165" s="483"/>
      <c r="AE165" s="482"/>
      <c r="AF165" s="482"/>
      <c r="AG165" s="344" t="s">
        <v>1056</v>
      </c>
      <c r="AH165" s="479">
        <v>45478.546273148146</v>
      </c>
      <c r="AI165" s="344"/>
      <c r="AJ165" s="344"/>
      <c r="AK165" s="3"/>
      <c r="AL165" s="3"/>
    </row>
    <row r="166" spans="1:38" s="4" customFormat="1" ht="12.75" customHeight="1" x14ac:dyDescent="0.25">
      <c r="A166" s="379" t="s">
        <v>149</v>
      </c>
      <c r="B166" s="379" t="s">
        <v>22</v>
      </c>
      <c r="C166" s="379" t="s">
        <v>522</v>
      </c>
      <c r="D166" s="379" t="s">
        <v>655</v>
      </c>
      <c r="E166" s="480">
        <v>10685398.92</v>
      </c>
      <c r="F166" s="379"/>
      <c r="G166" s="480">
        <v>10685398.92</v>
      </c>
      <c r="H166" s="480"/>
      <c r="I166" s="379"/>
      <c r="J166" s="379"/>
      <c r="K166" s="379"/>
      <c r="L166" s="379"/>
      <c r="M166" s="379"/>
      <c r="N166" s="379"/>
      <c r="O166" s="480">
        <v>0</v>
      </c>
      <c r="P166" s="480">
        <v>10670398.92</v>
      </c>
      <c r="Q166" s="480">
        <v>15000</v>
      </c>
      <c r="R166" s="379"/>
      <c r="S166" s="480">
        <v>10782073.699999999</v>
      </c>
      <c r="T166" s="379"/>
      <c r="U166" s="480">
        <v>10782073.699999999</v>
      </c>
      <c r="V166" s="480"/>
      <c r="W166" s="379"/>
      <c r="X166" s="379"/>
      <c r="Y166" s="379"/>
      <c r="Z166" s="379"/>
      <c r="AA166" s="379"/>
      <c r="AB166" s="379"/>
      <c r="AC166" s="480">
        <v>10000</v>
      </c>
      <c r="AD166" s="480">
        <v>10757073.699999999</v>
      </c>
      <c r="AE166" s="480">
        <v>15000</v>
      </c>
      <c r="AF166" s="379"/>
      <c r="AG166" s="379" t="s">
        <v>1056</v>
      </c>
      <c r="AH166" s="481">
        <v>45478.546284722222</v>
      </c>
      <c r="AI166" s="379"/>
      <c r="AJ166" s="379"/>
      <c r="AK166" s="3"/>
      <c r="AL166" s="3"/>
    </row>
    <row r="167" spans="1:38" s="4" customFormat="1" ht="12.75" customHeight="1" x14ac:dyDescent="0.25">
      <c r="A167" s="379" t="s">
        <v>150</v>
      </c>
      <c r="B167" s="379" t="s">
        <v>22</v>
      </c>
      <c r="C167" s="379" t="s">
        <v>522</v>
      </c>
      <c r="D167" s="379" t="s">
        <v>656</v>
      </c>
      <c r="E167" s="480">
        <v>0</v>
      </c>
      <c r="F167" s="379"/>
      <c r="G167" s="480">
        <v>0</v>
      </c>
      <c r="H167" s="480"/>
      <c r="I167" s="379"/>
      <c r="J167" s="379"/>
      <c r="K167" s="379"/>
      <c r="L167" s="379"/>
      <c r="M167" s="379"/>
      <c r="N167" s="379"/>
      <c r="O167" s="480">
        <v>0</v>
      </c>
      <c r="P167" s="480"/>
      <c r="Q167" s="480"/>
      <c r="R167" s="379"/>
      <c r="S167" s="480">
        <v>10000</v>
      </c>
      <c r="T167" s="379"/>
      <c r="U167" s="480">
        <v>10000</v>
      </c>
      <c r="V167" s="480"/>
      <c r="W167" s="379"/>
      <c r="X167" s="379"/>
      <c r="Y167" s="379"/>
      <c r="Z167" s="379"/>
      <c r="AA167" s="379"/>
      <c r="AB167" s="379"/>
      <c r="AC167" s="480">
        <v>10000</v>
      </c>
      <c r="AD167" s="480"/>
      <c r="AE167" s="480"/>
      <c r="AF167" s="379"/>
      <c r="AG167" s="379" t="s">
        <v>1056</v>
      </c>
      <c r="AH167" s="481">
        <v>45478.546273148146</v>
      </c>
      <c r="AI167" s="379"/>
      <c r="AJ167" s="379"/>
      <c r="AK167" s="3"/>
      <c r="AL167" s="3"/>
    </row>
    <row r="168" spans="1:38" s="4" customFormat="1" ht="12.75" customHeight="1" x14ac:dyDescent="0.25">
      <c r="A168" s="379" t="s">
        <v>1006</v>
      </c>
      <c r="B168" s="379" t="s">
        <v>22</v>
      </c>
      <c r="C168" s="379" t="s">
        <v>522</v>
      </c>
      <c r="D168" s="379" t="s">
        <v>1007</v>
      </c>
      <c r="E168" s="480">
        <v>15000</v>
      </c>
      <c r="F168" s="379"/>
      <c r="G168" s="480">
        <v>15000</v>
      </c>
      <c r="H168" s="480"/>
      <c r="I168" s="379"/>
      <c r="J168" s="379"/>
      <c r="K168" s="379"/>
      <c r="L168" s="379"/>
      <c r="M168" s="379"/>
      <c r="N168" s="379"/>
      <c r="O168" s="480"/>
      <c r="P168" s="480"/>
      <c r="Q168" s="480">
        <v>15000</v>
      </c>
      <c r="R168" s="379"/>
      <c r="S168" s="480">
        <v>15000</v>
      </c>
      <c r="T168" s="379"/>
      <c r="U168" s="480">
        <v>15000</v>
      </c>
      <c r="V168" s="480"/>
      <c r="W168" s="379"/>
      <c r="X168" s="379"/>
      <c r="Y168" s="379"/>
      <c r="Z168" s="379"/>
      <c r="AA168" s="379"/>
      <c r="AB168" s="379"/>
      <c r="AC168" s="480"/>
      <c r="AD168" s="480"/>
      <c r="AE168" s="480">
        <v>15000</v>
      </c>
      <c r="AF168" s="379"/>
      <c r="AG168" s="379" t="s">
        <v>1056</v>
      </c>
      <c r="AH168" s="481">
        <v>45478.546273148146</v>
      </c>
      <c r="AI168" s="379"/>
      <c r="AJ168" s="379"/>
      <c r="AK168" s="3"/>
      <c r="AL168" s="3"/>
    </row>
    <row r="169" spans="1:38" s="4" customFormat="1" ht="12.75" customHeight="1" x14ac:dyDescent="0.25">
      <c r="A169" s="379" t="s">
        <v>151</v>
      </c>
      <c r="B169" s="379" t="s">
        <v>22</v>
      </c>
      <c r="C169" s="379" t="s">
        <v>522</v>
      </c>
      <c r="D169" s="379" t="s">
        <v>657</v>
      </c>
      <c r="E169" s="480">
        <v>10670398.92</v>
      </c>
      <c r="F169" s="379"/>
      <c r="G169" s="480">
        <v>10670398.92</v>
      </c>
      <c r="H169" s="379"/>
      <c r="I169" s="379"/>
      <c r="J169" s="379"/>
      <c r="K169" s="379"/>
      <c r="L169" s="379"/>
      <c r="M169" s="379"/>
      <c r="N169" s="379"/>
      <c r="O169" s="480"/>
      <c r="P169" s="480">
        <v>10670398.92</v>
      </c>
      <c r="Q169" s="480"/>
      <c r="R169" s="379"/>
      <c r="S169" s="480">
        <v>10757073.699999999</v>
      </c>
      <c r="T169" s="379"/>
      <c r="U169" s="480">
        <v>10757073.699999999</v>
      </c>
      <c r="V169" s="379"/>
      <c r="W169" s="379"/>
      <c r="X169" s="379"/>
      <c r="Y169" s="379"/>
      <c r="Z169" s="379"/>
      <c r="AA169" s="379"/>
      <c r="AB169" s="379"/>
      <c r="AC169" s="480"/>
      <c r="AD169" s="480">
        <v>10757073.699999999</v>
      </c>
      <c r="AE169" s="480"/>
      <c r="AF169" s="379"/>
      <c r="AG169" s="379" t="s">
        <v>1056</v>
      </c>
      <c r="AH169" s="481">
        <v>45478.546273148146</v>
      </c>
      <c r="AI169" s="379"/>
      <c r="AJ169" s="379"/>
      <c r="AK169" s="3"/>
      <c r="AL169" s="3"/>
    </row>
    <row r="170" spans="1:38" s="4" customFormat="1" ht="12.75" customHeight="1" x14ac:dyDescent="0.25">
      <c r="A170" s="344" t="s">
        <v>152</v>
      </c>
      <c r="B170" s="344" t="s">
        <v>22</v>
      </c>
      <c r="C170" s="344" t="s">
        <v>522</v>
      </c>
      <c r="D170" s="482" t="s">
        <v>658</v>
      </c>
      <c r="E170" s="478">
        <v>13800</v>
      </c>
      <c r="F170" s="482"/>
      <c r="G170" s="478">
        <v>13800</v>
      </c>
      <c r="H170" s="482"/>
      <c r="I170" s="482"/>
      <c r="J170" s="482"/>
      <c r="K170" s="482"/>
      <c r="L170" s="482"/>
      <c r="M170" s="482"/>
      <c r="N170" s="482"/>
      <c r="O170" s="483">
        <v>0</v>
      </c>
      <c r="P170" s="482">
        <v>13800</v>
      </c>
      <c r="Q170" s="482"/>
      <c r="R170" s="482"/>
      <c r="S170" s="478">
        <v>7600.75</v>
      </c>
      <c r="T170" s="482"/>
      <c r="U170" s="478">
        <v>7600.75</v>
      </c>
      <c r="V170" s="482"/>
      <c r="W170" s="482"/>
      <c r="X170" s="482"/>
      <c r="Y170" s="482"/>
      <c r="Z170" s="482"/>
      <c r="AA170" s="482"/>
      <c r="AB170" s="482"/>
      <c r="AC170" s="483">
        <v>750</v>
      </c>
      <c r="AD170" s="482">
        <v>6850.75</v>
      </c>
      <c r="AE170" s="482"/>
      <c r="AF170" s="482"/>
      <c r="AG170" s="344" t="s">
        <v>1056</v>
      </c>
      <c r="AH170" s="479">
        <v>45478.546284722222</v>
      </c>
      <c r="AI170" s="344"/>
      <c r="AJ170" s="344"/>
      <c r="AK170" s="3"/>
      <c r="AL170" s="3"/>
    </row>
    <row r="171" spans="1:38" s="4" customFormat="1" ht="12.75" customHeight="1" x14ac:dyDescent="0.25">
      <c r="A171" s="344" t="s">
        <v>153</v>
      </c>
      <c r="B171" s="344" t="s">
        <v>22</v>
      </c>
      <c r="C171" s="344" t="s">
        <v>522</v>
      </c>
      <c r="D171" s="482" t="s">
        <v>659</v>
      </c>
      <c r="E171" s="478">
        <v>13800</v>
      </c>
      <c r="F171" s="482"/>
      <c r="G171" s="478">
        <v>13800</v>
      </c>
      <c r="H171" s="482"/>
      <c r="I171" s="482"/>
      <c r="J171" s="482"/>
      <c r="K171" s="482"/>
      <c r="L171" s="482"/>
      <c r="M171" s="482"/>
      <c r="N171" s="482"/>
      <c r="O171" s="482">
        <v>0</v>
      </c>
      <c r="P171" s="482">
        <v>13800</v>
      </c>
      <c r="Q171" s="483"/>
      <c r="R171" s="482"/>
      <c r="S171" s="478">
        <v>7600.75</v>
      </c>
      <c r="T171" s="482"/>
      <c r="U171" s="478">
        <v>7600.75</v>
      </c>
      <c r="V171" s="482"/>
      <c r="W171" s="482"/>
      <c r="X171" s="482"/>
      <c r="Y171" s="482"/>
      <c r="Z171" s="482"/>
      <c r="AA171" s="482"/>
      <c r="AB171" s="482"/>
      <c r="AC171" s="482">
        <v>750</v>
      </c>
      <c r="AD171" s="482">
        <v>6850.75</v>
      </c>
      <c r="AE171" s="483"/>
      <c r="AF171" s="482"/>
      <c r="AG171" s="344" t="s">
        <v>1056</v>
      </c>
      <c r="AH171" s="479">
        <v>45478.546273148146</v>
      </c>
      <c r="AI171" s="344"/>
      <c r="AJ171" s="344"/>
      <c r="AK171" s="3"/>
      <c r="AL171" s="3"/>
    </row>
    <row r="172" spans="1:38" s="4" customFormat="1" ht="12.75" customHeight="1" x14ac:dyDescent="0.25">
      <c r="A172" s="344" t="s">
        <v>154</v>
      </c>
      <c r="B172" s="344" t="s">
        <v>22</v>
      </c>
      <c r="C172" s="344" t="s">
        <v>522</v>
      </c>
      <c r="D172" s="482" t="s">
        <v>660</v>
      </c>
      <c r="E172" s="478">
        <v>0</v>
      </c>
      <c r="F172" s="482"/>
      <c r="G172" s="478">
        <v>0</v>
      </c>
      <c r="H172" s="482"/>
      <c r="I172" s="482"/>
      <c r="J172" s="482"/>
      <c r="K172" s="482"/>
      <c r="L172" s="482"/>
      <c r="M172" s="482"/>
      <c r="N172" s="482"/>
      <c r="O172" s="482">
        <v>0</v>
      </c>
      <c r="P172" s="483">
        <v>0</v>
      </c>
      <c r="Q172" s="482">
        <v>0</v>
      </c>
      <c r="R172" s="482"/>
      <c r="S172" s="478">
        <v>3880223.07</v>
      </c>
      <c r="T172" s="482"/>
      <c r="U172" s="478">
        <v>3880223.07</v>
      </c>
      <c r="V172" s="482"/>
      <c r="W172" s="482"/>
      <c r="X172" s="482"/>
      <c r="Y172" s="482"/>
      <c r="Z172" s="482"/>
      <c r="AA172" s="482"/>
      <c r="AB172" s="482"/>
      <c r="AC172" s="482">
        <v>3952455.17</v>
      </c>
      <c r="AD172" s="483">
        <v>-83344.399999999994</v>
      </c>
      <c r="AE172" s="482">
        <v>11112.3</v>
      </c>
      <c r="AF172" s="482"/>
      <c r="AG172" s="344" t="s">
        <v>1056</v>
      </c>
      <c r="AH172" s="479">
        <v>45478.546284722222</v>
      </c>
      <c r="AI172" s="344"/>
      <c r="AJ172" s="344"/>
      <c r="AK172" s="3"/>
      <c r="AL172" s="3"/>
    </row>
    <row r="173" spans="1:38" s="4" customFormat="1" ht="12.75" customHeight="1" x14ac:dyDescent="0.25">
      <c r="A173" s="379" t="s">
        <v>155</v>
      </c>
      <c r="B173" s="379" t="s">
        <v>22</v>
      </c>
      <c r="C173" s="379" t="s">
        <v>522</v>
      </c>
      <c r="D173" s="379" t="s">
        <v>661</v>
      </c>
      <c r="E173" s="480">
        <v>0</v>
      </c>
      <c r="F173" s="379"/>
      <c r="G173" s="480">
        <v>0</v>
      </c>
      <c r="H173" s="379"/>
      <c r="I173" s="379"/>
      <c r="J173" s="379"/>
      <c r="K173" s="379"/>
      <c r="L173" s="379"/>
      <c r="M173" s="379"/>
      <c r="N173" s="379"/>
      <c r="O173" s="379">
        <v>0</v>
      </c>
      <c r="P173" s="379">
        <v>0</v>
      </c>
      <c r="Q173" s="480">
        <v>0</v>
      </c>
      <c r="R173" s="379"/>
      <c r="S173" s="480">
        <v>3880223.07</v>
      </c>
      <c r="T173" s="379"/>
      <c r="U173" s="480">
        <v>3880223.07</v>
      </c>
      <c r="V173" s="379"/>
      <c r="W173" s="379"/>
      <c r="X173" s="379"/>
      <c r="Y173" s="379"/>
      <c r="Z173" s="379"/>
      <c r="AA173" s="379"/>
      <c r="AB173" s="379"/>
      <c r="AC173" s="379">
        <v>3952455.17</v>
      </c>
      <c r="AD173" s="379">
        <v>-83344.399999999994</v>
      </c>
      <c r="AE173" s="480">
        <v>11112.3</v>
      </c>
      <c r="AF173" s="379"/>
      <c r="AG173" s="379" t="s">
        <v>1056</v>
      </c>
      <c r="AH173" s="481">
        <v>45478.546284722222</v>
      </c>
      <c r="AI173" s="379"/>
      <c r="AJ173" s="379"/>
      <c r="AK173" s="3"/>
      <c r="AL173" s="3"/>
    </row>
    <row r="174" spans="1:38" s="4" customFormat="1" ht="12.75" customHeight="1" x14ac:dyDescent="0.25">
      <c r="A174" s="344" t="s">
        <v>758</v>
      </c>
      <c r="B174" s="344" t="s">
        <v>22</v>
      </c>
      <c r="C174" s="344" t="s">
        <v>522</v>
      </c>
      <c r="D174" s="482" t="s">
        <v>759</v>
      </c>
      <c r="E174" s="478">
        <v>0</v>
      </c>
      <c r="F174" s="482"/>
      <c r="G174" s="478">
        <v>0</v>
      </c>
      <c r="H174" s="482"/>
      <c r="I174" s="482"/>
      <c r="J174" s="482"/>
      <c r="K174" s="482"/>
      <c r="L174" s="482"/>
      <c r="M174" s="482"/>
      <c r="N174" s="482"/>
      <c r="O174" s="482">
        <v>0</v>
      </c>
      <c r="P174" s="482"/>
      <c r="Q174" s="483"/>
      <c r="R174" s="482"/>
      <c r="S174" s="478">
        <v>3952455.17</v>
      </c>
      <c r="T174" s="482"/>
      <c r="U174" s="478">
        <v>3952455.17</v>
      </c>
      <c r="V174" s="482"/>
      <c r="W174" s="482"/>
      <c r="X174" s="482"/>
      <c r="Y174" s="482"/>
      <c r="Z174" s="482"/>
      <c r="AA174" s="482"/>
      <c r="AB174" s="482"/>
      <c r="AC174" s="482">
        <v>3952455.17</v>
      </c>
      <c r="AD174" s="482"/>
      <c r="AE174" s="483"/>
      <c r="AF174" s="482"/>
      <c r="AG174" s="344" t="s">
        <v>1056</v>
      </c>
      <c r="AH174" s="479">
        <v>45478.546273148146</v>
      </c>
      <c r="AI174" s="344"/>
      <c r="AJ174" s="344"/>
      <c r="AK174" s="3"/>
      <c r="AL174" s="3"/>
    </row>
    <row r="175" spans="1:38" s="4" customFormat="1" ht="12.75" customHeight="1" x14ac:dyDescent="0.25">
      <c r="A175" s="379" t="s">
        <v>156</v>
      </c>
      <c r="B175" s="379" t="s">
        <v>22</v>
      </c>
      <c r="C175" s="379" t="s">
        <v>522</v>
      </c>
      <c r="D175" s="379" t="s">
        <v>662</v>
      </c>
      <c r="E175" s="480">
        <v>0</v>
      </c>
      <c r="F175" s="379"/>
      <c r="G175" s="480">
        <v>0</v>
      </c>
      <c r="H175" s="480"/>
      <c r="I175" s="379"/>
      <c r="J175" s="379"/>
      <c r="K175" s="379"/>
      <c r="L175" s="379"/>
      <c r="M175" s="379"/>
      <c r="N175" s="379"/>
      <c r="O175" s="379"/>
      <c r="P175" s="379"/>
      <c r="Q175" s="480">
        <v>0</v>
      </c>
      <c r="R175" s="379"/>
      <c r="S175" s="480">
        <v>11112.3</v>
      </c>
      <c r="T175" s="379"/>
      <c r="U175" s="480">
        <v>11112.3</v>
      </c>
      <c r="V175" s="480"/>
      <c r="W175" s="379"/>
      <c r="X175" s="379"/>
      <c r="Y175" s="379"/>
      <c r="Z175" s="379"/>
      <c r="AA175" s="379"/>
      <c r="AB175" s="379"/>
      <c r="AC175" s="379"/>
      <c r="AD175" s="379"/>
      <c r="AE175" s="480">
        <v>11112.3</v>
      </c>
      <c r="AF175" s="379"/>
      <c r="AG175" s="379" t="s">
        <v>1056</v>
      </c>
      <c r="AH175" s="481">
        <v>45478.546273148146</v>
      </c>
      <c r="AI175" s="379"/>
      <c r="AJ175" s="379"/>
      <c r="AK175" s="3"/>
      <c r="AL175" s="3"/>
    </row>
    <row r="176" spans="1:38" s="4" customFormat="1" ht="12.75" customHeight="1" x14ac:dyDescent="0.25">
      <c r="A176" s="344" t="s">
        <v>157</v>
      </c>
      <c r="B176" s="344" t="s">
        <v>22</v>
      </c>
      <c r="C176" s="344" t="s">
        <v>522</v>
      </c>
      <c r="D176" s="482" t="s">
        <v>663</v>
      </c>
      <c r="E176" s="478">
        <v>0</v>
      </c>
      <c r="F176" s="482"/>
      <c r="G176" s="478">
        <v>0</v>
      </c>
      <c r="H176" s="483"/>
      <c r="I176" s="482"/>
      <c r="J176" s="482"/>
      <c r="K176" s="482"/>
      <c r="L176" s="482"/>
      <c r="M176" s="482"/>
      <c r="N176" s="482"/>
      <c r="O176" s="482"/>
      <c r="P176" s="482">
        <v>0</v>
      </c>
      <c r="Q176" s="483"/>
      <c r="R176" s="482"/>
      <c r="S176" s="478">
        <v>-83344.399999999994</v>
      </c>
      <c r="T176" s="482"/>
      <c r="U176" s="478">
        <v>-83344.399999999994</v>
      </c>
      <c r="V176" s="483"/>
      <c r="W176" s="482"/>
      <c r="X176" s="482"/>
      <c r="Y176" s="482"/>
      <c r="Z176" s="482"/>
      <c r="AA176" s="482"/>
      <c r="AB176" s="482"/>
      <c r="AC176" s="482"/>
      <c r="AD176" s="482">
        <v>-83344.399999999994</v>
      </c>
      <c r="AE176" s="483"/>
      <c r="AF176" s="482"/>
      <c r="AG176" s="344" t="s">
        <v>1056</v>
      </c>
      <c r="AH176" s="479">
        <v>45478.546273148146</v>
      </c>
      <c r="AI176" s="344"/>
      <c r="AJ176" s="344"/>
      <c r="AK176" s="3"/>
      <c r="AL176" s="3"/>
    </row>
    <row r="177" spans="1:38" s="4" customFormat="1" ht="12.75" customHeight="1" x14ac:dyDescent="0.25">
      <c r="A177" s="379" t="s">
        <v>158</v>
      </c>
      <c r="B177" s="379" t="s">
        <v>22</v>
      </c>
      <c r="C177" s="379" t="s">
        <v>522</v>
      </c>
      <c r="D177" s="379" t="s">
        <v>664</v>
      </c>
      <c r="E177" s="480">
        <v>2563337141.0799999</v>
      </c>
      <c r="F177" s="379"/>
      <c r="G177" s="480">
        <v>2563337141.0799999</v>
      </c>
      <c r="H177" s="379">
        <v>36498554.640000001</v>
      </c>
      <c r="I177" s="379"/>
      <c r="J177" s="379"/>
      <c r="K177" s="379"/>
      <c r="L177" s="379"/>
      <c r="M177" s="379"/>
      <c r="N177" s="379"/>
      <c r="O177" s="480">
        <v>2296317354.6399999</v>
      </c>
      <c r="P177" s="379">
        <v>146619601.08000001</v>
      </c>
      <c r="Q177" s="480">
        <v>156898740</v>
      </c>
      <c r="R177" s="379"/>
      <c r="S177" s="480">
        <v>1340450965.4200001</v>
      </c>
      <c r="T177" s="379"/>
      <c r="U177" s="480">
        <v>1340450965.4200001</v>
      </c>
      <c r="V177" s="379">
        <v>22875419.98</v>
      </c>
      <c r="W177" s="379"/>
      <c r="X177" s="379"/>
      <c r="Y177" s="379"/>
      <c r="Z177" s="379"/>
      <c r="AA177" s="379"/>
      <c r="AB177" s="379"/>
      <c r="AC177" s="480">
        <v>1226484774.1900001</v>
      </c>
      <c r="AD177" s="379">
        <v>74483974.170000002</v>
      </c>
      <c r="AE177" s="480">
        <v>62357637.039999999</v>
      </c>
      <c r="AF177" s="379"/>
      <c r="AG177" s="379" t="s">
        <v>1056</v>
      </c>
      <c r="AH177" s="481">
        <v>45478.546284722222</v>
      </c>
      <c r="AI177" s="379"/>
      <c r="AJ177" s="379"/>
      <c r="AK177" s="3"/>
      <c r="AL177" s="3"/>
    </row>
    <row r="178" spans="1:38" s="4" customFormat="1" ht="12.75" customHeight="1" x14ac:dyDescent="0.25">
      <c r="A178" s="344" t="s">
        <v>159</v>
      </c>
      <c r="B178" s="344" t="s">
        <v>22</v>
      </c>
      <c r="C178" s="344" t="s">
        <v>522</v>
      </c>
      <c r="D178" s="482" t="s">
        <v>665</v>
      </c>
      <c r="E178" s="478">
        <v>2560079600</v>
      </c>
      <c r="F178" s="482"/>
      <c r="G178" s="478">
        <v>2560079600</v>
      </c>
      <c r="H178" s="482">
        <v>36498554.640000001</v>
      </c>
      <c r="I178" s="482"/>
      <c r="J178" s="482"/>
      <c r="K178" s="482"/>
      <c r="L178" s="482"/>
      <c r="M178" s="482"/>
      <c r="N178" s="482"/>
      <c r="O178" s="483">
        <v>2283397354.6399999</v>
      </c>
      <c r="P178" s="482">
        <v>157290000</v>
      </c>
      <c r="Q178" s="482">
        <v>155890800</v>
      </c>
      <c r="R178" s="482"/>
      <c r="S178" s="478">
        <v>1340109753.3800001</v>
      </c>
      <c r="T178" s="482"/>
      <c r="U178" s="478">
        <v>1340109753.3800001</v>
      </c>
      <c r="V178" s="482">
        <v>22875419.98</v>
      </c>
      <c r="W178" s="482"/>
      <c r="X178" s="482"/>
      <c r="Y178" s="482"/>
      <c r="Z178" s="482"/>
      <c r="AA178" s="482"/>
      <c r="AB178" s="482"/>
      <c r="AC178" s="483">
        <v>1216550026.78</v>
      </c>
      <c r="AD178" s="482">
        <v>85154373.090000004</v>
      </c>
      <c r="AE178" s="482">
        <v>61280773.490000002</v>
      </c>
      <c r="AF178" s="482"/>
      <c r="AG178" s="344" t="s">
        <v>1056</v>
      </c>
      <c r="AH178" s="479">
        <v>45478.546284722222</v>
      </c>
      <c r="AI178" s="344"/>
      <c r="AJ178" s="344"/>
      <c r="AK178" s="3"/>
      <c r="AL178" s="3"/>
    </row>
    <row r="179" spans="1:38" s="4" customFormat="1" ht="12.75" customHeight="1" x14ac:dyDescent="0.25">
      <c r="A179" s="344" t="s">
        <v>160</v>
      </c>
      <c r="B179" s="344" t="s">
        <v>22</v>
      </c>
      <c r="C179" s="344" t="s">
        <v>522</v>
      </c>
      <c r="D179" s="482" t="s">
        <v>666</v>
      </c>
      <c r="E179" s="478">
        <v>331144400</v>
      </c>
      <c r="F179" s="482"/>
      <c r="G179" s="478">
        <v>331144400</v>
      </c>
      <c r="H179" s="482">
        <v>7000000</v>
      </c>
      <c r="I179" s="482"/>
      <c r="J179" s="482"/>
      <c r="K179" s="482"/>
      <c r="L179" s="482"/>
      <c r="M179" s="482"/>
      <c r="N179" s="482"/>
      <c r="O179" s="482">
        <v>233988100</v>
      </c>
      <c r="P179" s="482">
        <v>41308500</v>
      </c>
      <c r="Q179" s="483">
        <v>62847800</v>
      </c>
      <c r="R179" s="482"/>
      <c r="S179" s="478">
        <v>177017900</v>
      </c>
      <c r="T179" s="482"/>
      <c r="U179" s="478">
        <v>177017900</v>
      </c>
      <c r="V179" s="482">
        <v>6094500</v>
      </c>
      <c r="W179" s="482"/>
      <c r="X179" s="482"/>
      <c r="Y179" s="482"/>
      <c r="Z179" s="482"/>
      <c r="AA179" s="482"/>
      <c r="AB179" s="482"/>
      <c r="AC179" s="482">
        <v>122485500</v>
      </c>
      <c r="AD179" s="482">
        <v>20654200</v>
      </c>
      <c r="AE179" s="483">
        <v>39972700</v>
      </c>
      <c r="AF179" s="482"/>
      <c r="AG179" s="344" t="s">
        <v>1056</v>
      </c>
      <c r="AH179" s="479">
        <v>45478.546284722222</v>
      </c>
      <c r="AI179" s="344"/>
      <c r="AJ179" s="344"/>
      <c r="AK179" s="3"/>
      <c r="AL179" s="3"/>
    </row>
    <row r="180" spans="1:38" s="4" customFormat="1" ht="12.75" customHeight="1" x14ac:dyDescent="0.25">
      <c r="A180" s="379" t="s">
        <v>162</v>
      </c>
      <c r="B180" s="379" t="s">
        <v>22</v>
      </c>
      <c r="C180" s="379" t="s">
        <v>522</v>
      </c>
      <c r="D180" s="379" t="s">
        <v>667</v>
      </c>
      <c r="E180" s="480">
        <v>312102900</v>
      </c>
      <c r="F180" s="379"/>
      <c r="G180" s="480">
        <v>312102900</v>
      </c>
      <c r="H180" s="379"/>
      <c r="I180" s="379"/>
      <c r="J180" s="379"/>
      <c r="K180" s="379"/>
      <c r="L180" s="379"/>
      <c r="M180" s="379"/>
      <c r="N180" s="379"/>
      <c r="O180" s="480">
        <v>223006000</v>
      </c>
      <c r="P180" s="480">
        <v>41308500</v>
      </c>
      <c r="Q180" s="480">
        <v>47788400</v>
      </c>
      <c r="R180" s="379"/>
      <c r="S180" s="480">
        <v>157976400</v>
      </c>
      <c r="T180" s="379"/>
      <c r="U180" s="480">
        <v>157976400</v>
      </c>
      <c r="V180" s="379"/>
      <c r="W180" s="379"/>
      <c r="X180" s="379"/>
      <c r="Y180" s="379"/>
      <c r="Z180" s="379"/>
      <c r="AA180" s="379"/>
      <c r="AB180" s="379"/>
      <c r="AC180" s="480">
        <v>111503400</v>
      </c>
      <c r="AD180" s="480">
        <v>20654200</v>
      </c>
      <c r="AE180" s="480">
        <v>25818800</v>
      </c>
      <c r="AF180" s="379"/>
      <c r="AG180" s="379" t="s">
        <v>1056</v>
      </c>
      <c r="AH180" s="481">
        <v>45478.546284722222</v>
      </c>
      <c r="AI180" s="379"/>
      <c r="AJ180" s="379"/>
      <c r="AK180" s="3"/>
      <c r="AL180" s="3"/>
    </row>
    <row r="181" spans="1:38" s="4" customFormat="1" ht="12.75" customHeight="1" x14ac:dyDescent="0.25">
      <c r="A181" s="379" t="s">
        <v>163</v>
      </c>
      <c r="B181" s="379" t="s">
        <v>22</v>
      </c>
      <c r="C181" s="379" t="s">
        <v>522</v>
      </c>
      <c r="D181" s="379" t="s">
        <v>668</v>
      </c>
      <c r="E181" s="480">
        <v>223006000</v>
      </c>
      <c r="F181" s="379"/>
      <c r="G181" s="480">
        <v>223006000</v>
      </c>
      <c r="H181" s="379"/>
      <c r="I181" s="379"/>
      <c r="J181" s="379"/>
      <c r="K181" s="379"/>
      <c r="L181" s="379"/>
      <c r="M181" s="379"/>
      <c r="N181" s="379"/>
      <c r="O181" s="480">
        <v>223006000</v>
      </c>
      <c r="P181" s="379"/>
      <c r="Q181" s="379"/>
      <c r="R181" s="379"/>
      <c r="S181" s="480">
        <v>111503400</v>
      </c>
      <c r="T181" s="379"/>
      <c r="U181" s="480">
        <v>111503400</v>
      </c>
      <c r="V181" s="379"/>
      <c r="W181" s="379"/>
      <c r="X181" s="379"/>
      <c r="Y181" s="379"/>
      <c r="Z181" s="379"/>
      <c r="AA181" s="379"/>
      <c r="AB181" s="379"/>
      <c r="AC181" s="480">
        <v>111503400</v>
      </c>
      <c r="AD181" s="379"/>
      <c r="AE181" s="379"/>
      <c r="AF181" s="379"/>
      <c r="AG181" s="379" t="s">
        <v>1056</v>
      </c>
      <c r="AH181" s="481">
        <v>45478.546273148146</v>
      </c>
      <c r="AI181" s="379"/>
      <c r="AJ181" s="379"/>
      <c r="AK181" s="3"/>
      <c r="AL181" s="3"/>
    </row>
    <row r="182" spans="1:38" s="4" customFormat="1" ht="12.75" customHeight="1" x14ac:dyDescent="0.25">
      <c r="A182" s="344" t="s">
        <v>164</v>
      </c>
      <c r="B182" s="344" t="s">
        <v>22</v>
      </c>
      <c r="C182" s="344" t="s">
        <v>522</v>
      </c>
      <c r="D182" s="482" t="s">
        <v>669</v>
      </c>
      <c r="E182" s="478">
        <v>47788400</v>
      </c>
      <c r="F182" s="482"/>
      <c r="G182" s="478">
        <v>47788400</v>
      </c>
      <c r="H182" s="482"/>
      <c r="I182" s="482"/>
      <c r="J182" s="482"/>
      <c r="K182" s="482"/>
      <c r="L182" s="482"/>
      <c r="M182" s="482"/>
      <c r="N182" s="482"/>
      <c r="O182" s="483"/>
      <c r="P182" s="482"/>
      <c r="Q182" s="482">
        <v>47788400</v>
      </c>
      <c r="R182" s="482"/>
      <c r="S182" s="478">
        <v>25818800</v>
      </c>
      <c r="T182" s="482"/>
      <c r="U182" s="478">
        <v>25818800</v>
      </c>
      <c r="V182" s="482"/>
      <c r="W182" s="482"/>
      <c r="X182" s="482"/>
      <c r="Y182" s="482"/>
      <c r="Z182" s="482"/>
      <c r="AA182" s="482"/>
      <c r="AB182" s="482"/>
      <c r="AC182" s="483"/>
      <c r="AD182" s="482"/>
      <c r="AE182" s="482">
        <v>25818800</v>
      </c>
      <c r="AF182" s="482"/>
      <c r="AG182" s="344" t="s">
        <v>1056</v>
      </c>
      <c r="AH182" s="479">
        <v>45478.546273148146</v>
      </c>
      <c r="AI182" s="344"/>
      <c r="AJ182" s="344"/>
      <c r="AK182" s="3"/>
      <c r="AL182" s="3"/>
    </row>
    <row r="183" spans="1:38" s="4" customFormat="1" ht="12.75" customHeight="1" x14ac:dyDescent="0.25">
      <c r="A183" s="379" t="s">
        <v>165</v>
      </c>
      <c r="B183" s="379" t="s">
        <v>22</v>
      </c>
      <c r="C183" s="379" t="s">
        <v>522</v>
      </c>
      <c r="D183" s="379" t="s">
        <v>670</v>
      </c>
      <c r="E183" s="480">
        <v>41308500</v>
      </c>
      <c r="F183" s="379"/>
      <c r="G183" s="480">
        <v>41308500</v>
      </c>
      <c r="H183" s="379"/>
      <c r="I183" s="379"/>
      <c r="J183" s="379"/>
      <c r="K183" s="379"/>
      <c r="L183" s="379"/>
      <c r="M183" s="379"/>
      <c r="N183" s="379"/>
      <c r="O183" s="379"/>
      <c r="P183" s="379">
        <v>41308500</v>
      </c>
      <c r="Q183" s="480"/>
      <c r="R183" s="379"/>
      <c r="S183" s="480">
        <v>20654200</v>
      </c>
      <c r="T183" s="379"/>
      <c r="U183" s="480">
        <v>20654200</v>
      </c>
      <c r="V183" s="379"/>
      <c r="W183" s="379"/>
      <c r="X183" s="379"/>
      <c r="Y183" s="379"/>
      <c r="Z183" s="379"/>
      <c r="AA183" s="379"/>
      <c r="AB183" s="379"/>
      <c r="AC183" s="379"/>
      <c r="AD183" s="379">
        <v>20654200</v>
      </c>
      <c r="AE183" s="480"/>
      <c r="AF183" s="379"/>
      <c r="AG183" s="379" t="s">
        <v>1056</v>
      </c>
      <c r="AH183" s="481">
        <v>45478.546273148146</v>
      </c>
      <c r="AI183" s="379"/>
      <c r="AJ183" s="379"/>
      <c r="AK183" s="3"/>
      <c r="AL183" s="3"/>
    </row>
    <row r="184" spans="1:38" s="4" customFormat="1" ht="12.75" customHeight="1" x14ac:dyDescent="0.25">
      <c r="A184" s="344" t="s">
        <v>941</v>
      </c>
      <c r="B184" s="344" t="s">
        <v>22</v>
      </c>
      <c r="C184" s="344" t="s">
        <v>522</v>
      </c>
      <c r="D184" s="482" t="s">
        <v>942</v>
      </c>
      <c r="E184" s="478">
        <v>6059400</v>
      </c>
      <c r="F184" s="482"/>
      <c r="G184" s="478">
        <v>6059400</v>
      </c>
      <c r="H184" s="482"/>
      <c r="I184" s="482"/>
      <c r="J184" s="482"/>
      <c r="K184" s="482"/>
      <c r="L184" s="482"/>
      <c r="M184" s="482"/>
      <c r="N184" s="482"/>
      <c r="O184" s="482"/>
      <c r="P184" s="482"/>
      <c r="Q184" s="483">
        <v>6059400</v>
      </c>
      <c r="R184" s="482"/>
      <c r="S184" s="478">
        <v>6059400</v>
      </c>
      <c r="T184" s="482"/>
      <c r="U184" s="478">
        <v>6059400</v>
      </c>
      <c r="V184" s="482"/>
      <c r="W184" s="482"/>
      <c r="X184" s="482"/>
      <c r="Y184" s="482"/>
      <c r="Z184" s="482"/>
      <c r="AA184" s="482"/>
      <c r="AB184" s="482"/>
      <c r="AC184" s="482"/>
      <c r="AD184" s="482"/>
      <c r="AE184" s="483">
        <v>6059400</v>
      </c>
      <c r="AF184" s="482"/>
      <c r="AG184" s="344" t="s">
        <v>1056</v>
      </c>
      <c r="AH184" s="479">
        <v>45478.546284722222</v>
      </c>
      <c r="AI184" s="344"/>
      <c r="AJ184" s="344"/>
      <c r="AK184" s="3"/>
      <c r="AL184" s="3"/>
    </row>
    <row r="185" spans="1:38" s="4" customFormat="1" ht="12.75" customHeight="1" x14ac:dyDescent="0.25">
      <c r="A185" s="379" t="s">
        <v>1027</v>
      </c>
      <c r="B185" s="379" t="s">
        <v>22</v>
      </c>
      <c r="C185" s="379" t="s">
        <v>522</v>
      </c>
      <c r="D185" s="379" t="s">
        <v>1028</v>
      </c>
      <c r="E185" s="480">
        <v>6059400</v>
      </c>
      <c r="F185" s="379"/>
      <c r="G185" s="480">
        <v>6059400</v>
      </c>
      <c r="H185" s="379"/>
      <c r="I185" s="379"/>
      <c r="J185" s="379"/>
      <c r="K185" s="379"/>
      <c r="L185" s="379"/>
      <c r="M185" s="379"/>
      <c r="N185" s="379"/>
      <c r="O185" s="480"/>
      <c r="P185" s="379"/>
      <c r="Q185" s="379">
        <v>6059400</v>
      </c>
      <c r="R185" s="379"/>
      <c r="S185" s="480">
        <v>6059400</v>
      </c>
      <c r="T185" s="379"/>
      <c r="U185" s="480">
        <v>6059400</v>
      </c>
      <c r="V185" s="379"/>
      <c r="W185" s="379"/>
      <c r="X185" s="379"/>
      <c r="Y185" s="379"/>
      <c r="Z185" s="379"/>
      <c r="AA185" s="379"/>
      <c r="AB185" s="379"/>
      <c r="AC185" s="480"/>
      <c r="AD185" s="379"/>
      <c r="AE185" s="379">
        <v>6059400</v>
      </c>
      <c r="AF185" s="379"/>
      <c r="AG185" s="379" t="s">
        <v>1056</v>
      </c>
      <c r="AH185" s="481">
        <v>45478.546273148146</v>
      </c>
      <c r="AI185" s="379"/>
      <c r="AJ185" s="379"/>
      <c r="AK185" s="3"/>
      <c r="AL185" s="3"/>
    </row>
    <row r="186" spans="1:38" s="4" customFormat="1" ht="12.75" customHeight="1" x14ac:dyDescent="0.25">
      <c r="A186" s="344" t="s">
        <v>166</v>
      </c>
      <c r="B186" s="344" t="s">
        <v>22</v>
      </c>
      <c r="C186" s="344" t="s">
        <v>522</v>
      </c>
      <c r="D186" s="482" t="s">
        <v>671</v>
      </c>
      <c r="E186" s="478">
        <v>0</v>
      </c>
      <c r="F186" s="482"/>
      <c r="G186" s="478">
        <v>0</v>
      </c>
      <c r="H186" s="482">
        <v>7000000</v>
      </c>
      <c r="I186" s="482"/>
      <c r="J186" s="482"/>
      <c r="K186" s="482"/>
      <c r="L186" s="482"/>
      <c r="M186" s="482"/>
      <c r="N186" s="482"/>
      <c r="O186" s="483"/>
      <c r="P186" s="482"/>
      <c r="Q186" s="482">
        <v>7000000</v>
      </c>
      <c r="R186" s="482"/>
      <c r="S186" s="478">
        <v>0</v>
      </c>
      <c r="T186" s="482"/>
      <c r="U186" s="478">
        <v>0</v>
      </c>
      <c r="V186" s="482">
        <v>6094500</v>
      </c>
      <c r="W186" s="482"/>
      <c r="X186" s="482"/>
      <c r="Y186" s="482"/>
      <c r="Z186" s="482"/>
      <c r="AA186" s="482"/>
      <c r="AB186" s="482"/>
      <c r="AC186" s="483"/>
      <c r="AD186" s="482"/>
      <c r="AE186" s="482">
        <v>6094500</v>
      </c>
      <c r="AF186" s="482"/>
      <c r="AG186" s="344" t="s">
        <v>1056</v>
      </c>
      <c r="AH186" s="479">
        <v>45478.546284722222</v>
      </c>
      <c r="AI186" s="344"/>
      <c r="AJ186" s="344"/>
      <c r="AK186" s="3"/>
      <c r="AL186" s="3"/>
    </row>
    <row r="187" spans="1:38" s="4" customFormat="1" ht="12.75" customHeight="1" x14ac:dyDescent="0.25">
      <c r="A187" s="379" t="s">
        <v>167</v>
      </c>
      <c r="B187" s="379" t="s">
        <v>22</v>
      </c>
      <c r="C187" s="379" t="s">
        <v>522</v>
      </c>
      <c r="D187" s="379" t="s">
        <v>672</v>
      </c>
      <c r="E187" s="480">
        <v>0</v>
      </c>
      <c r="F187" s="379"/>
      <c r="G187" s="480">
        <v>0</v>
      </c>
      <c r="H187" s="379">
        <v>7000000</v>
      </c>
      <c r="I187" s="379"/>
      <c r="J187" s="379"/>
      <c r="K187" s="379"/>
      <c r="L187" s="379"/>
      <c r="M187" s="379"/>
      <c r="N187" s="379"/>
      <c r="O187" s="379"/>
      <c r="P187" s="480"/>
      <c r="Q187" s="480">
        <v>7000000</v>
      </c>
      <c r="R187" s="379"/>
      <c r="S187" s="480">
        <v>0</v>
      </c>
      <c r="T187" s="379"/>
      <c r="U187" s="480">
        <v>0</v>
      </c>
      <c r="V187" s="379">
        <v>6094500</v>
      </c>
      <c r="W187" s="379"/>
      <c r="X187" s="379"/>
      <c r="Y187" s="379"/>
      <c r="Z187" s="379"/>
      <c r="AA187" s="379"/>
      <c r="AB187" s="379"/>
      <c r="AC187" s="379"/>
      <c r="AD187" s="480"/>
      <c r="AE187" s="480">
        <v>6094500</v>
      </c>
      <c r="AF187" s="379"/>
      <c r="AG187" s="379" t="s">
        <v>1056</v>
      </c>
      <c r="AH187" s="481">
        <v>45478.546273148146</v>
      </c>
      <c r="AI187" s="379"/>
      <c r="AJ187" s="379"/>
      <c r="AK187" s="3"/>
      <c r="AL187" s="3"/>
    </row>
    <row r="188" spans="1:38" s="4" customFormat="1" ht="12.75" customHeight="1" x14ac:dyDescent="0.25">
      <c r="A188" s="344" t="s">
        <v>1029</v>
      </c>
      <c r="B188" s="344" t="s">
        <v>22</v>
      </c>
      <c r="C188" s="344" t="s">
        <v>522</v>
      </c>
      <c r="D188" s="482" t="s">
        <v>1030</v>
      </c>
      <c r="E188" s="478">
        <v>12982100</v>
      </c>
      <c r="F188" s="482"/>
      <c r="G188" s="478">
        <v>12982100</v>
      </c>
      <c r="H188" s="482"/>
      <c r="I188" s="482"/>
      <c r="J188" s="482"/>
      <c r="K188" s="482"/>
      <c r="L188" s="482"/>
      <c r="M188" s="482"/>
      <c r="N188" s="482"/>
      <c r="O188" s="482">
        <v>10982100</v>
      </c>
      <c r="P188" s="482"/>
      <c r="Q188" s="483">
        <v>2000000</v>
      </c>
      <c r="R188" s="482"/>
      <c r="S188" s="478">
        <v>12982100</v>
      </c>
      <c r="T188" s="482"/>
      <c r="U188" s="478">
        <v>12982100</v>
      </c>
      <c r="V188" s="482"/>
      <c r="W188" s="482"/>
      <c r="X188" s="482"/>
      <c r="Y188" s="482"/>
      <c r="Z188" s="482"/>
      <c r="AA188" s="482"/>
      <c r="AB188" s="482"/>
      <c r="AC188" s="482">
        <v>10982100</v>
      </c>
      <c r="AD188" s="482"/>
      <c r="AE188" s="483">
        <v>2000000</v>
      </c>
      <c r="AF188" s="482"/>
      <c r="AG188" s="344" t="s">
        <v>1056</v>
      </c>
      <c r="AH188" s="479">
        <v>45478.546284722222</v>
      </c>
      <c r="AI188" s="344"/>
      <c r="AJ188" s="344"/>
      <c r="AK188" s="3"/>
      <c r="AL188" s="3"/>
    </row>
    <row r="189" spans="1:38" s="4" customFormat="1" ht="12.75" customHeight="1" x14ac:dyDescent="0.25">
      <c r="A189" s="344" t="s">
        <v>1031</v>
      </c>
      <c r="B189" s="344" t="s">
        <v>22</v>
      </c>
      <c r="C189" s="344" t="s">
        <v>522</v>
      </c>
      <c r="D189" s="482" t="s">
        <v>1032</v>
      </c>
      <c r="E189" s="478">
        <v>10982100</v>
      </c>
      <c r="F189" s="482"/>
      <c r="G189" s="478">
        <v>10982100</v>
      </c>
      <c r="H189" s="482"/>
      <c r="I189" s="482"/>
      <c r="J189" s="482"/>
      <c r="K189" s="482"/>
      <c r="L189" s="482"/>
      <c r="M189" s="482"/>
      <c r="N189" s="482"/>
      <c r="O189" s="482">
        <v>10982100</v>
      </c>
      <c r="P189" s="483"/>
      <c r="Q189" s="482"/>
      <c r="R189" s="482"/>
      <c r="S189" s="478">
        <v>10982100</v>
      </c>
      <c r="T189" s="482"/>
      <c r="U189" s="478">
        <v>10982100</v>
      </c>
      <c r="V189" s="482"/>
      <c r="W189" s="482"/>
      <c r="X189" s="482"/>
      <c r="Y189" s="482"/>
      <c r="Z189" s="482"/>
      <c r="AA189" s="482"/>
      <c r="AB189" s="482"/>
      <c r="AC189" s="482">
        <v>10982100</v>
      </c>
      <c r="AD189" s="483"/>
      <c r="AE189" s="482"/>
      <c r="AF189" s="482"/>
      <c r="AG189" s="344" t="s">
        <v>1056</v>
      </c>
      <c r="AH189" s="479">
        <v>45478.546273148146</v>
      </c>
      <c r="AI189" s="344"/>
      <c r="AJ189" s="344"/>
      <c r="AK189" s="3"/>
      <c r="AL189" s="3"/>
    </row>
    <row r="190" spans="1:38" s="4" customFormat="1" ht="12.75" customHeight="1" x14ac:dyDescent="0.25">
      <c r="A190" s="379" t="s">
        <v>1033</v>
      </c>
      <c r="B190" s="379" t="s">
        <v>22</v>
      </c>
      <c r="C190" s="379" t="s">
        <v>522</v>
      </c>
      <c r="D190" s="379" t="s">
        <v>1034</v>
      </c>
      <c r="E190" s="480">
        <v>2000000</v>
      </c>
      <c r="F190" s="379"/>
      <c r="G190" s="480">
        <v>2000000</v>
      </c>
      <c r="H190" s="379"/>
      <c r="I190" s="379"/>
      <c r="J190" s="379"/>
      <c r="K190" s="379"/>
      <c r="L190" s="379"/>
      <c r="M190" s="379"/>
      <c r="N190" s="379"/>
      <c r="O190" s="480"/>
      <c r="P190" s="480"/>
      <c r="Q190" s="379">
        <v>2000000</v>
      </c>
      <c r="R190" s="379"/>
      <c r="S190" s="480">
        <v>2000000</v>
      </c>
      <c r="T190" s="379"/>
      <c r="U190" s="480">
        <v>2000000</v>
      </c>
      <c r="V190" s="379"/>
      <c r="W190" s="379"/>
      <c r="X190" s="379"/>
      <c r="Y190" s="379"/>
      <c r="Z190" s="379"/>
      <c r="AA190" s="379"/>
      <c r="AB190" s="379"/>
      <c r="AC190" s="480"/>
      <c r="AD190" s="480"/>
      <c r="AE190" s="379">
        <v>2000000</v>
      </c>
      <c r="AF190" s="379"/>
      <c r="AG190" s="379" t="s">
        <v>1056</v>
      </c>
      <c r="AH190" s="481">
        <v>45478.546273148146</v>
      </c>
      <c r="AI190" s="379"/>
      <c r="AJ190" s="379"/>
      <c r="AK190" s="3"/>
      <c r="AL190" s="3"/>
    </row>
    <row r="191" spans="1:38" s="4" customFormat="1" ht="12.75" customHeight="1" x14ac:dyDescent="0.25">
      <c r="A191" s="344" t="s">
        <v>168</v>
      </c>
      <c r="B191" s="344" t="s">
        <v>22</v>
      </c>
      <c r="C191" s="344" t="s">
        <v>522</v>
      </c>
      <c r="D191" s="482" t="s">
        <v>673</v>
      </c>
      <c r="E191" s="478">
        <v>716517000</v>
      </c>
      <c r="F191" s="482"/>
      <c r="G191" s="478">
        <v>716517000</v>
      </c>
      <c r="H191" s="482">
        <v>1097400</v>
      </c>
      <c r="I191" s="482"/>
      <c r="J191" s="482"/>
      <c r="K191" s="482"/>
      <c r="L191" s="482"/>
      <c r="M191" s="482"/>
      <c r="N191" s="482"/>
      <c r="O191" s="483">
        <v>545924600</v>
      </c>
      <c r="P191" s="482">
        <v>111717000</v>
      </c>
      <c r="Q191" s="482">
        <v>59972800</v>
      </c>
      <c r="R191" s="482"/>
      <c r="S191" s="478">
        <v>315033980.99000001</v>
      </c>
      <c r="T191" s="482"/>
      <c r="U191" s="478">
        <v>315033980.99000001</v>
      </c>
      <c r="V191" s="482"/>
      <c r="W191" s="482"/>
      <c r="X191" s="482"/>
      <c r="Y191" s="482"/>
      <c r="Z191" s="482"/>
      <c r="AA191" s="482"/>
      <c r="AB191" s="482"/>
      <c r="AC191" s="483">
        <v>243639510.36000001</v>
      </c>
      <c r="AD191" s="482">
        <v>63513804.979999997</v>
      </c>
      <c r="AE191" s="482">
        <v>7880665.6500000004</v>
      </c>
      <c r="AF191" s="482"/>
      <c r="AG191" s="344" t="s">
        <v>1056</v>
      </c>
      <c r="AH191" s="479">
        <v>45478.546284722222</v>
      </c>
      <c r="AI191" s="344"/>
      <c r="AJ191" s="344"/>
      <c r="AK191" s="3"/>
      <c r="AL191" s="3"/>
    </row>
    <row r="192" spans="1:38" s="4" customFormat="1" ht="12.75" customHeight="1" x14ac:dyDescent="0.25">
      <c r="A192" s="344" t="s">
        <v>170</v>
      </c>
      <c r="B192" s="344" t="s">
        <v>22</v>
      </c>
      <c r="C192" s="344" t="s">
        <v>522</v>
      </c>
      <c r="D192" s="482" t="s">
        <v>674</v>
      </c>
      <c r="E192" s="478">
        <v>466336400</v>
      </c>
      <c r="F192" s="482"/>
      <c r="G192" s="478">
        <v>466336400</v>
      </c>
      <c r="H192" s="482"/>
      <c r="I192" s="482"/>
      <c r="J192" s="482"/>
      <c r="K192" s="482"/>
      <c r="L192" s="482"/>
      <c r="M192" s="482"/>
      <c r="N192" s="482"/>
      <c r="O192" s="482">
        <v>466336400</v>
      </c>
      <c r="P192" s="483"/>
      <c r="Q192" s="482"/>
      <c r="R192" s="482"/>
      <c r="S192" s="478">
        <v>192110271.91</v>
      </c>
      <c r="T192" s="482"/>
      <c r="U192" s="478">
        <v>192110271.91</v>
      </c>
      <c r="V192" s="482"/>
      <c r="W192" s="482"/>
      <c r="X192" s="482"/>
      <c r="Y192" s="482"/>
      <c r="Z192" s="482"/>
      <c r="AA192" s="482"/>
      <c r="AB192" s="482"/>
      <c r="AC192" s="482">
        <v>192110271.91</v>
      </c>
      <c r="AD192" s="483"/>
      <c r="AE192" s="482"/>
      <c r="AF192" s="482"/>
      <c r="AG192" s="344" t="s">
        <v>1056</v>
      </c>
      <c r="AH192" s="479">
        <v>45478.546284722222</v>
      </c>
      <c r="AI192" s="344"/>
      <c r="AJ192" s="344"/>
      <c r="AK192" s="3"/>
      <c r="AL192" s="3"/>
    </row>
    <row r="193" spans="1:38" s="4" customFormat="1" ht="12.75" customHeight="1" x14ac:dyDescent="0.25">
      <c r="A193" s="379" t="s">
        <v>171</v>
      </c>
      <c r="B193" s="379" t="s">
        <v>22</v>
      </c>
      <c r="C193" s="379" t="s">
        <v>522</v>
      </c>
      <c r="D193" s="379" t="s">
        <v>675</v>
      </c>
      <c r="E193" s="480">
        <v>466336400</v>
      </c>
      <c r="F193" s="379"/>
      <c r="G193" s="480">
        <v>466336400</v>
      </c>
      <c r="H193" s="379"/>
      <c r="I193" s="379"/>
      <c r="J193" s="379"/>
      <c r="K193" s="379"/>
      <c r="L193" s="379"/>
      <c r="M193" s="379"/>
      <c r="N193" s="379"/>
      <c r="O193" s="480">
        <v>466336400</v>
      </c>
      <c r="P193" s="379"/>
      <c r="Q193" s="379"/>
      <c r="R193" s="379"/>
      <c r="S193" s="480">
        <v>192110271.91</v>
      </c>
      <c r="T193" s="379"/>
      <c r="U193" s="480">
        <v>192110271.91</v>
      </c>
      <c r="V193" s="379"/>
      <c r="W193" s="379"/>
      <c r="X193" s="379"/>
      <c r="Y193" s="379"/>
      <c r="Z193" s="379"/>
      <c r="AA193" s="379"/>
      <c r="AB193" s="379"/>
      <c r="AC193" s="480">
        <v>192110271.91</v>
      </c>
      <c r="AD193" s="379"/>
      <c r="AE193" s="379"/>
      <c r="AF193" s="379"/>
      <c r="AG193" s="379" t="s">
        <v>1056</v>
      </c>
      <c r="AH193" s="481">
        <v>45478.546273148146</v>
      </c>
      <c r="AI193" s="379"/>
      <c r="AJ193" s="379"/>
      <c r="AK193" s="3"/>
      <c r="AL193" s="3"/>
    </row>
    <row r="194" spans="1:38" s="4" customFormat="1" ht="12.75" customHeight="1" x14ac:dyDescent="0.25">
      <c r="A194" s="344" t="s">
        <v>1008</v>
      </c>
      <c r="B194" s="344" t="s">
        <v>22</v>
      </c>
      <c r="C194" s="344" t="s">
        <v>522</v>
      </c>
      <c r="D194" s="482" t="s">
        <v>1009</v>
      </c>
      <c r="E194" s="478">
        <v>641200</v>
      </c>
      <c r="F194" s="482"/>
      <c r="G194" s="478">
        <v>641200</v>
      </c>
      <c r="H194" s="482"/>
      <c r="I194" s="482"/>
      <c r="J194" s="482"/>
      <c r="K194" s="482"/>
      <c r="L194" s="482"/>
      <c r="M194" s="482"/>
      <c r="N194" s="482"/>
      <c r="O194" s="483"/>
      <c r="P194" s="482"/>
      <c r="Q194" s="482">
        <v>641200</v>
      </c>
      <c r="R194" s="482"/>
      <c r="S194" s="478">
        <v>0</v>
      </c>
      <c r="T194" s="482"/>
      <c r="U194" s="478">
        <v>0</v>
      </c>
      <c r="V194" s="482"/>
      <c r="W194" s="482"/>
      <c r="X194" s="482"/>
      <c r="Y194" s="482"/>
      <c r="Z194" s="482"/>
      <c r="AA194" s="482"/>
      <c r="AB194" s="482"/>
      <c r="AC194" s="483"/>
      <c r="AD194" s="482"/>
      <c r="AE194" s="482">
        <v>0</v>
      </c>
      <c r="AF194" s="482"/>
      <c r="AG194" s="344" t="s">
        <v>1056</v>
      </c>
      <c r="AH194" s="479">
        <v>45478.546284722222</v>
      </c>
      <c r="AI194" s="344"/>
      <c r="AJ194" s="344"/>
      <c r="AK194" s="3"/>
      <c r="AL194" s="3"/>
    </row>
    <row r="195" spans="1:38" s="4" customFormat="1" ht="12.75" customHeight="1" x14ac:dyDescent="0.25">
      <c r="A195" s="379" t="s">
        <v>1010</v>
      </c>
      <c r="B195" s="379" t="s">
        <v>22</v>
      </c>
      <c r="C195" s="379" t="s">
        <v>522</v>
      </c>
      <c r="D195" s="379" t="s">
        <v>1011</v>
      </c>
      <c r="E195" s="480">
        <v>641200</v>
      </c>
      <c r="F195" s="379"/>
      <c r="G195" s="480">
        <v>641200</v>
      </c>
      <c r="H195" s="379"/>
      <c r="I195" s="379"/>
      <c r="J195" s="379"/>
      <c r="K195" s="379"/>
      <c r="L195" s="379"/>
      <c r="M195" s="379"/>
      <c r="N195" s="379"/>
      <c r="O195" s="379"/>
      <c r="P195" s="379"/>
      <c r="Q195" s="480">
        <v>641200</v>
      </c>
      <c r="R195" s="379"/>
      <c r="S195" s="480">
        <v>0</v>
      </c>
      <c r="T195" s="379"/>
      <c r="U195" s="480">
        <v>0</v>
      </c>
      <c r="V195" s="379"/>
      <c r="W195" s="379"/>
      <c r="X195" s="379"/>
      <c r="Y195" s="379"/>
      <c r="Z195" s="379"/>
      <c r="AA195" s="379"/>
      <c r="AB195" s="379"/>
      <c r="AC195" s="379"/>
      <c r="AD195" s="379"/>
      <c r="AE195" s="480">
        <v>0</v>
      </c>
      <c r="AF195" s="379"/>
      <c r="AG195" s="379" t="s">
        <v>1056</v>
      </c>
      <c r="AH195" s="481">
        <v>45478.546273148146</v>
      </c>
      <c r="AI195" s="379"/>
      <c r="AJ195" s="379"/>
      <c r="AK195" s="3"/>
      <c r="AL195" s="3"/>
    </row>
    <row r="196" spans="1:38" s="4" customFormat="1" ht="12.75" customHeight="1" x14ac:dyDescent="0.25">
      <c r="A196" s="344" t="s">
        <v>172</v>
      </c>
      <c r="B196" s="344" t="s">
        <v>22</v>
      </c>
      <c r="C196" s="344" t="s">
        <v>522</v>
      </c>
      <c r="D196" s="482" t="s">
        <v>676</v>
      </c>
      <c r="E196" s="478">
        <v>55733500</v>
      </c>
      <c r="F196" s="482"/>
      <c r="G196" s="478">
        <v>55733500</v>
      </c>
      <c r="H196" s="482"/>
      <c r="I196" s="482"/>
      <c r="J196" s="482"/>
      <c r="K196" s="482"/>
      <c r="L196" s="482"/>
      <c r="M196" s="482"/>
      <c r="N196" s="482"/>
      <c r="O196" s="482">
        <v>55733500</v>
      </c>
      <c r="P196" s="482"/>
      <c r="Q196" s="483"/>
      <c r="R196" s="482"/>
      <c r="S196" s="478">
        <v>39247664.859999999</v>
      </c>
      <c r="T196" s="482"/>
      <c r="U196" s="478">
        <v>39247664.859999999</v>
      </c>
      <c r="V196" s="482"/>
      <c r="W196" s="482"/>
      <c r="X196" s="482"/>
      <c r="Y196" s="482"/>
      <c r="Z196" s="482"/>
      <c r="AA196" s="482"/>
      <c r="AB196" s="482"/>
      <c r="AC196" s="482">
        <v>39247664.859999999</v>
      </c>
      <c r="AD196" s="482"/>
      <c r="AE196" s="483"/>
      <c r="AF196" s="482"/>
      <c r="AG196" s="344" t="s">
        <v>1056</v>
      </c>
      <c r="AH196" s="479">
        <v>45478.546284722222</v>
      </c>
      <c r="AI196" s="344"/>
      <c r="AJ196" s="344"/>
      <c r="AK196" s="3"/>
      <c r="AL196" s="3"/>
    </row>
    <row r="197" spans="1:38" s="4" customFormat="1" ht="12.75" customHeight="1" x14ac:dyDescent="0.25">
      <c r="A197" s="379" t="s">
        <v>173</v>
      </c>
      <c r="B197" s="379" t="s">
        <v>22</v>
      </c>
      <c r="C197" s="379" t="s">
        <v>522</v>
      </c>
      <c r="D197" s="379" t="s">
        <v>677</v>
      </c>
      <c r="E197" s="480">
        <v>55733500</v>
      </c>
      <c r="F197" s="379"/>
      <c r="G197" s="480">
        <v>55733500</v>
      </c>
      <c r="H197" s="379"/>
      <c r="I197" s="379"/>
      <c r="J197" s="379"/>
      <c r="K197" s="379"/>
      <c r="L197" s="379"/>
      <c r="M197" s="379"/>
      <c r="N197" s="379"/>
      <c r="O197" s="480">
        <v>55733500</v>
      </c>
      <c r="P197" s="379"/>
      <c r="Q197" s="379"/>
      <c r="R197" s="379"/>
      <c r="S197" s="480">
        <v>39247664.859999999</v>
      </c>
      <c r="T197" s="379"/>
      <c r="U197" s="480">
        <v>39247664.859999999</v>
      </c>
      <c r="V197" s="379"/>
      <c r="W197" s="379"/>
      <c r="X197" s="379"/>
      <c r="Y197" s="379"/>
      <c r="Z197" s="379"/>
      <c r="AA197" s="379"/>
      <c r="AB197" s="379"/>
      <c r="AC197" s="480">
        <v>39247664.859999999</v>
      </c>
      <c r="AD197" s="379"/>
      <c r="AE197" s="379"/>
      <c r="AF197" s="379"/>
      <c r="AG197" s="379" t="s">
        <v>1056</v>
      </c>
      <c r="AH197" s="481">
        <v>45478.546273148146</v>
      </c>
      <c r="AI197" s="379"/>
      <c r="AJ197" s="379"/>
      <c r="AK197" s="3"/>
      <c r="AL197" s="3"/>
    </row>
    <row r="198" spans="1:38" s="4" customFormat="1" ht="12.75" customHeight="1" x14ac:dyDescent="0.25">
      <c r="A198" s="344" t="s">
        <v>174</v>
      </c>
      <c r="B198" s="344" t="s">
        <v>22</v>
      </c>
      <c r="C198" s="344" t="s">
        <v>522</v>
      </c>
      <c r="D198" s="482" t="s">
        <v>678</v>
      </c>
      <c r="E198" s="478">
        <v>4297400</v>
      </c>
      <c r="F198" s="482"/>
      <c r="G198" s="478">
        <v>4297400</v>
      </c>
      <c r="H198" s="482"/>
      <c r="I198" s="482"/>
      <c r="J198" s="482"/>
      <c r="K198" s="482"/>
      <c r="L198" s="482"/>
      <c r="M198" s="482"/>
      <c r="N198" s="482"/>
      <c r="O198" s="483"/>
      <c r="P198" s="482">
        <v>566300</v>
      </c>
      <c r="Q198" s="482">
        <v>3731100</v>
      </c>
      <c r="R198" s="482"/>
      <c r="S198" s="478">
        <v>4297400</v>
      </c>
      <c r="T198" s="482"/>
      <c r="U198" s="478">
        <v>4297400</v>
      </c>
      <c r="V198" s="482"/>
      <c r="W198" s="482"/>
      <c r="X198" s="482"/>
      <c r="Y198" s="482"/>
      <c r="Z198" s="482"/>
      <c r="AA198" s="482"/>
      <c r="AB198" s="482"/>
      <c r="AC198" s="483"/>
      <c r="AD198" s="482">
        <v>566300</v>
      </c>
      <c r="AE198" s="482">
        <v>3731100</v>
      </c>
      <c r="AF198" s="482"/>
      <c r="AG198" s="344" t="s">
        <v>1056</v>
      </c>
      <c r="AH198" s="479">
        <v>45478.546284722222</v>
      </c>
      <c r="AI198" s="344"/>
      <c r="AJ198" s="344"/>
      <c r="AK198" s="3"/>
      <c r="AL198" s="3"/>
    </row>
    <row r="199" spans="1:38" s="4" customFormat="1" ht="12.75" customHeight="1" x14ac:dyDescent="0.25">
      <c r="A199" s="379" t="s">
        <v>175</v>
      </c>
      <c r="B199" s="379" t="s">
        <v>22</v>
      </c>
      <c r="C199" s="379" t="s">
        <v>522</v>
      </c>
      <c r="D199" s="379" t="s">
        <v>679</v>
      </c>
      <c r="E199" s="480">
        <v>3731100</v>
      </c>
      <c r="F199" s="379"/>
      <c r="G199" s="480">
        <v>3731100</v>
      </c>
      <c r="H199" s="379"/>
      <c r="I199" s="379"/>
      <c r="J199" s="379"/>
      <c r="K199" s="379"/>
      <c r="L199" s="379"/>
      <c r="M199" s="379"/>
      <c r="N199" s="379"/>
      <c r="O199" s="480"/>
      <c r="P199" s="480"/>
      <c r="Q199" s="480">
        <v>3731100</v>
      </c>
      <c r="R199" s="379"/>
      <c r="S199" s="480">
        <v>3731100</v>
      </c>
      <c r="T199" s="379"/>
      <c r="U199" s="480">
        <v>3731100</v>
      </c>
      <c r="V199" s="379"/>
      <c r="W199" s="379"/>
      <c r="X199" s="379"/>
      <c r="Y199" s="379"/>
      <c r="Z199" s="379"/>
      <c r="AA199" s="379"/>
      <c r="AB199" s="379"/>
      <c r="AC199" s="480"/>
      <c r="AD199" s="480"/>
      <c r="AE199" s="480">
        <v>3731100</v>
      </c>
      <c r="AF199" s="379"/>
      <c r="AG199" s="379" t="s">
        <v>1056</v>
      </c>
      <c r="AH199" s="481">
        <v>45478.546273148146</v>
      </c>
      <c r="AI199" s="379"/>
      <c r="AJ199" s="379"/>
      <c r="AK199" s="3"/>
      <c r="AL199" s="3"/>
    </row>
    <row r="200" spans="1:38" s="4" customFormat="1" ht="12.75" customHeight="1" x14ac:dyDescent="0.25">
      <c r="A200" s="344" t="s">
        <v>176</v>
      </c>
      <c r="B200" s="344" t="s">
        <v>22</v>
      </c>
      <c r="C200" s="344" t="s">
        <v>522</v>
      </c>
      <c r="D200" s="482" t="s">
        <v>680</v>
      </c>
      <c r="E200" s="478">
        <v>566300</v>
      </c>
      <c r="F200" s="482"/>
      <c r="G200" s="478">
        <v>566300</v>
      </c>
      <c r="H200" s="482"/>
      <c r="I200" s="482"/>
      <c r="J200" s="482"/>
      <c r="K200" s="482"/>
      <c r="L200" s="482"/>
      <c r="M200" s="482"/>
      <c r="N200" s="482"/>
      <c r="O200" s="483"/>
      <c r="P200" s="482">
        <v>566300</v>
      </c>
      <c r="Q200" s="482"/>
      <c r="R200" s="482"/>
      <c r="S200" s="478">
        <v>566300</v>
      </c>
      <c r="T200" s="482"/>
      <c r="U200" s="478">
        <v>566300</v>
      </c>
      <c r="V200" s="482"/>
      <c r="W200" s="482"/>
      <c r="X200" s="482"/>
      <c r="Y200" s="482"/>
      <c r="Z200" s="482"/>
      <c r="AA200" s="482"/>
      <c r="AB200" s="482"/>
      <c r="AC200" s="483"/>
      <c r="AD200" s="482">
        <v>566300</v>
      </c>
      <c r="AE200" s="482"/>
      <c r="AF200" s="482"/>
      <c r="AG200" s="344" t="s">
        <v>1056</v>
      </c>
      <c r="AH200" s="479">
        <v>45478.546273148146</v>
      </c>
      <c r="AI200" s="344"/>
      <c r="AJ200" s="344"/>
      <c r="AK200" s="3"/>
      <c r="AL200" s="3"/>
    </row>
    <row r="201" spans="1:38" s="4" customFormat="1" ht="12.75" customHeight="1" x14ac:dyDescent="0.25">
      <c r="A201" s="344" t="s">
        <v>177</v>
      </c>
      <c r="B201" s="344" t="s">
        <v>22</v>
      </c>
      <c r="C201" s="344" t="s">
        <v>522</v>
      </c>
      <c r="D201" s="482" t="s">
        <v>681</v>
      </c>
      <c r="E201" s="478">
        <v>12961500</v>
      </c>
      <c r="F201" s="482"/>
      <c r="G201" s="478">
        <v>12961500</v>
      </c>
      <c r="H201" s="482"/>
      <c r="I201" s="482"/>
      <c r="J201" s="482"/>
      <c r="K201" s="482"/>
      <c r="L201" s="482"/>
      <c r="M201" s="482"/>
      <c r="N201" s="482"/>
      <c r="O201" s="482">
        <v>2422000</v>
      </c>
      <c r="P201" s="482">
        <v>10539500</v>
      </c>
      <c r="Q201" s="483"/>
      <c r="R201" s="482"/>
      <c r="S201" s="478">
        <v>12961369.029999999</v>
      </c>
      <c r="T201" s="482"/>
      <c r="U201" s="478">
        <v>12961369.029999999</v>
      </c>
      <c r="V201" s="482"/>
      <c r="W201" s="482"/>
      <c r="X201" s="482"/>
      <c r="Y201" s="482"/>
      <c r="Z201" s="482"/>
      <c r="AA201" s="482"/>
      <c r="AB201" s="482"/>
      <c r="AC201" s="482">
        <v>2421936.4900000002</v>
      </c>
      <c r="AD201" s="482">
        <v>10539432.539999999</v>
      </c>
      <c r="AE201" s="483"/>
      <c r="AF201" s="482"/>
      <c r="AG201" s="344" t="s">
        <v>1056</v>
      </c>
      <c r="AH201" s="479">
        <v>45478.546284722222</v>
      </c>
      <c r="AI201" s="344"/>
      <c r="AJ201" s="344"/>
      <c r="AK201" s="3"/>
      <c r="AL201" s="3"/>
    </row>
    <row r="202" spans="1:38" s="4" customFormat="1" ht="12.75" customHeight="1" x14ac:dyDescent="0.25">
      <c r="A202" s="344" t="s">
        <v>178</v>
      </c>
      <c r="B202" s="344" t="s">
        <v>22</v>
      </c>
      <c r="C202" s="344" t="s">
        <v>522</v>
      </c>
      <c r="D202" s="482" t="s">
        <v>682</v>
      </c>
      <c r="E202" s="478">
        <v>2422000</v>
      </c>
      <c r="F202" s="482"/>
      <c r="G202" s="478">
        <v>2422000</v>
      </c>
      <c r="H202" s="482"/>
      <c r="I202" s="482"/>
      <c r="J202" s="482"/>
      <c r="K202" s="482"/>
      <c r="L202" s="482"/>
      <c r="M202" s="482"/>
      <c r="N202" s="482"/>
      <c r="O202" s="482">
        <v>2422000</v>
      </c>
      <c r="P202" s="483"/>
      <c r="Q202" s="482"/>
      <c r="R202" s="482"/>
      <c r="S202" s="478">
        <v>2421936.4900000002</v>
      </c>
      <c r="T202" s="482"/>
      <c r="U202" s="478">
        <v>2421936.4900000002</v>
      </c>
      <c r="V202" s="482"/>
      <c r="W202" s="482"/>
      <c r="X202" s="482"/>
      <c r="Y202" s="482"/>
      <c r="Z202" s="482"/>
      <c r="AA202" s="482"/>
      <c r="AB202" s="482"/>
      <c r="AC202" s="482">
        <v>2421936.4900000002</v>
      </c>
      <c r="AD202" s="483"/>
      <c r="AE202" s="482"/>
      <c r="AF202" s="482"/>
      <c r="AG202" s="344" t="s">
        <v>1056</v>
      </c>
      <c r="AH202" s="479">
        <v>45478.546273148146</v>
      </c>
      <c r="AI202" s="344"/>
      <c r="AJ202" s="344"/>
      <c r="AK202" s="3"/>
      <c r="AL202" s="3"/>
    </row>
    <row r="203" spans="1:38" s="4" customFormat="1" ht="12.75" customHeight="1" x14ac:dyDescent="0.25">
      <c r="A203" s="379" t="s">
        <v>179</v>
      </c>
      <c r="B203" s="379" t="s">
        <v>22</v>
      </c>
      <c r="C203" s="379" t="s">
        <v>522</v>
      </c>
      <c r="D203" s="379" t="s">
        <v>683</v>
      </c>
      <c r="E203" s="480">
        <v>10539500</v>
      </c>
      <c r="F203" s="379"/>
      <c r="G203" s="480">
        <v>10539500</v>
      </c>
      <c r="H203" s="379"/>
      <c r="I203" s="379"/>
      <c r="J203" s="379"/>
      <c r="K203" s="379"/>
      <c r="L203" s="379"/>
      <c r="M203" s="379"/>
      <c r="N203" s="379"/>
      <c r="O203" s="480"/>
      <c r="P203" s="480">
        <v>10539500</v>
      </c>
      <c r="Q203" s="480"/>
      <c r="R203" s="379"/>
      <c r="S203" s="480">
        <v>10539432.539999999</v>
      </c>
      <c r="T203" s="379"/>
      <c r="U203" s="480">
        <v>10539432.539999999</v>
      </c>
      <c r="V203" s="379"/>
      <c r="W203" s="379"/>
      <c r="X203" s="379"/>
      <c r="Y203" s="379"/>
      <c r="Z203" s="379"/>
      <c r="AA203" s="379"/>
      <c r="AB203" s="379"/>
      <c r="AC203" s="480"/>
      <c r="AD203" s="480">
        <v>10539432.539999999</v>
      </c>
      <c r="AE203" s="480"/>
      <c r="AF203" s="379"/>
      <c r="AG203" s="379" t="s">
        <v>1056</v>
      </c>
      <c r="AH203" s="481">
        <v>45478.546273148146</v>
      </c>
      <c r="AI203" s="379"/>
      <c r="AJ203" s="379"/>
      <c r="AK203" s="3"/>
      <c r="AL203" s="3"/>
    </row>
    <row r="204" spans="1:38" s="4" customFormat="1" ht="12.75" customHeight="1" x14ac:dyDescent="0.25">
      <c r="A204" s="379" t="s">
        <v>180</v>
      </c>
      <c r="B204" s="379" t="s">
        <v>22</v>
      </c>
      <c r="C204" s="379" t="s">
        <v>522</v>
      </c>
      <c r="D204" s="379" t="s">
        <v>684</v>
      </c>
      <c r="E204" s="480">
        <v>4609800</v>
      </c>
      <c r="F204" s="379"/>
      <c r="G204" s="480">
        <v>4609800</v>
      </c>
      <c r="H204" s="379"/>
      <c r="I204" s="379"/>
      <c r="J204" s="379"/>
      <c r="K204" s="379"/>
      <c r="L204" s="379"/>
      <c r="M204" s="379"/>
      <c r="N204" s="379"/>
      <c r="O204" s="480">
        <v>4289300</v>
      </c>
      <c r="P204" s="480"/>
      <c r="Q204" s="480">
        <v>320500</v>
      </c>
      <c r="R204" s="379"/>
      <c r="S204" s="480">
        <v>4609800</v>
      </c>
      <c r="T204" s="379"/>
      <c r="U204" s="480">
        <v>4609800</v>
      </c>
      <c r="V204" s="379"/>
      <c r="W204" s="379"/>
      <c r="X204" s="379"/>
      <c r="Y204" s="379"/>
      <c r="Z204" s="379"/>
      <c r="AA204" s="379"/>
      <c r="AB204" s="379"/>
      <c r="AC204" s="480">
        <v>4289300</v>
      </c>
      <c r="AD204" s="480"/>
      <c r="AE204" s="480">
        <v>320500</v>
      </c>
      <c r="AF204" s="379"/>
      <c r="AG204" s="379" t="s">
        <v>1056</v>
      </c>
      <c r="AH204" s="481">
        <v>45478.546284722222</v>
      </c>
      <c r="AI204" s="379"/>
      <c r="AJ204" s="379"/>
      <c r="AK204" s="3"/>
      <c r="AL204" s="3"/>
    </row>
    <row r="205" spans="1:38" s="4" customFormat="1" ht="12.75" customHeight="1" x14ac:dyDescent="0.25">
      <c r="A205" s="344" t="s">
        <v>181</v>
      </c>
      <c r="B205" s="344" t="s">
        <v>22</v>
      </c>
      <c r="C205" s="344" t="s">
        <v>522</v>
      </c>
      <c r="D205" s="482" t="s">
        <v>685</v>
      </c>
      <c r="E205" s="478">
        <v>4289300</v>
      </c>
      <c r="F205" s="482"/>
      <c r="G205" s="478">
        <v>4289300</v>
      </c>
      <c r="H205" s="482"/>
      <c r="I205" s="482"/>
      <c r="J205" s="482"/>
      <c r="K205" s="482"/>
      <c r="L205" s="482"/>
      <c r="M205" s="482"/>
      <c r="N205" s="482"/>
      <c r="O205" s="483">
        <v>4289300</v>
      </c>
      <c r="P205" s="482"/>
      <c r="Q205" s="482"/>
      <c r="R205" s="482"/>
      <c r="S205" s="478">
        <v>4289300</v>
      </c>
      <c r="T205" s="482"/>
      <c r="U205" s="478">
        <v>4289300</v>
      </c>
      <c r="V205" s="482"/>
      <c r="W205" s="482"/>
      <c r="X205" s="482"/>
      <c r="Y205" s="482"/>
      <c r="Z205" s="482"/>
      <c r="AA205" s="482"/>
      <c r="AB205" s="482"/>
      <c r="AC205" s="483">
        <v>4289300</v>
      </c>
      <c r="AD205" s="482"/>
      <c r="AE205" s="482"/>
      <c r="AF205" s="482"/>
      <c r="AG205" s="344" t="s">
        <v>1056</v>
      </c>
      <c r="AH205" s="479">
        <v>45478.546273148146</v>
      </c>
      <c r="AI205" s="344"/>
      <c r="AJ205" s="344"/>
      <c r="AK205" s="3"/>
      <c r="AL205" s="3"/>
    </row>
    <row r="206" spans="1:38" s="4" customFormat="1" ht="12.75" customHeight="1" x14ac:dyDescent="0.25">
      <c r="A206" s="344" t="s">
        <v>1051</v>
      </c>
      <c r="B206" s="344" t="s">
        <v>22</v>
      </c>
      <c r="C206" s="344" t="s">
        <v>522</v>
      </c>
      <c r="D206" s="482" t="s">
        <v>1052</v>
      </c>
      <c r="E206" s="478">
        <v>320500</v>
      </c>
      <c r="F206" s="482"/>
      <c r="G206" s="478">
        <v>320500</v>
      </c>
      <c r="H206" s="482"/>
      <c r="I206" s="482"/>
      <c r="J206" s="482"/>
      <c r="K206" s="482"/>
      <c r="L206" s="482"/>
      <c r="M206" s="482"/>
      <c r="N206" s="482"/>
      <c r="O206" s="482"/>
      <c r="P206" s="482"/>
      <c r="Q206" s="483">
        <v>320500</v>
      </c>
      <c r="R206" s="482"/>
      <c r="S206" s="478">
        <v>320500</v>
      </c>
      <c r="T206" s="482"/>
      <c r="U206" s="478">
        <v>320500</v>
      </c>
      <c r="V206" s="482"/>
      <c r="W206" s="482"/>
      <c r="X206" s="482"/>
      <c r="Y206" s="482"/>
      <c r="Z206" s="482"/>
      <c r="AA206" s="482"/>
      <c r="AB206" s="482"/>
      <c r="AC206" s="482"/>
      <c r="AD206" s="482"/>
      <c r="AE206" s="483">
        <v>320500</v>
      </c>
      <c r="AF206" s="482"/>
      <c r="AG206" s="344" t="s">
        <v>1056</v>
      </c>
      <c r="AH206" s="479">
        <v>45478.546273148146</v>
      </c>
      <c r="AI206" s="344"/>
      <c r="AJ206" s="344"/>
      <c r="AK206" s="3"/>
      <c r="AL206" s="3"/>
    </row>
    <row r="207" spans="1:38" s="4" customFormat="1" ht="12.75" customHeight="1" x14ac:dyDescent="0.25">
      <c r="A207" s="344" t="s">
        <v>182</v>
      </c>
      <c r="B207" s="344" t="s">
        <v>22</v>
      </c>
      <c r="C207" s="344" t="s">
        <v>522</v>
      </c>
      <c r="D207" s="482" t="s">
        <v>686</v>
      </c>
      <c r="E207" s="478">
        <v>15913900</v>
      </c>
      <c r="F207" s="482"/>
      <c r="G207" s="478">
        <v>15913900</v>
      </c>
      <c r="H207" s="482"/>
      <c r="I207" s="482"/>
      <c r="J207" s="482"/>
      <c r="K207" s="482"/>
      <c r="L207" s="482"/>
      <c r="M207" s="482"/>
      <c r="N207" s="482"/>
      <c r="O207" s="482"/>
      <c r="P207" s="483"/>
      <c r="Q207" s="482">
        <v>15913900</v>
      </c>
      <c r="R207" s="482"/>
      <c r="S207" s="478">
        <v>3829065.65</v>
      </c>
      <c r="T207" s="482"/>
      <c r="U207" s="478">
        <v>3829065.65</v>
      </c>
      <c r="V207" s="482"/>
      <c r="W207" s="482"/>
      <c r="X207" s="482"/>
      <c r="Y207" s="482"/>
      <c r="Z207" s="482"/>
      <c r="AA207" s="482"/>
      <c r="AB207" s="482"/>
      <c r="AC207" s="482"/>
      <c r="AD207" s="483"/>
      <c r="AE207" s="482">
        <v>3829065.65</v>
      </c>
      <c r="AF207" s="482"/>
      <c r="AG207" s="344" t="s">
        <v>1056</v>
      </c>
      <c r="AH207" s="479">
        <v>45478.546284722222</v>
      </c>
      <c r="AI207" s="344"/>
      <c r="AJ207" s="344"/>
      <c r="AK207" s="3"/>
      <c r="AL207" s="3"/>
    </row>
    <row r="208" spans="1:38" s="4" customFormat="1" ht="12.75" customHeight="1" x14ac:dyDescent="0.25">
      <c r="A208" s="379" t="s">
        <v>183</v>
      </c>
      <c r="B208" s="379" t="s">
        <v>22</v>
      </c>
      <c r="C208" s="379" t="s">
        <v>522</v>
      </c>
      <c r="D208" s="379" t="s">
        <v>687</v>
      </c>
      <c r="E208" s="480">
        <v>15913900</v>
      </c>
      <c r="F208" s="379"/>
      <c r="G208" s="480">
        <v>15913900</v>
      </c>
      <c r="H208" s="379"/>
      <c r="I208" s="379"/>
      <c r="J208" s="379"/>
      <c r="K208" s="379"/>
      <c r="L208" s="379"/>
      <c r="M208" s="379"/>
      <c r="N208" s="379"/>
      <c r="O208" s="480"/>
      <c r="P208" s="379"/>
      <c r="Q208" s="379">
        <v>15913900</v>
      </c>
      <c r="R208" s="379"/>
      <c r="S208" s="480">
        <v>3829065.65</v>
      </c>
      <c r="T208" s="379"/>
      <c r="U208" s="480">
        <v>3829065.65</v>
      </c>
      <c r="V208" s="379"/>
      <c r="W208" s="379"/>
      <c r="X208" s="379"/>
      <c r="Y208" s="379"/>
      <c r="Z208" s="379"/>
      <c r="AA208" s="379"/>
      <c r="AB208" s="379"/>
      <c r="AC208" s="480"/>
      <c r="AD208" s="379"/>
      <c r="AE208" s="379">
        <v>3829065.65</v>
      </c>
      <c r="AF208" s="379"/>
      <c r="AG208" s="379" t="s">
        <v>1056</v>
      </c>
      <c r="AH208" s="481">
        <v>45478.546273148146</v>
      </c>
      <c r="AI208" s="379"/>
      <c r="AJ208" s="379"/>
      <c r="AK208" s="3"/>
      <c r="AL208" s="3"/>
    </row>
    <row r="209" spans="1:38" s="4" customFormat="1" ht="12.75" customHeight="1" x14ac:dyDescent="0.25">
      <c r="A209" s="344" t="s">
        <v>184</v>
      </c>
      <c r="B209" s="344" t="s">
        <v>22</v>
      </c>
      <c r="C209" s="344" t="s">
        <v>522</v>
      </c>
      <c r="D209" s="482" t="s">
        <v>688</v>
      </c>
      <c r="E209" s="478">
        <v>1978000</v>
      </c>
      <c r="F209" s="482"/>
      <c r="G209" s="478">
        <v>1978000</v>
      </c>
      <c r="H209" s="482"/>
      <c r="I209" s="482"/>
      <c r="J209" s="482"/>
      <c r="K209" s="482"/>
      <c r="L209" s="482"/>
      <c r="M209" s="482"/>
      <c r="N209" s="482"/>
      <c r="O209" s="483">
        <v>1978000</v>
      </c>
      <c r="P209" s="482"/>
      <c r="Q209" s="482"/>
      <c r="R209" s="482"/>
      <c r="S209" s="478">
        <v>1977999.98</v>
      </c>
      <c r="T209" s="482"/>
      <c r="U209" s="478">
        <v>1977999.98</v>
      </c>
      <c r="V209" s="482"/>
      <c r="W209" s="482"/>
      <c r="X209" s="482"/>
      <c r="Y209" s="482"/>
      <c r="Z209" s="482"/>
      <c r="AA209" s="482"/>
      <c r="AB209" s="482"/>
      <c r="AC209" s="483">
        <v>1977999.98</v>
      </c>
      <c r="AD209" s="482"/>
      <c r="AE209" s="482"/>
      <c r="AF209" s="482"/>
      <c r="AG209" s="344" t="s">
        <v>1056</v>
      </c>
      <c r="AH209" s="479">
        <v>45478.546284722222</v>
      </c>
      <c r="AI209" s="344"/>
      <c r="AJ209" s="344"/>
      <c r="AK209" s="3"/>
      <c r="AL209" s="3"/>
    </row>
    <row r="210" spans="1:38" s="4" customFormat="1" ht="12.75" customHeight="1" x14ac:dyDescent="0.25">
      <c r="A210" s="379" t="s">
        <v>185</v>
      </c>
      <c r="B210" s="379" t="s">
        <v>22</v>
      </c>
      <c r="C210" s="379" t="s">
        <v>522</v>
      </c>
      <c r="D210" s="379" t="s">
        <v>689</v>
      </c>
      <c r="E210" s="480">
        <v>1978000</v>
      </c>
      <c r="F210" s="379"/>
      <c r="G210" s="480">
        <v>1978000</v>
      </c>
      <c r="H210" s="379"/>
      <c r="I210" s="379"/>
      <c r="J210" s="379"/>
      <c r="K210" s="379"/>
      <c r="L210" s="379"/>
      <c r="M210" s="379"/>
      <c r="N210" s="379"/>
      <c r="O210" s="480">
        <v>1978000</v>
      </c>
      <c r="P210" s="379"/>
      <c r="Q210" s="379"/>
      <c r="R210" s="379"/>
      <c r="S210" s="480">
        <v>1977999.98</v>
      </c>
      <c r="T210" s="379"/>
      <c r="U210" s="480">
        <v>1977999.98</v>
      </c>
      <c r="V210" s="379"/>
      <c r="W210" s="379"/>
      <c r="X210" s="379"/>
      <c r="Y210" s="379"/>
      <c r="Z210" s="379"/>
      <c r="AA210" s="379"/>
      <c r="AB210" s="379"/>
      <c r="AC210" s="480">
        <v>1977999.98</v>
      </c>
      <c r="AD210" s="379"/>
      <c r="AE210" s="379"/>
      <c r="AF210" s="379"/>
      <c r="AG210" s="379" t="s">
        <v>1056</v>
      </c>
      <c r="AH210" s="481">
        <v>45478.546273148146</v>
      </c>
      <c r="AI210" s="379"/>
      <c r="AJ210" s="379"/>
      <c r="AK210" s="3"/>
      <c r="AL210" s="3"/>
    </row>
    <row r="211" spans="1:38" s="4" customFormat="1" ht="12.75" customHeight="1" x14ac:dyDescent="0.25">
      <c r="A211" s="344" t="s">
        <v>1057</v>
      </c>
      <c r="B211" s="344" t="s">
        <v>22</v>
      </c>
      <c r="C211" s="344" t="s">
        <v>522</v>
      </c>
      <c r="D211" s="482" t="s">
        <v>1058</v>
      </c>
      <c r="E211" s="478">
        <v>0</v>
      </c>
      <c r="F211" s="482"/>
      <c r="G211" s="478">
        <v>0</v>
      </c>
      <c r="H211" s="482">
        <v>1097400</v>
      </c>
      <c r="I211" s="482"/>
      <c r="J211" s="482"/>
      <c r="K211" s="482"/>
      <c r="L211" s="482"/>
      <c r="M211" s="482"/>
      <c r="N211" s="482"/>
      <c r="O211" s="483"/>
      <c r="P211" s="482"/>
      <c r="Q211" s="482">
        <v>1097400</v>
      </c>
      <c r="R211" s="482"/>
      <c r="S211" s="478">
        <v>0</v>
      </c>
      <c r="T211" s="482"/>
      <c r="U211" s="478">
        <v>0</v>
      </c>
      <c r="V211" s="482"/>
      <c r="W211" s="482"/>
      <c r="X211" s="482"/>
      <c r="Y211" s="482"/>
      <c r="Z211" s="482"/>
      <c r="AA211" s="482"/>
      <c r="AB211" s="482"/>
      <c r="AC211" s="483"/>
      <c r="AD211" s="482"/>
      <c r="AE211" s="482">
        <v>0</v>
      </c>
      <c r="AF211" s="482"/>
      <c r="AG211" s="344" t="s">
        <v>1056</v>
      </c>
      <c r="AH211" s="479">
        <v>45478.546284722222</v>
      </c>
      <c r="AI211" s="344"/>
      <c r="AJ211" s="344"/>
      <c r="AK211" s="3"/>
      <c r="AL211" s="3"/>
    </row>
    <row r="212" spans="1:38" s="4" customFormat="1" ht="12.75" customHeight="1" x14ac:dyDescent="0.25">
      <c r="A212" s="379" t="s">
        <v>1059</v>
      </c>
      <c r="B212" s="379" t="s">
        <v>22</v>
      </c>
      <c r="C212" s="379" t="s">
        <v>522</v>
      </c>
      <c r="D212" s="379" t="s">
        <v>1060</v>
      </c>
      <c r="E212" s="480">
        <v>0</v>
      </c>
      <c r="F212" s="379"/>
      <c r="G212" s="480">
        <v>0</v>
      </c>
      <c r="H212" s="379">
        <v>1097400</v>
      </c>
      <c r="I212" s="379"/>
      <c r="J212" s="379"/>
      <c r="K212" s="379"/>
      <c r="L212" s="379"/>
      <c r="M212" s="379"/>
      <c r="N212" s="379"/>
      <c r="O212" s="379"/>
      <c r="P212" s="480"/>
      <c r="Q212" s="480">
        <v>1097400</v>
      </c>
      <c r="R212" s="379"/>
      <c r="S212" s="480">
        <v>0</v>
      </c>
      <c r="T212" s="379"/>
      <c r="U212" s="480">
        <v>0</v>
      </c>
      <c r="V212" s="379"/>
      <c r="W212" s="379"/>
      <c r="X212" s="379"/>
      <c r="Y212" s="379"/>
      <c r="Z212" s="379"/>
      <c r="AA212" s="379"/>
      <c r="AB212" s="379"/>
      <c r="AC212" s="379"/>
      <c r="AD212" s="480"/>
      <c r="AE212" s="480">
        <v>0</v>
      </c>
      <c r="AF212" s="379"/>
      <c r="AG212" s="379" t="s">
        <v>1056</v>
      </c>
      <c r="AH212" s="481">
        <v>45478.546273148146</v>
      </c>
      <c r="AI212" s="379"/>
      <c r="AJ212" s="379"/>
      <c r="AK212" s="3"/>
      <c r="AL212" s="3"/>
    </row>
    <row r="213" spans="1:38" s="4" customFormat="1" ht="12.75" customHeight="1" x14ac:dyDescent="0.25">
      <c r="A213" s="344" t="s">
        <v>186</v>
      </c>
      <c r="B213" s="344" t="s">
        <v>22</v>
      </c>
      <c r="C213" s="344" t="s">
        <v>522</v>
      </c>
      <c r="D213" s="482" t="s">
        <v>690</v>
      </c>
      <c r="E213" s="478">
        <v>154045300</v>
      </c>
      <c r="F213" s="482"/>
      <c r="G213" s="478">
        <v>154045300</v>
      </c>
      <c r="H213" s="482"/>
      <c r="I213" s="482"/>
      <c r="J213" s="482"/>
      <c r="K213" s="482"/>
      <c r="L213" s="482"/>
      <c r="M213" s="482"/>
      <c r="N213" s="482"/>
      <c r="O213" s="482">
        <v>15165400</v>
      </c>
      <c r="P213" s="482">
        <v>100611200</v>
      </c>
      <c r="Q213" s="483">
        <v>38268700</v>
      </c>
      <c r="R213" s="482"/>
      <c r="S213" s="478">
        <v>56000409.560000002</v>
      </c>
      <c r="T213" s="482"/>
      <c r="U213" s="478">
        <v>56000409.560000002</v>
      </c>
      <c r="V213" s="482"/>
      <c r="W213" s="482"/>
      <c r="X213" s="482"/>
      <c r="Y213" s="482"/>
      <c r="Z213" s="482"/>
      <c r="AA213" s="482"/>
      <c r="AB213" s="482"/>
      <c r="AC213" s="482">
        <v>3592337.12</v>
      </c>
      <c r="AD213" s="482">
        <v>52408072.439999998</v>
      </c>
      <c r="AE213" s="483">
        <v>0</v>
      </c>
      <c r="AF213" s="482"/>
      <c r="AG213" s="344" t="s">
        <v>1056</v>
      </c>
      <c r="AH213" s="479">
        <v>45478.546284722222</v>
      </c>
      <c r="AI213" s="344"/>
      <c r="AJ213" s="344"/>
      <c r="AK213" s="3"/>
      <c r="AL213" s="3"/>
    </row>
    <row r="214" spans="1:38" s="4" customFormat="1" ht="12.75" customHeight="1" x14ac:dyDescent="0.25">
      <c r="A214" s="344" t="s">
        <v>187</v>
      </c>
      <c r="B214" s="344" t="s">
        <v>22</v>
      </c>
      <c r="C214" s="344" t="s">
        <v>522</v>
      </c>
      <c r="D214" s="482" t="s">
        <v>691</v>
      </c>
      <c r="E214" s="478">
        <v>15165400</v>
      </c>
      <c r="F214" s="482"/>
      <c r="G214" s="478">
        <v>15165400</v>
      </c>
      <c r="H214" s="482"/>
      <c r="I214" s="482"/>
      <c r="J214" s="482"/>
      <c r="K214" s="482"/>
      <c r="L214" s="482"/>
      <c r="M214" s="482"/>
      <c r="N214" s="482"/>
      <c r="O214" s="482">
        <v>15165400</v>
      </c>
      <c r="P214" s="483"/>
      <c r="Q214" s="482"/>
      <c r="R214" s="482"/>
      <c r="S214" s="478">
        <v>3592337.12</v>
      </c>
      <c r="T214" s="482"/>
      <c r="U214" s="478">
        <v>3592337.12</v>
      </c>
      <c r="V214" s="482"/>
      <c r="W214" s="482"/>
      <c r="X214" s="482"/>
      <c r="Y214" s="482"/>
      <c r="Z214" s="482"/>
      <c r="AA214" s="482"/>
      <c r="AB214" s="482"/>
      <c r="AC214" s="482">
        <v>3592337.12</v>
      </c>
      <c r="AD214" s="483"/>
      <c r="AE214" s="482"/>
      <c r="AF214" s="482"/>
      <c r="AG214" s="344" t="s">
        <v>1056</v>
      </c>
      <c r="AH214" s="479">
        <v>45478.546273148146</v>
      </c>
      <c r="AI214" s="344"/>
      <c r="AJ214" s="344"/>
      <c r="AK214" s="3"/>
      <c r="AL214" s="3"/>
    </row>
    <row r="215" spans="1:38" x14ac:dyDescent="0.25">
      <c r="A215" s="379" t="s">
        <v>188</v>
      </c>
      <c r="B215" s="379" t="s">
        <v>22</v>
      </c>
      <c r="C215" s="379" t="s">
        <v>522</v>
      </c>
      <c r="D215" s="379" t="s">
        <v>692</v>
      </c>
      <c r="E215" s="480">
        <v>38268700</v>
      </c>
      <c r="F215" s="379"/>
      <c r="G215" s="480">
        <v>38268700</v>
      </c>
      <c r="H215" s="379"/>
      <c r="I215" s="379"/>
      <c r="J215" s="379"/>
      <c r="K215" s="379"/>
      <c r="L215" s="379"/>
      <c r="M215" s="379"/>
      <c r="N215" s="379"/>
      <c r="O215" s="480"/>
      <c r="P215" s="379"/>
      <c r="Q215" s="379">
        <v>38268700</v>
      </c>
      <c r="R215" s="379"/>
      <c r="S215" s="480">
        <v>0</v>
      </c>
      <c r="T215" s="379"/>
      <c r="U215" s="480">
        <v>0</v>
      </c>
      <c r="V215" s="379"/>
      <c r="W215" s="379"/>
      <c r="X215" s="379"/>
      <c r="Y215" s="379"/>
      <c r="Z215" s="379"/>
      <c r="AA215" s="379"/>
      <c r="AB215" s="379"/>
      <c r="AC215" s="480"/>
      <c r="AD215" s="379"/>
      <c r="AE215" s="379">
        <v>0</v>
      </c>
      <c r="AF215" s="379"/>
      <c r="AG215" s="379" t="s">
        <v>1056</v>
      </c>
      <c r="AH215" s="481">
        <v>45478.546273148146</v>
      </c>
      <c r="AI215" s="379"/>
      <c r="AJ215" s="379"/>
      <c r="AK215" s="3"/>
      <c r="AL215" s="3"/>
    </row>
    <row r="216" spans="1:38" x14ac:dyDescent="0.25">
      <c r="A216" s="344" t="s">
        <v>189</v>
      </c>
      <c r="B216" s="344" t="s">
        <v>22</v>
      </c>
      <c r="C216" s="344" t="s">
        <v>522</v>
      </c>
      <c r="D216" s="482" t="s">
        <v>693</v>
      </c>
      <c r="E216" s="478">
        <v>100611200</v>
      </c>
      <c r="F216" s="482"/>
      <c r="G216" s="478">
        <v>100611200</v>
      </c>
      <c r="H216" s="482"/>
      <c r="I216" s="482"/>
      <c r="J216" s="482"/>
      <c r="K216" s="482"/>
      <c r="L216" s="482"/>
      <c r="M216" s="482"/>
      <c r="N216" s="482"/>
      <c r="O216" s="483"/>
      <c r="P216" s="482">
        <v>100611200</v>
      </c>
      <c r="Q216" s="482"/>
      <c r="R216" s="482"/>
      <c r="S216" s="478">
        <v>52408072.439999998</v>
      </c>
      <c r="T216" s="482"/>
      <c r="U216" s="478">
        <v>52408072.439999998</v>
      </c>
      <c r="V216" s="482"/>
      <c r="W216" s="482"/>
      <c r="X216" s="482"/>
      <c r="Y216" s="482"/>
      <c r="Z216" s="482"/>
      <c r="AA216" s="482"/>
      <c r="AB216" s="482"/>
      <c r="AC216" s="483"/>
      <c r="AD216" s="482">
        <v>52408072.439999998</v>
      </c>
      <c r="AE216" s="482"/>
      <c r="AF216" s="482"/>
      <c r="AG216" s="344" t="s">
        <v>1056</v>
      </c>
      <c r="AH216" s="479">
        <v>45478.546273148146</v>
      </c>
      <c r="AI216" s="344"/>
      <c r="AJ216" s="344"/>
      <c r="AK216" s="3"/>
      <c r="AL216" s="3"/>
    </row>
    <row r="217" spans="1:38" x14ac:dyDescent="0.25">
      <c r="A217" s="379" t="s">
        <v>190</v>
      </c>
      <c r="B217" s="379" t="s">
        <v>22</v>
      </c>
      <c r="C217" s="379" t="s">
        <v>522</v>
      </c>
      <c r="D217" s="379" t="s">
        <v>694</v>
      </c>
      <c r="E217" s="480">
        <v>1485408800</v>
      </c>
      <c r="F217" s="379"/>
      <c r="G217" s="480">
        <v>1485408800</v>
      </c>
      <c r="H217" s="379"/>
      <c r="I217" s="379"/>
      <c r="J217" s="379"/>
      <c r="K217" s="379"/>
      <c r="L217" s="379"/>
      <c r="M217" s="379"/>
      <c r="N217" s="379"/>
      <c r="O217" s="480">
        <v>1479545600</v>
      </c>
      <c r="P217" s="379">
        <v>2495100</v>
      </c>
      <c r="Q217" s="379">
        <v>3368100</v>
      </c>
      <c r="R217" s="379"/>
      <c r="S217" s="480">
        <v>842637872.38999999</v>
      </c>
      <c r="T217" s="379"/>
      <c r="U217" s="480">
        <v>842637872.38999999</v>
      </c>
      <c r="V217" s="379"/>
      <c r="W217" s="379"/>
      <c r="X217" s="379"/>
      <c r="Y217" s="379"/>
      <c r="Z217" s="379"/>
      <c r="AA217" s="379"/>
      <c r="AB217" s="379"/>
      <c r="AC217" s="480">
        <v>840306196.44000006</v>
      </c>
      <c r="AD217" s="379">
        <v>986368.11</v>
      </c>
      <c r="AE217" s="379">
        <v>1345307.84</v>
      </c>
      <c r="AF217" s="379"/>
      <c r="AG217" s="379" t="s">
        <v>1056</v>
      </c>
      <c r="AH217" s="481">
        <v>45478.546284722222</v>
      </c>
      <c r="AI217" s="379"/>
      <c r="AJ217" s="379"/>
      <c r="AK217" s="3"/>
      <c r="AL217" s="3"/>
    </row>
    <row r="218" spans="1:38" x14ac:dyDescent="0.25">
      <c r="A218" s="344" t="s">
        <v>191</v>
      </c>
      <c r="B218" s="344" t="s">
        <v>22</v>
      </c>
      <c r="C218" s="344" t="s">
        <v>522</v>
      </c>
      <c r="D218" s="482" t="s">
        <v>695</v>
      </c>
      <c r="E218" s="478">
        <v>1303215500</v>
      </c>
      <c r="F218" s="482"/>
      <c r="G218" s="478">
        <v>1303215500</v>
      </c>
      <c r="H218" s="482"/>
      <c r="I218" s="482"/>
      <c r="J218" s="482"/>
      <c r="K218" s="482"/>
      <c r="L218" s="482"/>
      <c r="M218" s="482"/>
      <c r="N218" s="482"/>
      <c r="O218" s="483">
        <v>1303168900</v>
      </c>
      <c r="P218" s="482">
        <v>12400</v>
      </c>
      <c r="Q218" s="482">
        <v>34200</v>
      </c>
      <c r="R218" s="482"/>
      <c r="S218" s="478">
        <v>742865038.58000004</v>
      </c>
      <c r="T218" s="482"/>
      <c r="U218" s="478">
        <v>742865038.58000004</v>
      </c>
      <c r="V218" s="482"/>
      <c r="W218" s="482"/>
      <c r="X218" s="482"/>
      <c r="Y218" s="482"/>
      <c r="Z218" s="482"/>
      <c r="AA218" s="482"/>
      <c r="AB218" s="482"/>
      <c r="AC218" s="483">
        <v>742849838.58000004</v>
      </c>
      <c r="AD218" s="482">
        <v>0</v>
      </c>
      <c r="AE218" s="482">
        <v>15200</v>
      </c>
      <c r="AF218" s="482"/>
      <c r="AG218" s="344" t="s">
        <v>1056</v>
      </c>
      <c r="AH218" s="479">
        <v>45478.546284722222</v>
      </c>
      <c r="AI218" s="344"/>
      <c r="AJ218" s="344"/>
      <c r="AK218" s="3"/>
      <c r="AL218" s="3"/>
    </row>
    <row r="219" spans="1:38" x14ac:dyDescent="0.25">
      <c r="A219" s="379" t="s">
        <v>192</v>
      </c>
      <c r="B219" s="379" t="s">
        <v>22</v>
      </c>
      <c r="C219" s="379" t="s">
        <v>522</v>
      </c>
      <c r="D219" s="379" t="s">
        <v>696</v>
      </c>
      <c r="E219" s="480">
        <v>1303168900</v>
      </c>
      <c r="F219" s="379"/>
      <c r="G219" s="480">
        <v>1303168900</v>
      </c>
      <c r="H219" s="379"/>
      <c r="I219" s="379"/>
      <c r="J219" s="379"/>
      <c r="K219" s="379"/>
      <c r="L219" s="379"/>
      <c r="M219" s="379"/>
      <c r="N219" s="379"/>
      <c r="O219" s="480">
        <v>1303168900</v>
      </c>
      <c r="P219" s="379"/>
      <c r="Q219" s="379"/>
      <c r="R219" s="379"/>
      <c r="S219" s="480">
        <v>742849838.58000004</v>
      </c>
      <c r="T219" s="379"/>
      <c r="U219" s="480">
        <v>742849838.58000004</v>
      </c>
      <c r="V219" s="379"/>
      <c r="W219" s="379"/>
      <c r="X219" s="379"/>
      <c r="Y219" s="379"/>
      <c r="Z219" s="379"/>
      <c r="AA219" s="379"/>
      <c r="AB219" s="379"/>
      <c r="AC219" s="480">
        <v>742849838.58000004</v>
      </c>
      <c r="AD219" s="379"/>
      <c r="AE219" s="379"/>
      <c r="AF219" s="379"/>
      <c r="AG219" s="379" t="s">
        <v>1056</v>
      </c>
      <c r="AH219" s="481">
        <v>45478.546273148146</v>
      </c>
      <c r="AI219" s="379"/>
      <c r="AJ219" s="379"/>
      <c r="AK219" s="3"/>
      <c r="AL219" s="3"/>
    </row>
    <row r="220" spans="1:38" x14ac:dyDescent="0.25">
      <c r="A220" s="344" t="s">
        <v>193</v>
      </c>
      <c r="B220" s="344" t="s">
        <v>22</v>
      </c>
      <c r="C220" s="344" t="s">
        <v>522</v>
      </c>
      <c r="D220" s="482" t="s">
        <v>697</v>
      </c>
      <c r="E220" s="478">
        <v>34200</v>
      </c>
      <c r="F220" s="482"/>
      <c r="G220" s="478">
        <v>34200</v>
      </c>
      <c r="H220" s="482"/>
      <c r="I220" s="482"/>
      <c r="J220" s="482"/>
      <c r="K220" s="482"/>
      <c r="L220" s="482"/>
      <c r="M220" s="482"/>
      <c r="N220" s="482"/>
      <c r="O220" s="483"/>
      <c r="P220" s="482"/>
      <c r="Q220" s="482">
        <v>34200</v>
      </c>
      <c r="R220" s="482"/>
      <c r="S220" s="478">
        <v>15200</v>
      </c>
      <c r="T220" s="482"/>
      <c r="U220" s="478">
        <v>15200</v>
      </c>
      <c r="V220" s="482"/>
      <c r="W220" s="482"/>
      <c r="X220" s="482"/>
      <c r="Y220" s="482"/>
      <c r="Z220" s="482"/>
      <c r="AA220" s="482"/>
      <c r="AB220" s="482"/>
      <c r="AC220" s="483"/>
      <c r="AD220" s="482"/>
      <c r="AE220" s="482">
        <v>15200</v>
      </c>
      <c r="AF220" s="482"/>
      <c r="AG220" s="344" t="s">
        <v>1056</v>
      </c>
      <c r="AH220" s="479">
        <v>45478.546273148146</v>
      </c>
      <c r="AI220" s="344"/>
      <c r="AJ220" s="344"/>
      <c r="AK220" s="3"/>
      <c r="AL220" s="3"/>
    </row>
    <row r="221" spans="1:38" x14ac:dyDescent="0.25">
      <c r="A221" s="379" t="s">
        <v>194</v>
      </c>
      <c r="B221" s="379" t="s">
        <v>22</v>
      </c>
      <c r="C221" s="379" t="s">
        <v>522</v>
      </c>
      <c r="D221" s="379" t="s">
        <v>698</v>
      </c>
      <c r="E221" s="480">
        <v>12400</v>
      </c>
      <c r="F221" s="379"/>
      <c r="G221" s="480">
        <v>12400</v>
      </c>
      <c r="H221" s="379"/>
      <c r="I221" s="379"/>
      <c r="J221" s="379"/>
      <c r="K221" s="379"/>
      <c r="L221" s="379"/>
      <c r="M221" s="379"/>
      <c r="N221" s="379"/>
      <c r="O221" s="480"/>
      <c r="P221" s="379">
        <v>12400</v>
      </c>
      <c r="Q221" s="379"/>
      <c r="R221" s="379"/>
      <c r="S221" s="480">
        <v>0</v>
      </c>
      <c r="T221" s="379"/>
      <c r="U221" s="480">
        <v>0</v>
      </c>
      <c r="V221" s="379"/>
      <c r="W221" s="379"/>
      <c r="X221" s="379"/>
      <c r="Y221" s="379"/>
      <c r="Z221" s="379"/>
      <c r="AA221" s="379"/>
      <c r="AB221" s="379"/>
      <c r="AC221" s="480"/>
      <c r="AD221" s="379">
        <v>0</v>
      </c>
      <c r="AE221" s="379"/>
      <c r="AF221" s="379"/>
      <c r="AG221" s="379" t="s">
        <v>1056</v>
      </c>
      <c r="AH221" s="481">
        <v>45478.546273148146</v>
      </c>
      <c r="AI221" s="379"/>
      <c r="AJ221" s="379"/>
      <c r="AK221" s="3"/>
      <c r="AL221" s="3"/>
    </row>
    <row r="222" spans="1:38" x14ac:dyDescent="0.25">
      <c r="A222" s="344" t="s">
        <v>195</v>
      </c>
      <c r="B222" s="344" t="s">
        <v>22</v>
      </c>
      <c r="C222" s="344" t="s">
        <v>522</v>
      </c>
      <c r="D222" s="482" t="s">
        <v>699</v>
      </c>
      <c r="E222" s="478">
        <v>11408400</v>
      </c>
      <c r="F222" s="482"/>
      <c r="G222" s="478">
        <v>11408400</v>
      </c>
      <c r="H222" s="482"/>
      <c r="I222" s="482"/>
      <c r="J222" s="482"/>
      <c r="K222" s="482"/>
      <c r="L222" s="482"/>
      <c r="M222" s="482"/>
      <c r="N222" s="482"/>
      <c r="O222" s="483">
        <v>11408400</v>
      </c>
      <c r="P222" s="482"/>
      <c r="Q222" s="482"/>
      <c r="R222" s="482"/>
      <c r="S222" s="478">
        <v>2491617.17</v>
      </c>
      <c r="T222" s="482"/>
      <c r="U222" s="478">
        <v>2491617.17</v>
      </c>
      <c r="V222" s="482"/>
      <c r="W222" s="482"/>
      <c r="X222" s="482"/>
      <c r="Y222" s="482"/>
      <c r="Z222" s="482"/>
      <c r="AA222" s="482"/>
      <c r="AB222" s="482"/>
      <c r="AC222" s="483">
        <v>2491617.17</v>
      </c>
      <c r="AD222" s="482"/>
      <c r="AE222" s="482"/>
      <c r="AF222" s="482"/>
      <c r="AG222" s="344" t="s">
        <v>1056</v>
      </c>
      <c r="AH222" s="479">
        <v>45478.546284722222</v>
      </c>
      <c r="AI222" s="344"/>
      <c r="AJ222" s="344"/>
      <c r="AK222" s="3"/>
      <c r="AL222" s="3"/>
    </row>
    <row r="223" spans="1:38" x14ac:dyDescent="0.25">
      <c r="A223" s="379" t="s">
        <v>196</v>
      </c>
      <c r="B223" s="379" t="s">
        <v>22</v>
      </c>
      <c r="C223" s="379" t="s">
        <v>522</v>
      </c>
      <c r="D223" s="379" t="s">
        <v>700</v>
      </c>
      <c r="E223" s="480">
        <v>11408400</v>
      </c>
      <c r="F223" s="379"/>
      <c r="G223" s="480">
        <v>11408400</v>
      </c>
      <c r="H223" s="480"/>
      <c r="I223" s="379"/>
      <c r="J223" s="379"/>
      <c r="K223" s="379"/>
      <c r="L223" s="379"/>
      <c r="M223" s="379"/>
      <c r="N223" s="379"/>
      <c r="O223" s="480">
        <v>11408400</v>
      </c>
      <c r="P223" s="379"/>
      <c r="Q223" s="480"/>
      <c r="R223" s="379"/>
      <c r="S223" s="480">
        <v>2491617.17</v>
      </c>
      <c r="T223" s="379"/>
      <c r="U223" s="480">
        <v>2491617.17</v>
      </c>
      <c r="V223" s="480"/>
      <c r="W223" s="379"/>
      <c r="X223" s="379"/>
      <c r="Y223" s="379"/>
      <c r="Z223" s="379"/>
      <c r="AA223" s="379"/>
      <c r="AB223" s="379"/>
      <c r="AC223" s="480">
        <v>2491617.17</v>
      </c>
      <c r="AD223" s="379"/>
      <c r="AE223" s="480"/>
      <c r="AF223" s="379"/>
      <c r="AG223" s="379" t="s">
        <v>1056</v>
      </c>
      <c r="AH223" s="481">
        <v>45478.546273148146</v>
      </c>
      <c r="AI223" s="379"/>
      <c r="AJ223" s="379"/>
      <c r="AK223" s="3"/>
      <c r="AL223" s="3"/>
    </row>
    <row r="224" spans="1:38" x14ac:dyDescent="0.25">
      <c r="A224" s="379" t="s">
        <v>197</v>
      </c>
      <c r="B224" s="379" t="s">
        <v>22</v>
      </c>
      <c r="C224" s="379" t="s">
        <v>522</v>
      </c>
      <c r="D224" s="379" t="s">
        <v>701</v>
      </c>
      <c r="E224" s="480">
        <v>6191300</v>
      </c>
      <c r="F224" s="379"/>
      <c r="G224" s="480">
        <v>6191300</v>
      </c>
      <c r="H224" s="480"/>
      <c r="I224" s="379"/>
      <c r="J224" s="379"/>
      <c r="K224" s="379"/>
      <c r="L224" s="379"/>
      <c r="M224" s="379"/>
      <c r="N224" s="379"/>
      <c r="O224" s="480">
        <v>6191300</v>
      </c>
      <c r="P224" s="379"/>
      <c r="Q224" s="379"/>
      <c r="R224" s="379"/>
      <c r="S224" s="480">
        <v>6191229.0800000001</v>
      </c>
      <c r="T224" s="379"/>
      <c r="U224" s="480">
        <v>6191229.0800000001</v>
      </c>
      <c r="V224" s="480"/>
      <c r="W224" s="379"/>
      <c r="X224" s="379"/>
      <c r="Y224" s="379"/>
      <c r="Z224" s="379"/>
      <c r="AA224" s="379"/>
      <c r="AB224" s="379"/>
      <c r="AC224" s="480">
        <v>6191229.0800000001</v>
      </c>
      <c r="AD224" s="379"/>
      <c r="AE224" s="379"/>
      <c r="AF224" s="379"/>
      <c r="AG224" s="379" t="s">
        <v>1056</v>
      </c>
      <c r="AH224" s="481">
        <v>45478.546284722222</v>
      </c>
      <c r="AI224" s="379"/>
      <c r="AJ224" s="379"/>
      <c r="AK224" s="3"/>
      <c r="AL224" s="3"/>
    </row>
    <row r="225" spans="1:38" x14ac:dyDescent="0.25">
      <c r="A225" s="344" t="s">
        <v>198</v>
      </c>
      <c r="B225" s="344" t="s">
        <v>22</v>
      </c>
      <c r="C225" s="344" t="s">
        <v>522</v>
      </c>
      <c r="D225" s="482" t="s">
        <v>702</v>
      </c>
      <c r="E225" s="478">
        <v>6191300</v>
      </c>
      <c r="F225" s="482"/>
      <c r="G225" s="478">
        <v>6191300</v>
      </c>
      <c r="H225" s="483"/>
      <c r="I225" s="482"/>
      <c r="J225" s="482"/>
      <c r="K225" s="482"/>
      <c r="L225" s="482"/>
      <c r="M225" s="482"/>
      <c r="N225" s="482"/>
      <c r="O225" s="483">
        <v>6191300</v>
      </c>
      <c r="P225" s="482"/>
      <c r="Q225" s="482"/>
      <c r="R225" s="482"/>
      <c r="S225" s="478">
        <v>6191229.0800000001</v>
      </c>
      <c r="T225" s="482"/>
      <c r="U225" s="478">
        <v>6191229.0800000001</v>
      </c>
      <c r="V225" s="483"/>
      <c r="W225" s="482"/>
      <c r="X225" s="482"/>
      <c r="Y225" s="482"/>
      <c r="Z225" s="482"/>
      <c r="AA225" s="482"/>
      <c r="AB225" s="482"/>
      <c r="AC225" s="483">
        <v>6191229.0800000001</v>
      </c>
      <c r="AD225" s="482"/>
      <c r="AE225" s="482"/>
      <c r="AF225" s="482"/>
      <c r="AG225" s="344" t="s">
        <v>1056</v>
      </c>
      <c r="AH225" s="479">
        <v>45478.546273148146</v>
      </c>
      <c r="AI225" s="344"/>
      <c r="AJ225" s="344"/>
      <c r="AK225" s="3"/>
      <c r="AL225" s="3"/>
    </row>
    <row r="226" spans="1:38" x14ac:dyDescent="0.25">
      <c r="A226" s="379" t="s">
        <v>199</v>
      </c>
      <c r="B226" s="379" t="s">
        <v>22</v>
      </c>
      <c r="C226" s="379" t="s">
        <v>522</v>
      </c>
      <c r="D226" s="379" t="s">
        <v>703</v>
      </c>
      <c r="E226" s="480">
        <v>5816600</v>
      </c>
      <c r="F226" s="379"/>
      <c r="G226" s="480">
        <v>5816600</v>
      </c>
      <c r="H226" s="379"/>
      <c r="I226" s="379"/>
      <c r="J226" s="379"/>
      <c r="K226" s="379"/>
      <c r="L226" s="379"/>
      <c r="M226" s="379"/>
      <c r="N226" s="379"/>
      <c r="O226" s="480"/>
      <c r="P226" s="379">
        <v>2482700</v>
      </c>
      <c r="Q226" s="480">
        <v>3333900</v>
      </c>
      <c r="R226" s="379"/>
      <c r="S226" s="480">
        <v>2316475.9500000002</v>
      </c>
      <c r="T226" s="379"/>
      <c r="U226" s="480">
        <v>2316475.9500000002</v>
      </c>
      <c r="V226" s="379"/>
      <c r="W226" s="379"/>
      <c r="X226" s="379"/>
      <c r="Y226" s="379"/>
      <c r="Z226" s="379"/>
      <c r="AA226" s="379"/>
      <c r="AB226" s="379"/>
      <c r="AC226" s="480"/>
      <c r="AD226" s="379">
        <v>986368.11</v>
      </c>
      <c r="AE226" s="480">
        <v>1330107.8400000001</v>
      </c>
      <c r="AF226" s="379"/>
      <c r="AG226" s="379" t="s">
        <v>1056</v>
      </c>
      <c r="AH226" s="481">
        <v>45478.546284722222</v>
      </c>
      <c r="AI226" s="379"/>
      <c r="AJ226" s="379"/>
      <c r="AK226" s="3"/>
      <c r="AL226" s="3"/>
    </row>
    <row r="227" spans="1:38" x14ac:dyDescent="0.25">
      <c r="A227" s="344" t="s">
        <v>200</v>
      </c>
      <c r="B227" s="344" t="s">
        <v>22</v>
      </c>
      <c r="C227" s="344" t="s">
        <v>522</v>
      </c>
      <c r="D227" s="482" t="s">
        <v>704</v>
      </c>
      <c r="E227" s="478">
        <v>3333900</v>
      </c>
      <c r="F227" s="482"/>
      <c r="G227" s="478">
        <v>3333900</v>
      </c>
      <c r="H227" s="482"/>
      <c r="I227" s="482"/>
      <c r="J227" s="482"/>
      <c r="K227" s="482"/>
      <c r="L227" s="482"/>
      <c r="M227" s="482"/>
      <c r="N227" s="482"/>
      <c r="O227" s="483"/>
      <c r="P227" s="482"/>
      <c r="Q227" s="482">
        <v>3333900</v>
      </c>
      <c r="R227" s="482"/>
      <c r="S227" s="478">
        <v>1330107.8400000001</v>
      </c>
      <c r="T227" s="482"/>
      <c r="U227" s="478">
        <v>1330107.8400000001</v>
      </c>
      <c r="V227" s="482"/>
      <c r="W227" s="482"/>
      <c r="X227" s="482"/>
      <c r="Y227" s="482"/>
      <c r="Z227" s="482"/>
      <c r="AA227" s="482"/>
      <c r="AB227" s="482"/>
      <c r="AC227" s="483"/>
      <c r="AD227" s="482"/>
      <c r="AE227" s="482">
        <v>1330107.8400000001</v>
      </c>
      <c r="AF227" s="482"/>
      <c r="AG227" s="344" t="s">
        <v>1056</v>
      </c>
      <c r="AH227" s="479">
        <v>45478.546273148146</v>
      </c>
      <c r="AI227" s="344"/>
      <c r="AJ227" s="344"/>
      <c r="AK227" s="3"/>
      <c r="AL227" s="3"/>
    </row>
    <row r="228" spans="1:38" x14ac:dyDescent="0.25">
      <c r="A228" s="344" t="s">
        <v>201</v>
      </c>
      <c r="B228" s="344" t="s">
        <v>22</v>
      </c>
      <c r="C228" s="344" t="s">
        <v>522</v>
      </c>
      <c r="D228" s="482" t="s">
        <v>705</v>
      </c>
      <c r="E228" s="478">
        <v>2482700</v>
      </c>
      <c r="F228" s="482"/>
      <c r="G228" s="478">
        <v>2482700</v>
      </c>
      <c r="H228" s="482"/>
      <c r="I228" s="482"/>
      <c r="J228" s="482"/>
      <c r="K228" s="482"/>
      <c r="L228" s="482"/>
      <c r="M228" s="482"/>
      <c r="N228" s="482"/>
      <c r="O228" s="482"/>
      <c r="P228" s="482">
        <v>2482700</v>
      </c>
      <c r="Q228" s="483"/>
      <c r="R228" s="482"/>
      <c r="S228" s="478">
        <v>986368.11</v>
      </c>
      <c r="T228" s="482"/>
      <c r="U228" s="478">
        <v>986368.11</v>
      </c>
      <c r="V228" s="482"/>
      <c r="W228" s="482"/>
      <c r="X228" s="482"/>
      <c r="Y228" s="482"/>
      <c r="Z228" s="482"/>
      <c r="AA228" s="482"/>
      <c r="AB228" s="482"/>
      <c r="AC228" s="482"/>
      <c r="AD228" s="482">
        <v>986368.11</v>
      </c>
      <c r="AE228" s="483"/>
      <c r="AF228" s="482"/>
      <c r="AG228" s="344" t="s">
        <v>1056</v>
      </c>
      <c r="AH228" s="479">
        <v>45478.546273148146</v>
      </c>
      <c r="AI228" s="344"/>
      <c r="AJ228" s="344"/>
      <c r="AK228" s="3"/>
      <c r="AL228" s="3"/>
    </row>
    <row r="229" spans="1:38" x14ac:dyDescent="0.25">
      <c r="A229" s="379" t="s">
        <v>202</v>
      </c>
      <c r="B229" s="379" t="s">
        <v>22</v>
      </c>
      <c r="C229" s="379" t="s">
        <v>522</v>
      </c>
      <c r="D229" s="379" t="s">
        <v>706</v>
      </c>
      <c r="E229" s="480">
        <v>8300</v>
      </c>
      <c r="F229" s="379"/>
      <c r="G229" s="480">
        <v>8300</v>
      </c>
      <c r="H229" s="379"/>
      <c r="I229" s="379"/>
      <c r="J229" s="379"/>
      <c r="K229" s="379"/>
      <c r="L229" s="379"/>
      <c r="M229" s="379"/>
      <c r="N229" s="379"/>
      <c r="O229" s="480">
        <v>8300</v>
      </c>
      <c r="P229" s="379"/>
      <c r="Q229" s="480"/>
      <c r="R229" s="379"/>
      <c r="S229" s="480">
        <v>8280</v>
      </c>
      <c r="T229" s="379"/>
      <c r="U229" s="480">
        <v>8280</v>
      </c>
      <c r="V229" s="379"/>
      <c r="W229" s="379"/>
      <c r="X229" s="379"/>
      <c r="Y229" s="379"/>
      <c r="Z229" s="379"/>
      <c r="AA229" s="379"/>
      <c r="AB229" s="379"/>
      <c r="AC229" s="480">
        <v>8280</v>
      </c>
      <c r="AD229" s="379"/>
      <c r="AE229" s="480"/>
      <c r="AF229" s="379"/>
      <c r="AG229" s="379" t="s">
        <v>1056</v>
      </c>
      <c r="AH229" s="481">
        <v>45478.546284722222</v>
      </c>
      <c r="AI229" s="379"/>
      <c r="AJ229" s="379"/>
      <c r="AK229" s="3"/>
      <c r="AL229" s="3"/>
    </row>
    <row r="230" spans="1:38" x14ac:dyDescent="0.25">
      <c r="A230" s="379" t="s">
        <v>203</v>
      </c>
      <c r="B230" s="379" t="s">
        <v>22</v>
      </c>
      <c r="C230" s="379" t="s">
        <v>522</v>
      </c>
      <c r="D230" s="379" t="s">
        <v>707</v>
      </c>
      <c r="E230" s="480">
        <v>8300</v>
      </c>
      <c r="F230" s="379"/>
      <c r="G230" s="480">
        <v>8300</v>
      </c>
      <c r="H230" s="379"/>
      <c r="I230" s="379"/>
      <c r="J230" s="379"/>
      <c r="K230" s="379"/>
      <c r="L230" s="379"/>
      <c r="M230" s="379"/>
      <c r="N230" s="379"/>
      <c r="O230" s="480">
        <v>8300</v>
      </c>
      <c r="P230" s="379"/>
      <c r="Q230" s="379"/>
      <c r="R230" s="379"/>
      <c r="S230" s="480">
        <v>8280</v>
      </c>
      <c r="T230" s="379"/>
      <c r="U230" s="480">
        <v>8280</v>
      </c>
      <c r="V230" s="379"/>
      <c r="W230" s="379"/>
      <c r="X230" s="379"/>
      <c r="Y230" s="379"/>
      <c r="Z230" s="379"/>
      <c r="AA230" s="379"/>
      <c r="AB230" s="379"/>
      <c r="AC230" s="480">
        <v>8280</v>
      </c>
      <c r="AD230" s="379"/>
      <c r="AE230" s="379"/>
      <c r="AF230" s="379"/>
      <c r="AG230" s="379" t="s">
        <v>1056</v>
      </c>
      <c r="AH230" s="481">
        <v>45478.546273148146</v>
      </c>
      <c r="AI230" s="379"/>
      <c r="AJ230" s="379"/>
      <c r="AK230" s="3"/>
      <c r="AL230" s="3"/>
    </row>
    <row r="231" spans="1:38" x14ac:dyDescent="0.25">
      <c r="A231" s="344" t="s">
        <v>204</v>
      </c>
      <c r="B231" s="344" t="s">
        <v>22</v>
      </c>
      <c r="C231" s="344" t="s">
        <v>522</v>
      </c>
      <c r="D231" s="482" t="s">
        <v>708</v>
      </c>
      <c r="E231" s="478">
        <v>6026100</v>
      </c>
      <c r="F231" s="482"/>
      <c r="G231" s="478">
        <v>6026100</v>
      </c>
      <c r="H231" s="482"/>
      <c r="I231" s="482"/>
      <c r="J231" s="482"/>
      <c r="K231" s="482"/>
      <c r="L231" s="482"/>
      <c r="M231" s="482"/>
      <c r="N231" s="482"/>
      <c r="O231" s="483">
        <v>6026100</v>
      </c>
      <c r="P231" s="482"/>
      <c r="Q231" s="482"/>
      <c r="R231" s="482"/>
      <c r="S231" s="478">
        <v>4021000</v>
      </c>
      <c r="T231" s="482"/>
      <c r="U231" s="478">
        <v>4021000</v>
      </c>
      <c r="V231" s="482"/>
      <c r="W231" s="482"/>
      <c r="X231" s="482"/>
      <c r="Y231" s="482"/>
      <c r="Z231" s="482"/>
      <c r="AA231" s="482"/>
      <c r="AB231" s="482"/>
      <c r="AC231" s="483">
        <v>4021000</v>
      </c>
      <c r="AD231" s="482"/>
      <c r="AE231" s="482"/>
      <c r="AF231" s="482"/>
      <c r="AG231" s="344" t="s">
        <v>1056</v>
      </c>
      <c r="AH231" s="479">
        <v>45478.546284722222</v>
      </c>
      <c r="AI231" s="344"/>
      <c r="AJ231" s="344"/>
      <c r="AK231" s="3"/>
      <c r="AL231" s="3"/>
    </row>
    <row r="232" spans="1:38" x14ac:dyDescent="0.25">
      <c r="A232" s="379" t="s">
        <v>205</v>
      </c>
      <c r="B232" s="379" t="s">
        <v>22</v>
      </c>
      <c r="C232" s="379" t="s">
        <v>522</v>
      </c>
      <c r="D232" s="379" t="s">
        <v>709</v>
      </c>
      <c r="E232" s="480">
        <v>6026100</v>
      </c>
      <c r="F232" s="379"/>
      <c r="G232" s="480">
        <v>6026100</v>
      </c>
      <c r="H232" s="379"/>
      <c r="I232" s="379"/>
      <c r="J232" s="379"/>
      <c r="K232" s="379"/>
      <c r="L232" s="379"/>
      <c r="M232" s="379"/>
      <c r="N232" s="379"/>
      <c r="O232" s="379">
        <v>6026100</v>
      </c>
      <c r="P232" s="379"/>
      <c r="Q232" s="480"/>
      <c r="R232" s="379"/>
      <c r="S232" s="480">
        <v>4021000</v>
      </c>
      <c r="T232" s="379"/>
      <c r="U232" s="480">
        <v>4021000</v>
      </c>
      <c r="V232" s="379"/>
      <c r="W232" s="379"/>
      <c r="X232" s="379"/>
      <c r="Y232" s="379"/>
      <c r="Z232" s="379"/>
      <c r="AA232" s="379"/>
      <c r="AB232" s="379"/>
      <c r="AC232" s="379">
        <v>4021000</v>
      </c>
      <c r="AD232" s="379"/>
      <c r="AE232" s="480"/>
      <c r="AF232" s="379"/>
      <c r="AG232" s="379" t="s">
        <v>1056</v>
      </c>
      <c r="AH232" s="481">
        <v>45478.546273148146</v>
      </c>
      <c r="AI232" s="379"/>
      <c r="AJ232" s="379"/>
      <c r="AK232" s="3"/>
      <c r="AL232" s="3"/>
    </row>
    <row r="233" spans="1:38" x14ac:dyDescent="0.25">
      <c r="A233" s="344" t="s">
        <v>206</v>
      </c>
      <c r="B233" s="344" t="s">
        <v>22</v>
      </c>
      <c r="C233" s="344" t="s">
        <v>522</v>
      </c>
      <c r="D233" s="482" t="s">
        <v>710</v>
      </c>
      <c r="E233" s="478">
        <v>37497600</v>
      </c>
      <c r="F233" s="482"/>
      <c r="G233" s="478">
        <v>37497600</v>
      </c>
      <c r="H233" s="482"/>
      <c r="I233" s="482"/>
      <c r="J233" s="482"/>
      <c r="K233" s="482"/>
      <c r="L233" s="482"/>
      <c r="M233" s="482"/>
      <c r="N233" s="482"/>
      <c r="O233" s="482">
        <v>37497600</v>
      </c>
      <c r="P233" s="482"/>
      <c r="Q233" s="483"/>
      <c r="R233" s="482"/>
      <c r="S233" s="478">
        <v>37497600</v>
      </c>
      <c r="T233" s="482"/>
      <c r="U233" s="478">
        <v>37497600</v>
      </c>
      <c r="V233" s="482"/>
      <c r="W233" s="482"/>
      <c r="X233" s="482"/>
      <c r="Y233" s="482"/>
      <c r="Z233" s="482"/>
      <c r="AA233" s="482"/>
      <c r="AB233" s="482"/>
      <c r="AC233" s="482">
        <v>37497600</v>
      </c>
      <c r="AD233" s="482"/>
      <c r="AE233" s="483"/>
      <c r="AF233" s="482"/>
      <c r="AG233" s="344" t="s">
        <v>1056</v>
      </c>
      <c r="AH233" s="479">
        <v>45478.546284722222</v>
      </c>
      <c r="AI233" s="344"/>
      <c r="AJ233" s="344"/>
      <c r="AK233" s="3"/>
      <c r="AL233" s="3"/>
    </row>
    <row r="234" spans="1:38" x14ac:dyDescent="0.25">
      <c r="A234" s="379" t="s">
        <v>207</v>
      </c>
      <c r="B234" s="379" t="s">
        <v>22</v>
      </c>
      <c r="C234" s="379" t="s">
        <v>522</v>
      </c>
      <c r="D234" s="379" t="s">
        <v>711</v>
      </c>
      <c r="E234" s="480">
        <v>37497600</v>
      </c>
      <c r="F234" s="379"/>
      <c r="G234" s="480">
        <v>37497600</v>
      </c>
      <c r="H234" s="379"/>
      <c r="I234" s="379"/>
      <c r="J234" s="379"/>
      <c r="K234" s="379"/>
      <c r="L234" s="379"/>
      <c r="M234" s="379"/>
      <c r="N234" s="379"/>
      <c r="O234" s="480">
        <v>37497600</v>
      </c>
      <c r="P234" s="379"/>
      <c r="Q234" s="379"/>
      <c r="R234" s="379"/>
      <c r="S234" s="480">
        <v>37497600</v>
      </c>
      <c r="T234" s="379"/>
      <c r="U234" s="480">
        <v>37497600</v>
      </c>
      <c r="V234" s="480"/>
      <c r="W234" s="379"/>
      <c r="X234" s="379"/>
      <c r="Y234" s="379"/>
      <c r="Z234" s="379"/>
      <c r="AA234" s="379"/>
      <c r="AB234" s="379"/>
      <c r="AC234" s="480">
        <v>37497600</v>
      </c>
      <c r="AD234" s="379"/>
      <c r="AE234" s="480"/>
      <c r="AF234" s="379"/>
      <c r="AG234" s="379" t="s">
        <v>1056</v>
      </c>
      <c r="AH234" s="481">
        <v>45478.546273148146</v>
      </c>
      <c r="AI234" s="379"/>
      <c r="AJ234" s="379"/>
      <c r="AK234" s="3"/>
      <c r="AL234" s="3"/>
    </row>
    <row r="235" spans="1:38" x14ac:dyDescent="0.25">
      <c r="A235" s="379" t="s">
        <v>208</v>
      </c>
      <c r="B235" s="379" t="s">
        <v>22</v>
      </c>
      <c r="C235" s="379" t="s">
        <v>522</v>
      </c>
      <c r="D235" s="379" t="s">
        <v>712</v>
      </c>
      <c r="E235" s="480">
        <v>115245000</v>
      </c>
      <c r="F235" s="379"/>
      <c r="G235" s="480">
        <v>115245000</v>
      </c>
      <c r="H235" s="379"/>
      <c r="I235" s="379"/>
      <c r="J235" s="379"/>
      <c r="K235" s="379"/>
      <c r="L235" s="379"/>
      <c r="M235" s="379"/>
      <c r="N235" s="379"/>
      <c r="O235" s="480">
        <v>115245000</v>
      </c>
      <c r="P235" s="379"/>
      <c r="Q235" s="379"/>
      <c r="R235" s="379"/>
      <c r="S235" s="480">
        <v>47246631.609999999</v>
      </c>
      <c r="T235" s="379"/>
      <c r="U235" s="480">
        <v>47246631.609999999</v>
      </c>
      <c r="V235" s="480"/>
      <c r="W235" s="379"/>
      <c r="X235" s="379"/>
      <c r="Y235" s="379"/>
      <c r="Z235" s="379"/>
      <c r="AA235" s="379"/>
      <c r="AB235" s="379"/>
      <c r="AC235" s="480">
        <v>47246631.609999999</v>
      </c>
      <c r="AD235" s="379"/>
      <c r="AE235" s="480"/>
      <c r="AF235" s="379"/>
      <c r="AG235" s="379" t="s">
        <v>1056</v>
      </c>
      <c r="AH235" s="481">
        <v>45478.546284722222</v>
      </c>
      <c r="AI235" s="379"/>
      <c r="AJ235" s="379"/>
      <c r="AK235" s="3"/>
      <c r="AL235" s="3"/>
    </row>
    <row r="236" spans="1:38" x14ac:dyDescent="0.25">
      <c r="A236" s="379" t="s">
        <v>209</v>
      </c>
      <c r="B236" s="379" t="s">
        <v>22</v>
      </c>
      <c r="C236" s="379" t="s">
        <v>522</v>
      </c>
      <c r="D236" s="379" t="s">
        <v>713</v>
      </c>
      <c r="E236" s="480">
        <v>115245000</v>
      </c>
      <c r="F236" s="379"/>
      <c r="G236" s="480">
        <v>115245000</v>
      </c>
      <c r="H236" s="379"/>
      <c r="I236" s="379"/>
      <c r="J236" s="379"/>
      <c r="K236" s="379"/>
      <c r="L236" s="379"/>
      <c r="M236" s="379"/>
      <c r="N236" s="379"/>
      <c r="O236" s="480">
        <v>115245000</v>
      </c>
      <c r="P236" s="379"/>
      <c r="Q236" s="379"/>
      <c r="R236" s="379"/>
      <c r="S236" s="480">
        <v>47246631.609999999</v>
      </c>
      <c r="T236" s="379"/>
      <c r="U236" s="480">
        <v>47246631.609999999</v>
      </c>
      <c r="V236" s="379"/>
      <c r="W236" s="379"/>
      <c r="X236" s="379"/>
      <c r="Y236" s="379"/>
      <c r="Z236" s="379"/>
      <c r="AA236" s="379"/>
      <c r="AB236" s="379"/>
      <c r="AC236" s="480">
        <v>47246631.609999999</v>
      </c>
      <c r="AD236" s="379"/>
      <c r="AE236" s="379"/>
      <c r="AF236" s="379"/>
      <c r="AG236" s="379" t="s">
        <v>1056</v>
      </c>
      <c r="AH236" s="481">
        <v>45478.546273148146</v>
      </c>
      <c r="AI236" s="379"/>
      <c r="AJ236" s="379"/>
      <c r="AK236" s="3"/>
      <c r="AL236" s="3"/>
    </row>
    <row r="237" spans="1:38" x14ac:dyDescent="0.25">
      <c r="A237" s="379" t="s">
        <v>210</v>
      </c>
      <c r="B237" s="379" t="s">
        <v>22</v>
      </c>
      <c r="C237" s="379" t="s">
        <v>522</v>
      </c>
      <c r="D237" s="379" t="s">
        <v>714</v>
      </c>
      <c r="E237" s="480">
        <v>27009400</v>
      </c>
      <c r="F237" s="379"/>
      <c r="G237" s="480">
        <v>27009400</v>
      </c>
      <c r="H237" s="379">
        <v>28401154.640000001</v>
      </c>
      <c r="I237" s="379"/>
      <c r="J237" s="379"/>
      <c r="K237" s="379"/>
      <c r="L237" s="379"/>
      <c r="M237" s="379"/>
      <c r="N237" s="379"/>
      <c r="O237" s="480">
        <v>23939054.640000001</v>
      </c>
      <c r="P237" s="379">
        <v>1769400</v>
      </c>
      <c r="Q237" s="379">
        <v>29702100</v>
      </c>
      <c r="R237" s="379"/>
      <c r="S237" s="480">
        <v>5420000</v>
      </c>
      <c r="T237" s="379"/>
      <c r="U237" s="480">
        <v>5420000</v>
      </c>
      <c r="V237" s="379">
        <v>16780919.98</v>
      </c>
      <c r="W237" s="379"/>
      <c r="X237" s="379"/>
      <c r="Y237" s="379"/>
      <c r="Z237" s="379"/>
      <c r="AA237" s="379"/>
      <c r="AB237" s="379"/>
      <c r="AC237" s="480">
        <v>10118819.98</v>
      </c>
      <c r="AD237" s="379">
        <v>0</v>
      </c>
      <c r="AE237" s="379">
        <v>12082100</v>
      </c>
      <c r="AF237" s="379"/>
      <c r="AG237" s="379" t="s">
        <v>1056</v>
      </c>
      <c r="AH237" s="481">
        <v>45478.546284722222</v>
      </c>
      <c r="AI237" s="379"/>
      <c r="AJ237" s="379"/>
      <c r="AK237" s="3"/>
      <c r="AL237" s="3"/>
    </row>
    <row r="238" spans="1:38" x14ac:dyDescent="0.25">
      <c r="A238" s="344" t="s">
        <v>211</v>
      </c>
      <c r="B238" s="344" t="s">
        <v>22</v>
      </c>
      <c r="C238" s="344" t="s">
        <v>522</v>
      </c>
      <c r="D238" s="482" t="s">
        <v>715</v>
      </c>
      <c r="E238" s="478">
        <v>0</v>
      </c>
      <c r="F238" s="482"/>
      <c r="G238" s="478">
        <v>0</v>
      </c>
      <c r="H238" s="482">
        <v>17419054.640000001</v>
      </c>
      <c r="I238" s="482"/>
      <c r="J238" s="482"/>
      <c r="K238" s="482"/>
      <c r="L238" s="482"/>
      <c r="M238" s="482"/>
      <c r="N238" s="482"/>
      <c r="O238" s="483">
        <v>17419054.640000001</v>
      </c>
      <c r="P238" s="482"/>
      <c r="Q238" s="482"/>
      <c r="R238" s="482"/>
      <c r="S238" s="478">
        <v>0</v>
      </c>
      <c r="T238" s="482"/>
      <c r="U238" s="478">
        <v>0</v>
      </c>
      <c r="V238" s="482">
        <v>5798819.9800000004</v>
      </c>
      <c r="W238" s="482"/>
      <c r="X238" s="482"/>
      <c r="Y238" s="482"/>
      <c r="Z238" s="482"/>
      <c r="AA238" s="482"/>
      <c r="AB238" s="482"/>
      <c r="AC238" s="483">
        <v>5798819.9800000004</v>
      </c>
      <c r="AD238" s="482"/>
      <c r="AE238" s="482"/>
      <c r="AF238" s="482"/>
      <c r="AG238" s="344" t="s">
        <v>1056</v>
      </c>
      <c r="AH238" s="479">
        <v>45478.546284722222</v>
      </c>
      <c r="AI238" s="344"/>
      <c r="AJ238" s="344"/>
      <c r="AK238" s="3"/>
      <c r="AL238" s="3"/>
    </row>
    <row r="239" spans="1:38" x14ac:dyDescent="0.25">
      <c r="A239" s="344" t="s">
        <v>212</v>
      </c>
      <c r="B239" s="344" t="s">
        <v>22</v>
      </c>
      <c r="C239" s="344" t="s">
        <v>522</v>
      </c>
      <c r="D239" s="482" t="s">
        <v>716</v>
      </c>
      <c r="E239" s="478">
        <v>0</v>
      </c>
      <c r="F239" s="482"/>
      <c r="G239" s="478">
        <v>0</v>
      </c>
      <c r="H239" s="482">
        <v>17419054.640000001</v>
      </c>
      <c r="I239" s="482"/>
      <c r="J239" s="482"/>
      <c r="K239" s="482"/>
      <c r="L239" s="482"/>
      <c r="M239" s="482"/>
      <c r="N239" s="482"/>
      <c r="O239" s="483">
        <v>17419054.640000001</v>
      </c>
      <c r="P239" s="482"/>
      <c r="Q239" s="482"/>
      <c r="R239" s="482"/>
      <c r="S239" s="478">
        <v>0</v>
      </c>
      <c r="T239" s="482"/>
      <c r="U239" s="478">
        <v>0</v>
      </c>
      <c r="V239" s="482">
        <v>5798819.9800000004</v>
      </c>
      <c r="W239" s="482"/>
      <c r="X239" s="482"/>
      <c r="Y239" s="482"/>
      <c r="Z239" s="482"/>
      <c r="AA239" s="482"/>
      <c r="AB239" s="482"/>
      <c r="AC239" s="483">
        <v>5798819.9800000004</v>
      </c>
      <c r="AD239" s="482"/>
      <c r="AE239" s="482"/>
      <c r="AF239" s="482"/>
      <c r="AG239" s="344" t="s">
        <v>1056</v>
      </c>
      <c r="AH239" s="479">
        <v>45478.546273148146</v>
      </c>
      <c r="AI239" s="344"/>
      <c r="AJ239" s="344"/>
      <c r="AK239" s="3"/>
      <c r="AL239" s="3"/>
    </row>
    <row r="240" spans="1:38" x14ac:dyDescent="0.25">
      <c r="A240" s="379" t="s">
        <v>226</v>
      </c>
      <c r="B240" s="379" t="s">
        <v>22</v>
      </c>
      <c r="C240" s="379" t="s">
        <v>522</v>
      </c>
      <c r="D240" s="379" t="s">
        <v>766</v>
      </c>
      <c r="E240" s="379">
        <v>27009400</v>
      </c>
      <c r="F240" s="379"/>
      <c r="G240" s="379">
        <v>27009400</v>
      </c>
      <c r="H240" s="379">
        <v>10982100</v>
      </c>
      <c r="I240" s="379"/>
      <c r="J240" s="379"/>
      <c r="K240" s="379"/>
      <c r="L240" s="379"/>
      <c r="M240" s="379"/>
      <c r="N240" s="379"/>
      <c r="O240" s="379">
        <v>6520000</v>
      </c>
      <c r="P240" s="379">
        <v>1769400</v>
      </c>
      <c r="Q240" s="379">
        <v>29702100</v>
      </c>
      <c r="R240" s="379"/>
      <c r="S240" s="480">
        <v>5420000</v>
      </c>
      <c r="T240" s="379"/>
      <c r="U240" s="480">
        <v>5420000</v>
      </c>
      <c r="V240" s="480">
        <v>10982100</v>
      </c>
      <c r="W240" s="379"/>
      <c r="X240" s="379"/>
      <c r="Y240" s="379"/>
      <c r="Z240" s="379"/>
      <c r="AA240" s="379"/>
      <c r="AB240" s="379"/>
      <c r="AC240" s="379">
        <v>4320000</v>
      </c>
      <c r="AD240" s="379">
        <v>0</v>
      </c>
      <c r="AE240" s="480">
        <v>12082100</v>
      </c>
      <c r="AF240" s="379"/>
      <c r="AG240" s="379" t="s">
        <v>1056</v>
      </c>
      <c r="AH240" s="481">
        <v>45478.546284722222</v>
      </c>
      <c r="AI240" s="379"/>
      <c r="AJ240" s="379"/>
      <c r="AK240" s="3"/>
      <c r="AL240" s="3"/>
    </row>
    <row r="241" spans="1:38" x14ac:dyDescent="0.25">
      <c r="A241" s="344" t="s">
        <v>968</v>
      </c>
      <c r="B241" s="344" t="s">
        <v>22</v>
      </c>
      <c r="C241" s="344" t="s">
        <v>522</v>
      </c>
      <c r="D241" s="482" t="s">
        <v>969</v>
      </c>
      <c r="E241" s="344">
        <v>6520000</v>
      </c>
      <c r="F241" s="482"/>
      <c r="G241" s="344">
        <v>6520000</v>
      </c>
      <c r="H241" s="482"/>
      <c r="I241" s="482"/>
      <c r="J241" s="482"/>
      <c r="K241" s="482"/>
      <c r="L241" s="482"/>
      <c r="M241" s="482"/>
      <c r="N241" s="482"/>
      <c r="O241" s="482">
        <v>6520000</v>
      </c>
      <c r="P241" s="482"/>
      <c r="Q241" s="482"/>
      <c r="R241" s="482"/>
      <c r="S241" s="478">
        <v>4320000</v>
      </c>
      <c r="T241" s="482"/>
      <c r="U241" s="478">
        <v>4320000</v>
      </c>
      <c r="V241" s="483"/>
      <c r="W241" s="482"/>
      <c r="X241" s="482"/>
      <c r="Y241" s="482"/>
      <c r="Z241" s="482"/>
      <c r="AA241" s="482"/>
      <c r="AB241" s="482"/>
      <c r="AC241" s="482">
        <v>4320000</v>
      </c>
      <c r="AD241" s="482"/>
      <c r="AE241" s="483"/>
      <c r="AF241" s="482"/>
      <c r="AG241" s="344" t="s">
        <v>1056</v>
      </c>
      <c r="AH241" s="479">
        <v>45478.546273148146</v>
      </c>
      <c r="AI241" s="344"/>
      <c r="AJ241" s="344"/>
      <c r="AK241" s="3"/>
      <c r="AL241" s="3"/>
    </row>
    <row r="242" spans="1:38" x14ac:dyDescent="0.25">
      <c r="A242" s="379" t="s">
        <v>228</v>
      </c>
      <c r="B242" s="379" t="s">
        <v>22</v>
      </c>
      <c r="C242" s="379" t="s">
        <v>522</v>
      </c>
      <c r="D242" s="379" t="s">
        <v>767</v>
      </c>
      <c r="E242" s="480">
        <v>18720000</v>
      </c>
      <c r="F242" s="379"/>
      <c r="G242" s="480">
        <v>18720000</v>
      </c>
      <c r="H242" s="379">
        <v>10982100</v>
      </c>
      <c r="I242" s="379"/>
      <c r="J242" s="379"/>
      <c r="K242" s="379"/>
      <c r="L242" s="379"/>
      <c r="M242" s="379"/>
      <c r="N242" s="379"/>
      <c r="O242" s="480"/>
      <c r="P242" s="480"/>
      <c r="Q242" s="379">
        <v>29702100</v>
      </c>
      <c r="R242" s="379"/>
      <c r="S242" s="480">
        <v>1100000</v>
      </c>
      <c r="T242" s="379"/>
      <c r="U242" s="480">
        <v>1100000</v>
      </c>
      <c r="V242" s="480">
        <v>10982100</v>
      </c>
      <c r="W242" s="379"/>
      <c r="X242" s="379"/>
      <c r="Y242" s="379"/>
      <c r="Z242" s="379"/>
      <c r="AA242" s="379"/>
      <c r="AB242" s="379"/>
      <c r="AC242" s="480"/>
      <c r="AD242" s="480"/>
      <c r="AE242" s="379">
        <v>12082100</v>
      </c>
      <c r="AF242" s="379"/>
      <c r="AG242" s="379" t="s">
        <v>1056</v>
      </c>
      <c r="AH242" s="481">
        <v>45478.546273148146</v>
      </c>
      <c r="AI242" s="379"/>
      <c r="AJ242" s="379"/>
      <c r="AK242" s="3"/>
      <c r="AL242" s="3"/>
    </row>
    <row r="243" spans="1:38" x14ac:dyDescent="0.25">
      <c r="A243" s="379" t="s">
        <v>1061</v>
      </c>
      <c r="B243" s="379" t="s">
        <v>22</v>
      </c>
      <c r="C243" s="379" t="s">
        <v>522</v>
      </c>
      <c r="D243" s="379" t="s">
        <v>1062</v>
      </c>
      <c r="E243" s="480">
        <v>1769400</v>
      </c>
      <c r="F243" s="379"/>
      <c r="G243" s="480">
        <v>1769400</v>
      </c>
      <c r="H243" s="379"/>
      <c r="I243" s="379"/>
      <c r="J243" s="379"/>
      <c r="K243" s="379"/>
      <c r="L243" s="379"/>
      <c r="M243" s="379"/>
      <c r="N243" s="379"/>
      <c r="O243" s="480"/>
      <c r="P243" s="379">
        <v>1769400</v>
      </c>
      <c r="Q243" s="379"/>
      <c r="R243" s="379"/>
      <c r="S243" s="480">
        <v>0</v>
      </c>
      <c r="T243" s="379"/>
      <c r="U243" s="480">
        <v>0</v>
      </c>
      <c r="V243" s="480"/>
      <c r="W243" s="379"/>
      <c r="X243" s="379"/>
      <c r="Y243" s="379"/>
      <c r="Z243" s="379"/>
      <c r="AA243" s="379"/>
      <c r="AB243" s="379"/>
      <c r="AC243" s="480"/>
      <c r="AD243" s="379">
        <v>0</v>
      </c>
      <c r="AE243" s="379"/>
      <c r="AF243" s="379"/>
      <c r="AG243" s="379" t="s">
        <v>1056</v>
      </c>
      <c r="AH243" s="481">
        <v>45478.546273148146</v>
      </c>
      <c r="AI243" s="379"/>
      <c r="AJ243" s="379"/>
      <c r="AK243" s="3"/>
      <c r="AL243" s="3"/>
    </row>
    <row r="244" spans="1:38" x14ac:dyDescent="0.25">
      <c r="A244" s="344" t="s">
        <v>213</v>
      </c>
      <c r="B244" s="344" t="s">
        <v>22</v>
      </c>
      <c r="C244" s="344" t="s">
        <v>522</v>
      </c>
      <c r="D244" s="482" t="s">
        <v>717</v>
      </c>
      <c r="E244" s="478">
        <v>1007940</v>
      </c>
      <c r="F244" s="482"/>
      <c r="G244" s="478">
        <v>1007940</v>
      </c>
      <c r="H244" s="482"/>
      <c r="I244" s="482"/>
      <c r="J244" s="482"/>
      <c r="K244" s="482"/>
      <c r="L244" s="482"/>
      <c r="M244" s="482"/>
      <c r="N244" s="482"/>
      <c r="O244" s="483"/>
      <c r="P244" s="482"/>
      <c r="Q244" s="482">
        <v>1007940</v>
      </c>
      <c r="R244" s="482"/>
      <c r="S244" s="478">
        <v>1075464.8700000001</v>
      </c>
      <c r="T244" s="482"/>
      <c r="U244" s="478">
        <v>1075464.8700000001</v>
      </c>
      <c r="V244" s="482"/>
      <c r="W244" s="482"/>
      <c r="X244" s="482"/>
      <c r="Y244" s="482"/>
      <c r="Z244" s="482"/>
      <c r="AA244" s="482"/>
      <c r="AB244" s="482"/>
      <c r="AC244" s="483"/>
      <c r="AD244" s="482"/>
      <c r="AE244" s="482">
        <v>1075464.8700000001</v>
      </c>
      <c r="AF244" s="482"/>
      <c r="AG244" s="344" t="s">
        <v>1056</v>
      </c>
      <c r="AH244" s="479">
        <v>45478.546284722222</v>
      </c>
      <c r="AI244" s="344"/>
      <c r="AJ244" s="344"/>
      <c r="AK244" s="3"/>
      <c r="AL244" s="3"/>
    </row>
    <row r="245" spans="1:38" x14ac:dyDescent="0.25">
      <c r="A245" s="344" t="s">
        <v>229</v>
      </c>
      <c r="B245" s="344" t="s">
        <v>22</v>
      </c>
      <c r="C245" s="344" t="s">
        <v>522</v>
      </c>
      <c r="D245" s="482" t="s">
        <v>768</v>
      </c>
      <c r="E245" s="478">
        <v>1007940</v>
      </c>
      <c r="F245" s="482"/>
      <c r="G245" s="478">
        <v>1007940</v>
      </c>
      <c r="H245" s="482"/>
      <c r="I245" s="482"/>
      <c r="J245" s="482"/>
      <c r="K245" s="482"/>
      <c r="L245" s="482"/>
      <c r="M245" s="482"/>
      <c r="N245" s="482"/>
      <c r="O245" s="483"/>
      <c r="P245" s="482"/>
      <c r="Q245" s="482">
        <v>1007940</v>
      </c>
      <c r="R245" s="482"/>
      <c r="S245" s="478">
        <v>1075464.8700000001</v>
      </c>
      <c r="T245" s="482"/>
      <c r="U245" s="478">
        <v>1075464.8700000001</v>
      </c>
      <c r="V245" s="482"/>
      <c r="W245" s="482"/>
      <c r="X245" s="482"/>
      <c r="Y245" s="482"/>
      <c r="Z245" s="482"/>
      <c r="AA245" s="482"/>
      <c r="AB245" s="482"/>
      <c r="AC245" s="483"/>
      <c r="AD245" s="482"/>
      <c r="AE245" s="482">
        <v>1075464.8700000001</v>
      </c>
      <c r="AF245" s="482"/>
      <c r="AG245" s="344" t="s">
        <v>1056</v>
      </c>
      <c r="AH245" s="479">
        <v>45478.546284722222</v>
      </c>
      <c r="AI245" s="344"/>
      <c r="AJ245" s="344"/>
      <c r="AK245" s="3"/>
      <c r="AL245" s="3"/>
    </row>
    <row r="246" spans="1:38" x14ac:dyDescent="0.25">
      <c r="A246" s="344" t="s">
        <v>229</v>
      </c>
      <c r="B246" s="344" t="s">
        <v>22</v>
      </c>
      <c r="C246" s="344" t="s">
        <v>522</v>
      </c>
      <c r="D246" s="482" t="s">
        <v>769</v>
      </c>
      <c r="E246" s="478">
        <v>1007940</v>
      </c>
      <c r="F246" s="482"/>
      <c r="G246" s="478">
        <v>1007940</v>
      </c>
      <c r="H246" s="482"/>
      <c r="I246" s="482"/>
      <c r="J246" s="482"/>
      <c r="K246" s="482"/>
      <c r="L246" s="482"/>
      <c r="M246" s="482"/>
      <c r="N246" s="482"/>
      <c r="O246" s="483"/>
      <c r="P246" s="482"/>
      <c r="Q246" s="482">
        <v>1007940</v>
      </c>
      <c r="R246" s="482"/>
      <c r="S246" s="478">
        <v>1075464.8700000001</v>
      </c>
      <c r="T246" s="482"/>
      <c r="U246" s="478">
        <v>1075464.8700000001</v>
      </c>
      <c r="V246" s="482"/>
      <c r="W246" s="482"/>
      <c r="X246" s="482"/>
      <c r="Y246" s="482"/>
      <c r="Z246" s="482"/>
      <c r="AA246" s="482"/>
      <c r="AB246" s="482"/>
      <c r="AC246" s="483"/>
      <c r="AD246" s="482"/>
      <c r="AE246" s="482">
        <v>1075464.8700000001</v>
      </c>
      <c r="AF246" s="482"/>
      <c r="AG246" s="344" t="s">
        <v>1056</v>
      </c>
      <c r="AH246" s="479">
        <v>45478.546273148146</v>
      </c>
      <c r="AI246" s="344"/>
      <c r="AJ246" s="344"/>
      <c r="AK246" s="3"/>
      <c r="AL246" s="3"/>
    </row>
    <row r="247" spans="1:38" x14ac:dyDescent="0.25">
      <c r="A247" s="344" t="s">
        <v>214</v>
      </c>
      <c r="B247" s="344" t="s">
        <v>22</v>
      </c>
      <c r="C247" s="344" t="s">
        <v>522</v>
      </c>
      <c r="D247" s="482" t="s">
        <v>718</v>
      </c>
      <c r="E247" s="478">
        <v>29800000</v>
      </c>
      <c r="F247" s="482"/>
      <c r="G247" s="478">
        <v>29800000</v>
      </c>
      <c r="H247" s="482"/>
      <c r="I247" s="482"/>
      <c r="J247" s="482"/>
      <c r="K247" s="482"/>
      <c r="L247" s="482"/>
      <c r="M247" s="482"/>
      <c r="N247" s="482"/>
      <c r="O247" s="483">
        <v>29800000</v>
      </c>
      <c r="P247" s="482"/>
      <c r="Q247" s="482">
        <v>0</v>
      </c>
      <c r="R247" s="482"/>
      <c r="S247" s="478">
        <v>27701373.760000002</v>
      </c>
      <c r="T247" s="482"/>
      <c r="U247" s="478">
        <v>27701373.760000002</v>
      </c>
      <c r="V247" s="483">
        <v>1398.68</v>
      </c>
      <c r="W247" s="482"/>
      <c r="X247" s="482"/>
      <c r="Y247" s="482"/>
      <c r="Z247" s="482"/>
      <c r="AA247" s="482"/>
      <c r="AB247" s="482"/>
      <c r="AC247" s="483">
        <v>27701373.760000002</v>
      </c>
      <c r="AD247" s="482"/>
      <c r="AE247" s="482">
        <v>1398.68</v>
      </c>
      <c r="AF247" s="482"/>
      <c r="AG247" s="344" t="s">
        <v>1056</v>
      </c>
      <c r="AH247" s="479">
        <v>45478.546284722222</v>
      </c>
      <c r="AI247" s="344"/>
      <c r="AJ247" s="344"/>
      <c r="AK247" s="3"/>
      <c r="AL247" s="3"/>
    </row>
    <row r="248" spans="1:38" x14ac:dyDescent="0.25">
      <c r="A248" s="379" t="s">
        <v>215</v>
      </c>
      <c r="B248" s="379" t="s">
        <v>22</v>
      </c>
      <c r="C248" s="379" t="s">
        <v>522</v>
      </c>
      <c r="D248" s="379" t="s">
        <v>719</v>
      </c>
      <c r="E248" s="480">
        <v>29800000</v>
      </c>
      <c r="F248" s="379"/>
      <c r="G248" s="480">
        <v>29800000</v>
      </c>
      <c r="H248" s="379"/>
      <c r="I248" s="379"/>
      <c r="J248" s="379"/>
      <c r="K248" s="379"/>
      <c r="L248" s="379"/>
      <c r="M248" s="379"/>
      <c r="N248" s="379"/>
      <c r="O248" s="379">
        <v>29800000</v>
      </c>
      <c r="P248" s="480"/>
      <c r="Q248" s="379">
        <v>0</v>
      </c>
      <c r="R248" s="379"/>
      <c r="S248" s="480">
        <v>27701373.760000002</v>
      </c>
      <c r="T248" s="379"/>
      <c r="U248" s="480">
        <v>27701373.760000002</v>
      </c>
      <c r="V248" s="379">
        <v>1398.68</v>
      </c>
      <c r="W248" s="379"/>
      <c r="X248" s="379"/>
      <c r="Y248" s="379"/>
      <c r="Z248" s="379"/>
      <c r="AA248" s="379"/>
      <c r="AB248" s="379"/>
      <c r="AC248" s="379">
        <v>27701373.760000002</v>
      </c>
      <c r="AD248" s="480"/>
      <c r="AE248" s="379">
        <v>1398.68</v>
      </c>
      <c r="AF248" s="379"/>
      <c r="AG248" s="379" t="s">
        <v>1056</v>
      </c>
      <c r="AH248" s="481">
        <v>45478.546284722222</v>
      </c>
      <c r="AI248" s="379"/>
      <c r="AJ248" s="379"/>
      <c r="AK248" s="3"/>
      <c r="AL248" s="3"/>
    </row>
    <row r="249" spans="1:38" x14ac:dyDescent="0.25">
      <c r="A249" s="344" t="s">
        <v>216</v>
      </c>
      <c r="B249" s="344" t="s">
        <v>22</v>
      </c>
      <c r="C249" s="344" t="s">
        <v>522</v>
      </c>
      <c r="D249" s="482" t="s">
        <v>720</v>
      </c>
      <c r="E249" s="478">
        <v>29800000</v>
      </c>
      <c r="F249" s="482"/>
      <c r="G249" s="478">
        <v>29800000</v>
      </c>
      <c r="H249" s="482"/>
      <c r="I249" s="482"/>
      <c r="J249" s="482"/>
      <c r="K249" s="482"/>
      <c r="L249" s="482"/>
      <c r="M249" s="482"/>
      <c r="N249" s="482"/>
      <c r="O249" s="482">
        <v>29800000</v>
      </c>
      <c r="P249" s="483"/>
      <c r="Q249" s="482"/>
      <c r="R249" s="482"/>
      <c r="S249" s="478">
        <v>27701373.760000002</v>
      </c>
      <c r="T249" s="482"/>
      <c r="U249" s="478">
        <v>27701373.760000002</v>
      </c>
      <c r="V249" s="482"/>
      <c r="W249" s="482"/>
      <c r="X249" s="482"/>
      <c r="Y249" s="482"/>
      <c r="Z249" s="482"/>
      <c r="AA249" s="482"/>
      <c r="AB249" s="482"/>
      <c r="AC249" s="482">
        <v>27701373.760000002</v>
      </c>
      <c r="AD249" s="483"/>
      <c r="AE249" s="482"/>
      <c r="AF249" s="482"/>
      <c r="AG249" s="344" t="s">
        <v>1056</v>
      </c>
      <c r="AH249" s="479">
        <v>45478.546284722222</v>
      </c>
      <c r="AI249" s="344"/>
      <c r="AJ249" s="344"/>
      <c r="AK249" s="3"/>
      <c r="AL249" s="3"/>
    </row>
    <row r="250" spans="1:38" x14ac:dyDescent="0.25">
      <c r="A250" s="3" t="s">
        <v>217</v>
      </c>
      <c r="B250" s="3" t="s">
        <v>22</v>
      </c>
      <c r="C250" s="3" t="s">
        <v>522</v>
      </c>
      <c r="D250" s="3" t="s">
        <v>721</v>
      </c>
      <c r="E250" s="3">
        <v>29800000</v>
      </c>
      <c r="F250" s="3"/>
      <c r="G250" s="3">
        <v>29800000</v>
      </c>
      <c r="H250" s="3"/>
      <c r="I250" s="3"/>
      <c r="J250" s="3"/>
      <c r="K250" s="3"/>
      <c r="L250" s="3"/>
      <c r="M250" s="3"/>
      <c r="N250" s="3"/>
      <c r="O250" s="3">
        <v>29800000</v>
      </c>
      <c r="P250" s="3"/>
      <c r="Q250" s="3"/>
      <c r="R250" s="3"/>
      <c r="S250" s="3">
        <v>27701373.760000002</v>
      </c>
      <c r="U250" s="3">
        <v>27701373.760000002</v>
      </c>
      <c r="AC250" s="3">
        <v>27701373.760000002</v>
      </c>
      <c r="AG250" s="3" t="s">
        <v>1056</v>
      </c>
      <c r="AH250" s="3">
        <v>45478.546284722222</v>
      </c>
      <c r="AK250" s="3"/>
      <c r="AL250" s="3"/>
    </row>
    <row r="251" spans="1:38" x14ac:dyDescent="0.25">
      <c r="A251" s="3" t="s">
        <v>218</v>
      </c>
      <c r="B251" s="3" t="s">
        <v>22</v>
      </c>
      <c r="C251" s="3" t="s">
        <v>522</v>
      </c>
      <c r="D251" s="3" t="s">
        <v>722</v>
      </c>
      <c r="E251" s="3">
        <v>21675000</v>
      </c>
      <c r="F251" s="3"/>
      <c r="G251" s="3">
        <v>21675000</v>
      </c>
      <c r="H251" s="3"/>
      <c r="I251" s="3"/>
      <c r="J251" s="3"/>
      <c r="K251" s="3"/>
      <c r="L251" s="3"/>
      <c r="M251" s="3"/>
      <c r="N251" s="3"/>
      <c r="O251" s="3">
        <v>21675000</v>
      </c>
      <c r="P251" s="3"/>
      <c r="Q251" s="3"/>
      <c r="R251" s="3"/>
      <c r="S251" s="3">
        <v>19548807.129999999</v>
      </c>
      <c r="U251" s="3">
        <v>19548807.129999999</v>
      </c>
      <c r="AC251" s="3">
        <v>19548807.129999999</v>
      </c>
      <c r="AG251" s="3" t="s">
        <v>1056</v>
      </c>
      <c r="AH251" s="3">
        <v>45478.546273148146</v>
      </c>
      <c r="AK251" s="3"/>
      <c r="AL251" s="3"/>
    </row>
    <row r="252" spans="1:38" x14ac:dyDescent="0.25">
      <c r="A252" s="3" t="s">
        <v>219</v>
      </c>
      <c r="B252" s="3" t="s">
        <v>22</v>
      </c>
      <c r="C252" s="3" t="s">
        <v>522</v>
      </c>
      <c r="D252" s="3" t="s">
        <v>723</v>
      </c>
      <c r="E252" s="3">
        <v>8125000</v>
      </c>
      <c r="F252" s="3"/>
      <c r="G252" s="3">
        <v>8125000</v>
      </c>
      <c r="H252" s="3"/>
      <c r="I252" s="3"/>
      <c r="J252" s="3"/>
      <c r="K252" s="3"/>
      <c r="L252" s="3"/>
      <c r="M252" s="3"/>
      <c r="N252" s="3"/>
      <c r="O252" s="3">
        <v>8125000</v>
      </c>
      <c r="P252" s="3"/>
      <c r="Q252" s="3"/>
      <c r="R252" s="3"/>
      <c r="S252" s="3">
        <v>8152566.6299999999</v>
      </c>
      <c r="U252" s="3">
        <v>8152566.6299999999</v>
      </c>
      <c r="AC252" s="3">
        <v>8152566.6299999999</v>
      </c>
      <c r="AG252" s="3" t="s">
        <v>1056</v>
      </c>
      <c r="AH252" s="3">
        <v>45478.546273148146</v>
      </c>
      <c r="AK252" s="3"/>
      <c r="AL252" s="3"/>
    </row>
    <row r="253" spans="1:38" x14ac:dyDescent="0.25">
      <c r="A253" s="3" t="s">
        <v>984</v>
      </c>
      <c r="B253" s="3" t="s">
        <v>22</v>
      </c>
      <c r="C253" s="3" t="s">
        <v>522</v>
      </c>
      <c r="D253" s="3" t="s">
        <v>985</v>
      </c>
      <c r="E253" s="3">
        <v>0</v>
      </c>
      <c r="F253" s="3"/>
      <c r="G253" s="3">
        <v>0</v>
      </c>
      <c r="H253" s="3"/>
      <c r="I253" s="3"/>
      <c r="J253" s="3"/>
      <c r="K253" s="3"/>
      <c r="L253" s="3"/>
      <c r="M253" s="3"/>
      <c r="N253" s="3"/>
      <c r="O253" s="3"/>
      <c r="P253" s="3"/>
      <c r="Q253" s="3">
        <v>0</v>
      </c>
      <c r="R253" s="3"/>
      <c r="S253" s="3">
        <v>0</v>
      </c>
      <c r="U253" s="3">
        <v>0</v>
      </c>
      <c r="V253" s="3">
        <v>1398.68</v>
      </c>
      <c r="AE253" s="3">
        <v>1398.68</v>
      </c>
      <c r="AG253" s="3" t="s">
        <v>1056</v>
      </c>
      <c r="AH253" s="3">
        <v>45478.546284722222</v>
      </c>
      <c r="AK253" s="3"/>
      <c r="AL253" s="3"/>
    </row>
    <row r="254" spans="1:38" x14ac:dyDescent="0.25">
      <c r="A254" s="3" t="s">
        <v>986</v>
      </c>
      <c r="B254" s="3" t="s">
        <v>22</v>
      </c>
      <c r="C254" s="3" t="s">
        <v>522</v>
      </c>
      <c r="D254" s="3" t="s">
        <v>987</v>
      </c>
      <c r="E254" s="3">
        <v>0</v>
      </c>
      <c r="F254" s="3"/>
      <c r="G254" s="3">
        <v>0</v>
      </c>
      <c r="H254" s="3"/>
      <c r="I254" s="3"/>
      <c r="J254" s="3"/>
      <c r="K254" s="3"/>
      <c r="L254" s="3"/>
      <c r="M254" s="3"/>
      <c r="N254" s="3"/>
      <c r="O254" s="3"/>
      <c r="P254" s="3"/>
      <c r="Q254" s="3">
        <v>0</v>
      </c>
      <c r="R254" s="3"/>
      <c r="S254" s="3">
        <v>0</v>
      </c>
      <c r="U254" s="3">
        <v>0</v>
      </c>
      <c r="V254" s="3">
        <v>1398.68</v>
      </c>
      <c r="AE254" s="3">
        <v>1398.68</v>
      </c>
      <c r="AG254" s="3" t="s">
        <v>1056</v>
      </c>
      <c r="AH254" s="3">
        <v>45478.546273148146</v>
      </c>
      <c r="AK254" s="3"/>
      <c r="AL254" s="3"/>
    </row>
    <row r="255" spans="1:38" x14ac:dyDescent="0.25">
      <c r="A255" s="3" t="s">
        <v>220</v>
      </c>
      <c r="B255" s="3" t="s">
        <v>22</v>
      </c>
      <c r="C255" s="3" t="s">
        <v>522</v>
      </c>
      <c r="D255" s="3" t="s">
        <v>724</v>
      </c>
      <c r="E255" s="3">
        <v>-27550398.920000002</v>
      </c>
      <c r="F255" s="3"/>
      <c r="G255" s="3">
        <v>-27550398.920000002</v>
      </c>
      <c r="H255" s="3"/>
      <c r="I255" s="3"/>
      <c r="J255" s="3"/>
      <c r="K255" s="3"/>
      <c r="L255" s="3"/>
      <c r="M255" s="3"/>
      <c r="N255" s="3"/>
      <c r="O255" s="3">
        <v>-16880000</v>
      </c>
      <c r="P255" s="3">
        <v>-10670398.92</v>
      </c>
      <c r="Q255" s="3"/>
      <c r="R255" s="3"/>
      <c r="S255" s="3">
        <v>-28435626.59</v>
      </c>
      <c r="U255" s="3">
        <v>-28435626.59</v>
      </c>
      <c r="V255" s="3">
        <v>-1398.68</v>
      </c>
      <c r="AC255" s="3">
        <v>-17766626.350000001</v>
      </c>
      <c r="AD255" s="3">
        <v>-10670398.92</v>
      </c>
      <c r="AG255" s="3" t="s">
        <v>1056</v>
      </c>
      <c r="AH255" s="3">
        <v>45478.546284722222</v>
      </c>
      <c r="AK255" s="3"/>
      <c r="AL255" s="3"/>
    </row>
    <row r="256" spans="1:38" x14ac:dyDescent="0.25">
      <c r="A256" s="3" t="s">
        <v>221</v>
      </c>
      <c r="B256" s="3" t="s">
        <v>22</v>
      </c>
      <c r="C256" s="3" t="s">
        <v>522</v>
      </c>
      <c r="D256" s="3" t="s">
        <v>725</v>
      </c>
      <c r="E256" s="3">
        <v>-16880000</v>
      </c>
      <c r="F256" s="3"/>
      <c r="G256" s="3">
        <v>-16880000</v>
      </c>
      <c r="H256" s="3"/>
      <c r="I256" s="3"/>
      <c r="J256" s="3"/>
      <c r="K256" s="3"/>
      <c r="L256" s="3"/>
      <c r="M256" s="3"/>
      <c r="N256" s="3"/>
      <c r="O256" s="3">
        <v>-16880000</v>
      </c>
      <c r="P256" s="3"/>
      <c r="Q256" s="3"/>
      <c r="R256" s="3"/>
      <c r="S256" s="3">
        <v>-17765227.670000002</v>
      </c>
      <c r="U256" s="3">
        <v>-17765227.670000002</v>
      </c>
      <c r="V256" s="3">
        <v>-1398.68</v>
      </c>
      <c r="AC256" s="3">
        <v>-17766626.350000001</v>
      </c>
      <c r="AG256" s="3" t="s">
        <v>1056</v>
      </c>
      <c r="AH256" s="3">
        <v>45478.546284722222</v>
      </c>
      <c r="AK256" s="3"/>
      <c r="AL256" s="3"/>
    </row>
    <row r="257" spans="1:38" x14ac:dyDescent="0.25">
      <c r="A257" s="3" t="s">
        <v>222</v>
      </c>
      <c r="B257" s="3" t="s">
        <v>22</v>
      </c>
      <c r="C257" s="3" t="s">
        <v>522</v>
      </c>
      <c r="D257" s="3" t="s">
        <v>726</v>
      </c>
      <c r="E257" s="3">
        <v>-9915200</v>
      </c>
      <c r="F257" s="3"/>
      <c r="G257" s="3">
        <v>-9915200</v>
      </c>
      <c r="H257" s="3"/>
      <c r="I257" s="3"/>
      <c r="J257" s="3"/>
      <c r="K257" s="3"/>
      <c r="L257" s="3"/>
      <c r="M257" s="3"/>
      <c r="N257" s="3"/>
      <c r="O257" s="3">
        <v>-9915200</v>
      </c>
      <c r="P257" s="3"/>
      <c r="Q257" s="3"/>
      <c r="R257" s="3"/>
      <c r="S257" s="3">
        <v>-9915296.4499999993</v>
      </c>
      <c r="U257" s="3">
        <v>-9915296.4499999993</v>
      </c>
      <c r="AC257" s="3">
        <v>-9915296.4499999993</v>
      </c>
      <c r="AG257" s="3" t="s">
        <v>1056</v>
      </c>
      <c r="AH257" s="3">
        <v>45478.546273148146</v>
      </c>
      <c r="AK257" s="3"/>
      <c r="AL257" s="3"/>
    </row>
    <row r="258" spans="1:38" x14ac:dyDescent="0.25">
      <c r="A258" s="3" t="s">
        <v>970</v>
      </c>
      <c r="B258" s="3" t="s">
        <v>22</v>
      </c>
      <c r="C258" s="3" t="s">
        <v>522</v>
      </c>
      <c r="D258" s="3" t="s">
        <v>971</v>
      </c>
      <c r="E258" s="3">
        <v>-69800</v>
      </c>
      <c r="F258" s="3"/>
      <c r="G258" s="3">
        <v>-69800</v>
      </c>
      <c r="H258" s="3"/>
      <c r="I258" s="3"/>
      <c r="J258" s="3"/>
      <c r="K258" s="3"/>
      <c r="L258" s="3"/>
      <c r="M258" s="3"/>
      <c r="N258" s="3"/>
      <c r="O258" s="3">
        <v>-69800</v>
      </c>
      <c r="P258" s="3"/>
      <c r="Q258" s="3"/>
      <c r="R258" s="3"/>
      <c r="S258" s="3">
        <v>-69879.820000000007</v>
      </c>
      <c r="U258" s="3">
        <v>-69879.820000000007</v>
      </c>
      <c r="AC258" s="3">
        <v>-69879.820000000007</v>
      </c>
      <c r="AG258" s="3" t="s">
        <v>1056</v>
      </c>
      <c r="AH258" s="3">
        <v>45478.546273148146</v>
      </c>
      <c r="AK258" s="3"/>
      <c r="AL258" s="3"/>
    </row>
    <row r="259" spans="1:38" x14ac:dyDescent="0.25">
      <c r="A259" s="3" t="s">
        <v>223</v>
      </c>
      <c r="B259" s="3" t="s">
        <v>22</v>
      </c>
      <c r="C259" s="3" t="s">
        <v>522</v>
      </c>
      <c r="D259" s="3" t="s">
        <v>727</v>
      </c>
      <c r="E259" s="3">
        <v>-1735000</v>
      </c>
      <c r="F259" s="3"/>
      <c r="G259" s="3">
        <v>-1735000</v>
      </c>
      <c r="H259" s="3"/>
      <c r="I259" s="3"/>
      <c r="J259" s="3"/>
      <c r="K259" s="3"/>
      <c r="L259" s="3"/>
      <c r="M259" s="3"/>
      <c r="N259" s="3"/>
      <c r="O259" s="3">
        <v>-1735000</v>
      </c>
      <c r="P259" s="3"/>
      <c r="Q259" s="3"/>
      <c r="R259" s="3"/>
      <c r="S259" s="3">
        <v>-1735431.16</v>
      </c>
      <c r="U259" s="3">
        <v>-1735431.16</v>
      </c>
      <c r="AC259" s="3">
        <v>-1735431.16</v>
      </c>
      <c r="AG259" s="3" t="s">
        <v>1056</v>
      </c>
      <c r="AH259" s="3">
        <v>45478.546273148146</v>
      </c>
      <c r="AK259" s="3"/>
      <c r="AL259" s="3"/>
    </row>
    <row r="260" spans="1:38" x14ac:dyDescent="0.25">
      <c r="A260" s="3" t="s">
        <v>224</v>
      </c>
      <c r="B260" s="3" t="s">
        <v>22</v>
      </c>
      <c r="C260" s="3" t="s">
        <v>522</v>
      </c>
      <c r="D260" s="3" t="s">
        <v>728</v>
      </c>
      <c r="E260" s="3">
        <v>-5160000</v>
      </c>
      <c r="F260" s="3"/>
      <c r="G260" s="3">
        <v>-5160000</v>
      </c>
      <c r="H260" s="3"/>
      <c r="I260" s="3"/>
      <c r="J260" s="3"/>
      <c r="K260" s="3"/>
      <c r="L260" s="3"/>
      <c r="M260" s="3"/>
      <c r="N260" s="3"/>
      <c r="O260" s="3">
        <v>-5160000</v>
      </c>
      <c r="P260" s="3"/>
      <c r="Q260" s="3"/>
      <c r="R260" s="3"/>
      <c r="S260" s="3">
        <v>-6044620.2400000002</v>
      </c>
      <c r="U260" s="3">
        <v>-6044620.2400000002</v>
      </c>
      <c r="V260" s="3">
        <v>-1398.68</v>
      </c>
      <c r="AC260" s="3">
        <v>-6046018.9199999999</v>
      </c>
      <c r="AG260" s="3" t="s">
        <v>1056</v>
      </c>
      <c r="AH260" s="3">
        <v>45478.546273148146</v>
      </c>
      <c r="AK260" s="3"/>
      <c r="AL260" s="3"/>
    </row>
    <row r="261" spans="1:38" x14ac:dyDescent="0.25">
      <c r="A261" s="3" t="s">
        <v>230</v>
      </c>
      <c r="B261" s="3" t="s">
        <v>22</v>
      </c>
      <c r="C261" s="3" t="s">
        <v>522</v>
      </c>
      <c r="D261" s="3" t="s">
        <v>770</v>
      </c>
      <c r="E261" s="3">
        <v>-10670398.92</v>
      </c>
      <c r="F261" s="3"/>
      <c r="G261" s="3">
        <v>-10670398.92</v>
      </c>
      <c r="H261" s="3"/>
      <c r="I261" s="3"/>
      <c r="J261" s="3"/>
      <c r="K261" s="3"/>
      <c r="L261" s="3"/>
      <c r="M261" s="3"/>
      <c r="N261" s="3"/>
      <c r="O261" s="3"/>
      <c r="P261" s="3">
        <v>-10670398.92</v>
      </c>
      <c r="Q261" s="3"/>
      <c r="R261" s="3"/>
      <c r="S261" s="3">
        <v>-10670398.92</v>
      </c>
      <c r="U261" s="3">
        <v>-10670398.92</v>
      </c>
      <c r="AD261" s="3">
        <v>-10670398.92</v>
      </c>
      <c r="AG261" s="3" t="s">
        <v>1056</v>
      </c>
      <c r="AH261" s="3">
        <v>45478.546284722222</v>
      </c>
      <c r="AK261" s="3"/>
      <c r="AL261" s="3"/>
    </row>
    <row r="262" spans="1:38" x14ac:dyDescent="0.25">
      <c r="A262" s="3" t="s">
        <v>231</v>
      </c>
      <c r="B262" s="3" t="s">
        <v>22</v>
      </c>
      <c r="C262" s="3" t="s">
        <v>522</v>
      </c>
      <c r="D262" s="3" t="s">
        <v>771</v>
      </c>
      <c r="E262" s="3">
        <v>-10670398.92</v>
      </c>
      <c r="F262" s="3"/>
      <c r="G262" s="3">
        <v>-10670398.92</v>
      </c>
      <c r="H262" s="3"/>
      <c r="I262" s="3"/>
      <c r="J262" s="3"/>
      <c r="K262" s="3"/>
      <c r="L262" s="3"/>
      <c r="M262" s="3"/>
      <c r="N262" s="3"/>
      <c r="O262" s="3"/>
      <c r="P262" s="3">
        <v>-10670398.92</v>
      </c>
      <c r="Q262" s="3"/>
      <c r="R262" s="3"/>
      <c r="S262" s="3">
        <v>-10670398.92</v>
      </c>
      <c r="U262" s="3">
        <v>-10670398.92</v>
      </c>
      <c r="AD262" s="3">
        <v>-10670398.92</v>
      </c>
      <c r="AG262" s="3" t="s">
        <v>1056</v>
      </c>
      <c r="AH262" s="3">
        <v>45478.546273148146</v>
      </c>
      <c r="AK262" s="3"/>
      <c r="AL262" s="3"/>
    </row>
    <row r="263" spans="1:38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AK263" s="3"/>
      <c r="AL263" s="3"/>
    </row>
    <row r="264" spans="1:38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AK264" s="3"/>
      <c r="AL264" s="3"/>
    </row>
    <row r="265" spans="1:38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AK265" s="3"/>
      <c r="AL265" s="3"/>
    </row>
    <row r="266" spans="1:38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AK266" s="3"/>
      <c r="AL266" s="3"/>
    </row>
    <row r="267" spans="1:38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AK267" s="3"/>
      <c r="AL267" s="3"/>
    </row>
    <row r="268" spans="1:38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AK268" s="3"/>
      <c r="AL268" s="3"/>
    </row>
    <row r="269" spans="1:38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AK269" s="3"/>
      <c r="AL269" s="3"/>
    </row>
    <row r="270" spans="1:38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AK270" s="3"/>
      <c r="AL270" s="3"/>
    </row>
    <row r="271" spans="1:38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AK271" s="3"/>
      <c r="AL271" s="3"/>
    </row>
    <row r="272" spans="1:38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AK272" s="3"/>
      <c r="AL272" s="3"/>
    </row>
    <row r="273" spans="1:38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AK273" s="3"/>
      <c r="AL273" s="3"/>
    </row>
    <row r="274" spans="1:38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AK274" s="3"/>
      <c r="AL274" s="3"/>
    </row>
    <row r="275" spans="1:38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AK275" s="3"/>
      <c r="AL275" s="3"/>
    </row>
    <row r="276" spans="1:38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AK276" s="3"/>
      <c r="AL276" s="3"/>
    </row>
    <row r="277" spans="1:38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AK277" s="3"/>
      <c r="AL277" s="3"/>
    </row>
    <row r="278" spans="1:38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AK278" s="3"/>
      <c r="AL278" s="3"/>
    </row>
    <row r="279" spans="1:38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AK279" s="3"/>
      <c r="AL279" s="3"/>
    </row>
    <row r="280" spans="1:38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AK280" s="3"/>
      <c r="AL280" s="3"/>
    </row>
    <row r="281" spans="1:38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AK281" s="3"/>
      <c r="AL281" s="3"/>
    </row>
    <row r="282" spans="1:38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AK282" s="3"/>
      <c r="AL282" s="3"/>
    </row>
    <row r="283" spans="1:38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AK283" s="3"/>
      <c r="AL283" s="3"/>
    </row>
    <row r="284" spans="1:38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AK284" s="3"/>
      <c r="AL284" s="3"/>
    </row>
    <row r="285" spans="1:38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AK285" s="3"/>
      <c r="AL285" s="3"/>
    </row>
    <row r="286" spans="1:38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AK286" s="3"/>
      <c r="AL286" s="3"/>
    </row>
    <row r="287" spans="1:38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AK287" s="3"/>
      <c r="AL287" s="3"/>
    </row>
    <row r="288" spans="1:38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AK288" s="3"/>
      <c r="AL288" s="3"/>
    </row>
    <row r="289" spans="1:38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AK289" s="3"/>
      <c r="AL289" s="3"/>
    </row>
    <row r="290" spans="1:38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AK290" s="3"/>
      <c r="AL290" s="3"/>
    </row>
    <row r="291" spans="1:38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AK291" s="3"/>
      <c r="AL291" s="3"/>
    </row>
    <row r="292" spans="1:38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AK292" s="3"/>
      <c r="AL292" s="3"/>
    </row>
    <row r="293" spans="1:38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AK293" s="3"/>
      <c r="AL293" s="3"/>
    </row>
    <row r="294" spans="1:38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AK294" s="3"/>
      <c r="AL294" s="3"/>
    </row>
    <row r="295" spans="1:38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AK295" s="3"/>
      <c r="AL295" s="3"/>
    </row>
    <row r="296" spans="1:38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AK296" s="3"/>
      <c r="AL296" s="3"/>
    </row>
    <row r="297" spans="1:38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AK297" s="3"/>
      <c r="AL297" s="3"/>
    </row>
    <row r="298" spans="1:38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AK298" s="3"/>
      <c r="AL298" s="3"/>
    </row>
    <row r="299" spans="1:38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AK299" s="3"/>
      <c r="AL299" s="3"/>
    </row>
    <row r="300" spans="1:38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AK300" s="3"/>
      <c r="AL300" s="3"/>
    </row>
    <row r="301" spans="1:38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AK301" s="3"/>
      <c r="AL301" s="3"/>
    </row>
    <row r="302" spans="1:38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AK302" s="3"/>
      <c r="AL302" s="3"/>
    </row>
    <row r="303" spans="1:38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AK303" s="3"/>
      <c r="AL303" s="3"/>
    </row>
    <row r="304" spans="1:38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AK304" s="3"/>
      <c r="AL304" s="3"/>
    </row>
    <row r="305" spans="1:38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AK305" s="3"/>
      <c r="AL305" s="3"/>
    </row>
    <row r="306" spans="1:38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AK306" s="3"/>
      <c r="AL306" s="3"/>
    </row>
    <row r="307" spans="1:38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AK307" s="3"/>
      <c r="AL307" s="3"/>
    </row>
    <row r="308" spans="1:38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AK308" s="3"/>
      <c r="AL308" s="3"/>
    </row>
    <row r="309" spans="1:38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AK309" s="3"/>
      <c r="AL309" s="3"/>
    </row>
    <row r="310" spans="1:38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AK310" s="3"/>
      <c r="AL310" s="3"/>
    </row>
    <row r="311" spans="1:38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AK311" s="3"/>
      <c r="AL311" s="3"/>
    </row>
    <row r="312" spans="1:38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AK312" s="3"/>
      <c r="AL312" s="3"/>
    </row>
    <row r="313" spans="1:38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AK313" s="3"/>
      <c r="AL313" s="3"/>
    </row>
    <row r="314" spans="1:38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AK314" s="3"/>
      <c r="AL314" s="3"/>
    </row>
    <row r="315" spans="1:38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AK315" s="3"/>
      <c r="AL315" s="3"/>
    </row>
    <row r="316" spans="1:38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AK316" s="3"/>
      <c r="AL316" s="3"/>
    </row>
    <row r="317" spans="1:38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AK317" s="3"/>
      <c r="AL317" s="3"/>
    </row>
    <row r="318" spans="1:38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AK318" s="3"/>
      <c r="AL318" s="3"/>
    </row>
    <row r="319" spans="1:38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AK319" s="3"/>
      <c r="AL319" s="3"/>
    </row>
    <row r="320" spans="1:38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AK320" s="3"/>
      <c r="AL320" s="3"/>
    </row>
    <row r="321" spans="1:38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AK321" s="3"/>
      <c r="AL321" s="3"/>
    </row>
    <row r="322" spans="1:38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AK322" s="3"/>
      <c r="AL322" s="3"/>
    </row>
    <row r="323" spans="1:38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AK323" s="3"/>
      <c r="AL323" s="3"/>
    </row>
    <row r="324" spans="1:38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AK324" s="3"/>
      <c r="AL324" s="3"/>
    </row>
    <row r="325" spans="1:38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AK325" s="3"/>
      <c r="AL325" s="3"/>
    </row>
    <row r="326" spans="1:38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AK326" s="3"/>
      <c r="AL326" s="3"/>
    </row>
    <row r="327" spans="1:38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AK327" s="3"/>
      <c r="AL327" s="3"/>
    </row>
    <row r="328" spans="1:38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AK328" s="3"/>
      <c r="AL328" s="3"/>
    </row>
    <row r="329" spans="1:38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AK329" s="3"/>
      <c r="AL329" s="3"/>
    </row>
    <row r="330" spans="1:38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AK330" s="3"/>
      <c r="AL330" s="3"/>
    </row>
    <row r="331" spans="1:38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AK331" s="3"/>
      <c r="AL331" s="3"/>
    </row>
    <row r="332" spans="1:38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AK332" s="3"/>
      <c r="AL332" s="3"/>
    </row>
    <row r="333" spans="1:38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AK333" s="3"/>
      <c r="AL333" s="3"/>
    </row>
    <row r="334" spans="1:38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AK334" s="3"/>
      <c r="AL334" s="3"/>
    </row>
    <row r="335" spans="1:38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AK335" s="3"/>
      <c r="AL335" s="3"/>
    </row>
    <row r="336" spans="1:38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AK336" s="3"/>
      <c r="AL336" s="3"/>
    </row>
    <row r="337" spans="1:38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AK337" s="3"/>
      <c r="AL337" s="3"/>
    </row>
    <row r="338" spans="1:38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AK338" s="3"/>
      <c r="AL338" s="3"/>
    </row>
    <row r="339" spans="1:38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AK339" s="3"/>
      <c r="AL339" s="3"/>
    </row>
    <row r="340" spans="1:38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AK340" s="3"/>
      <c r="AL340" s="3"/>
    </row>
    <row r="341" spans="1:38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AK341" s="3"/>
      <c r="AL341" s="3"/>
    </row>
    <row r="342" spans="1:38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AK342" s="3"/>
      <c r="AL342" s="3"/>
    </row>
    <row r="343" spans="1:38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AK343" s="3"/>
      <c r="AL343" s="3"/>
    </row>
    <row r="344" spans="1:38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AK344" s="3"/>
      <c r="AL344" s="3"/>
    </row>
    <row r="345" spans="1:38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AK345" s="3"/>
      <c r="AL345" s="3"/>
    </row>
    <row r="346" spans="1:38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AK346" s="3"/>
      <c r="AL346" s="3"/>
    </row>
    <row r="347" spans="1:38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AK347" s="3"/>
      <c r="AL347" s="3"/>
    </row>
    <row r="348" spans="1:38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AK348" s="3"/>
      <c r="AL348" s="3"/>
    </row>
    <row r="349" spans="1:38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AK349" s="3"/>
      <c r="AL349" s="3"/>
    </row>
    <row r="350" spans="1:38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AK350" s="3"/>
      <c r="AL350" s="3"/>
    </row>
    <row r="351" spans="1:38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AK351" s="3"/>
      <c r="AL351" s="3"/>
    </row>
    <row r="352" spans="1:38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AK352" s="3"/>
      <c r="AL352" s="3"/>
    </row>
    <row r="353" spans="1:38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AK353" s="3"/>
      <c r="AL353" s="3"/>
    </row>
    <row r="354" spans="1:38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AK354" s="3"/>
      <c r="AL354" s="3"/>
    </row>
    <row r="355" spans="1:38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AK355" s="3"/>
      <c r="AL355" s="3"/>
    </row>
    <row r="356" spans="1:38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AK356" s="3"/>
      <c r="AL356" s="3"/>
    </row>
    <row r="357" spans="1:38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AK357" s="3"/>
      <c r="AL357" s="3"/>
    </row>
    <row r="358" spans="1:38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AK358" s="3"/>
      <c r="AL358" s="3"/>
    </row>
    <row r="359" spans="1:38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AK359" s="3"/>
      <c r="AL359" s="3"/>
    </row>
    <row r="360" spans="1:38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AK360" s="3"/>
      <c r="AL360" s="3"/>
    </row>
    <row r="361" spans="1:38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AK361" s="3"/>
      <c r="AL361" s="3"/>
    </row>
    <row r="362" spans="1:38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AK362" s="3"/>
      <c r="AL362" s="3"/>
    </row>
    <row r="363" spans="1:38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AK363" s="3"/>
      <c r="AL363" s="3"/>
    </row>
    <row r="364" spans="1:38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AK364" s="3"/>
      <c r="AL364" s="3"/>
    </row>
    <row r="365" spans="1:38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AK365" s="3"/>
      <c r="AL365" s="3"/>
    </row>
    <row r="366" spans="1:38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AK366" s="3"/>
      <c r="AL366" s="3"/>
    </row>
    <row r="367" spans="1:38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AK367" s="3"/>
      <c r="AL367" s="3"/>
    </row>
    <row r="368" spans="1:38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AK368" s="3"/>
      <c r="AL368" s="3"/>
    </row>
    <row r="369" spans="1:38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AK369" s="3"/>
      <c r="AL369" s="3"/>
    </row>
    <row r="370" spans="1:38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AK370" s="3"/>
      <c r="AL370" s="3"/>
    </row>
    <row r="371" spans="1:38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AK371" s="3"/>
      <c r="AL371" s="3"/>
    </row>
    <row r="372" spans="1:38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AK372" s="3"/>
      <c r="AL372" s="3"/>
    </row>
    <row r="373" spans="1:38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AK373" s="3"/>
      <c r="AL373" s="3"/>
    </row>
    <row r="374" spans="1:38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AK374" s="3"/>
      <c r="AL374" s="3"/>
    </row>
    <row r="375" spans="1:38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AK375" s="3"/>
      <c r="AL375" s="3"/>
    </row>
    <row r="376" spans="1:38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AK376" s="3"/>
      <c r="AL376" s="3"/>
    </row>
    <row r="377" spans="1:38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AK377" s="3"/>
      <c r="AL377" s="3"/>
    </row>
    <row r="378" spans="1:38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AK378" s="3"/>
      <c r="AL378" s="3"/>
    </row>
    <row r="379" spans="1:38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AK379" s="3"/>
      <c r="AL379" s="3"/>
    </row>
    <row r="380" spans="1:38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AK380" s="3"/>
      <c r="AL380" s="3"/>
    </row>
    <row r="381" spans="1:38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AK381" s="3"/>
      <c r="AL381" s="3"/>
    </row>
    <row r="382" spans="1:38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AK382" s="3"/>
      <c r="AL382" s="3"/>
    </row>
    <row r="383" spans="1:38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38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1:19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1:19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1:19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1:19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1:19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1:19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1:19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1:19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1:19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1:19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1:19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1:19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1:19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1:19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1:19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1:19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1:19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1:19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1:19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1:19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1:19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1:19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1:19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1:19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1:19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1:19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1:19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1:19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1:19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1:19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1:19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1:19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1:19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1:19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1:19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1:19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1:19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1:19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1:19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1:19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1:19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1:19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</row>
    <row r="440" spans="1:19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</row>
    <row r="441" spans="1:19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</row>
    <row r="442" spans="1:19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</row>
    <row r="443" spans="1:19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</row>
    <row r="444" spans="1:19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</row>
    <row r="445" spans="1:19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</row>
    <row r="446" spans="1:19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</row>
    <row r="447" spans="1:19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</row>
    <row r="448" spans="1:19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1:19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</row>
    <row r="450" spans="1:19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</row>
    <row r="451" spans="1:19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</row>
    <row r="452" spans="1:19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</row>
    <row r="453" spans="1:19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</row>
    <row r="454" spans="1:19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</row>
    <row r="455" spans="1:19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19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</row>
    <row r="457" spans="1:19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</row>
    <row r="458" spans="1:19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</row>
    <row r="459" spans="1:19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</row>
    <row r="460" spans="1:19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</row>
    <row r="461" spans="1:19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</row>
    <row r="462" spans="1:19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1:19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</row>
    <row r="464" spans="1:19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</row>
    <row r="465" spans="1:19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</row>
    <row r="466" spans="1:19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</row>
    <row r="467" spans="1:19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</row>
    <row r="468" spans="1:19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</row>
    <row r="470" spans="1:19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</row>
    <row r="472" spans="1:19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</row>
    <row r="473" spans="1:19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</row>
    <row r="474" spans="1:19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</row>
    <row r="475" spans="1:19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</row>
    <row r="476" spans="1:19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1:19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</row>
    <row r="478" spans="1:19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</row>
    <row r="479" spans="1:19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</row>
    <row r="480" spans="1:19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</row>
    <row r="481" spans="1:19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</row>
    <row r="482" spans="1:19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</row>
    <row r="483" spans="1:19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</row>
    <row r="484" spans="1:19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19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19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</row>
    <row r="487" spans="1:19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</row>
    <row r="488" spans="1:19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</row>
    <row r="489" spans="1:19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</row>
    <row r="490" spans="1:19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1:19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</row>
    <row r="492" spans="1:19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</row>
    <row r="493" spans="1:19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</row>
    <row r="494" spans="1:19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</row>
    <row r="495" spans="1:19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</row>
    <row r="496" spans="1:19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1:19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1:19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</row>
    <row r="499" spans="1:19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</row>
    <row r="500" spans="1:19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FCEC-9B17-4A84-B61D-1E8641A57BDC}">
  <sheetPr>
    <tabColor theme="5" tint="-0.249977111117893"/>
  </sheetPr>
  <dimension ref="A1:AM526"/>
  <sheetViews>
    <sheetView zoomScale="70" zoomScaleNormal="70" workbookViewId="0">
      <pane xSplit="3" ySplit="7" topLeftCell="D590" activePane="bottomRight" state="frozen"/>
      <selection activeCell="T34" sqref="T34"/>
      <selection pane="topRight" activeCell="T34" sqref="T34"/>
      <selection pane="bottomLeft" activeCell="T34" sqref="T34"/>
      <selection pane="bottomRight" activeCell="T34" sqref="T34"/>
    </sheetView>
  </sheetViews>
  <sheetFormatPr defaultRowHeight="15" x14ac:dyDescent="0.25"/>
  <cols>
    <col min="1" max="1" width="38.140625" style="204" customWidth="1"/>
    <col min="2" max="2" width="7.42578125" style="202" customWidth="1"/>
    <col min="3" max="3" width="6.28515625" style="201" customWidth="1"/>
    <col min="4" max="4" width="9.85546875" style="211" customWidth="1"/>
    <col min="5" max="5" width="16.140625" style="211" customWidth="1"/>
    <col min="6" max="6" width="10.85546875" style="211" customWidth="1"/>
    <col min="7" max="7" width="17.5703125" style="210" customWidth="1"/>
    <col min="8" max="9" width="1.140625" style="210" customWidth="1"/>
    <col min="10" max="10" width="16.140625" style="211" customWidth="1"/>
    <col min="11" max="12" width="1.28515625" style="211" customWidth="1"/>
    <col min="13" max="15" width="1.28515625" style="210" customWidth="1"/>
    <col min="16" max="16" width="1.28515625" style="7" customWidth="1"/>
    <col min="17" max="19" width="16.85546875" style="7" customWidth="1"/>
    <col min="20" max="20" width="2.5703125" style="7" customWidth="1"/>
    <col min="21" max="21" width="23.42578125" style="7" customWidth="1"/>
    <col min="22" max="23" width="1.85546875" style="3" customWidth="1"/>
    <col min="24" max="24" width="16" style="3" customWidth="1"/>
    <col min="25" max="30" width="1.28515625" style="3" customWidth="1"/>
    <col min="31" max="33" width="15.42578125" style="3" customWidth="1"/>
    <col min="34" max="35" width="9.140625" style="3"/>
    <col min="36" max="36" width="21" style="3" customWidth="1"/>
    <col min="37" max="38" width="9.140625" style="3"/>
  </cols>
  <sheetData>
    <row r="1" spans="1:39" x14ac:dyDescent="0.25">
      <c r="A1" s="8"/>
      <c r="B1" s="8"/>
      <c r="C1" s="205"/>
      <c r="D1" s="208"/>
      <c r="E1" s="208"/>
      <c r="F1" s="208"/>
      <c r="G1" s="209"/>
      <c r="H1" s="209"/>
      <c r="U1" s="426">
        <f>U7+X7</f>
        <v>2111771382.3899999</v>
      </c>
    </row>
    <row r="2" spans="1:39" x14ac:dyDescent="0.25">
      <c r="A2" s="212" t="s">
        <v>255</v>
      </c>
    </row>
    <row r="3" spans="1:39" ht="15.75" thickBot="1" x14ac:dyDescent="0.3">
      <c r="A3" s="213"/>
      <c r="B3" s="213"/>
      <c r="C3" s="214"/>
      <c r="D3" s="215"/>
      <c r="E3" s="215"/>
      <c r="F3" s="215"/>
      <c r="G3" s="216"/>
      <c r="H3" s="216"/>
      <c r="I3" s="216"/>
      <c r="J3" s="215"/>
      <c r="K3" s="215"/>
      <c r="L3" s="215"/>
      <c r="M3" s="216"/>
      <c r="N3" s="216"/>
      <c r="O3" s="216"/>
    </row>
    <row r="4" spans="1:39" ht="15" customHeight="1" thickBot="1" x14ac:dyDescent="0.3">
      <c r="A4" s="347" t="s">
        <v>482</v>
      </c>
      <c r="B4" s="347" t="s">
        <v>1</v>
      </c>
      <c r="C4" s="349" t="s">
        <v>256</v>
      </c>
      <c r="D4" s="381"/>
      <c r="E4" s="381"/>
      <c r="F4" s="382"/>
      <c r="G4" s="349" t="s">
        <v>3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2"/>
      <c r="U4" s="349" t="s">
        <v>4</v>
      </c>
      <c r="V4" s="381"/>
      <c r="W4" s="381"/>
      <c r="X4" s="381"/>
      <c r="Y4" s="381"/>
      <c r="Z4" s="381"/>
      <c r="AA4" s="381"/>
      <c r="AB4" s="381"/>
      <c r="AC4" s="381"/>
      <c r="AD4" s="381"/>
      <c r="AE4" s="381"/>
      <c r="AF4" s="381"/>
      <c r="AG4" s="381"/>
      <c r="AH4" s="382"/>
      <c r="AI4" s="349" t="s">
        <v>483</v>
      </c>
      <c r="AJ4" s="381"/>
      <c r="AK4" s="381"/>
      <c r="AL4" s="382"/>
    </row>
    <row r="5" spans="1:39" ht="87" customHeight="1" thickBot="1" x14ac:dyDescent="0.3">
      <c r="A5" s="380"/>
      <c r="B5" s="380"/>
      <c r="C5" s="343" t="s">
        <v>772</v>
      </c>
      <c r="D5" s="343" t="s">
        <v>773</v>
      </c>
      <c r="E5" s="343" t="s">
        <v>774</v>
      </c>
      <c r="F5" s="343" t="s">
        <v>775</v>
      </c>
      <c r="G5" s="343" t="s">
        <v>486</v>
      </c>
      <c r="H5" s="343" t="s">
        <v>776</v>
      </c>
      <c r="I5" s="343" t="s">
        <v>488</v>
      </c>
      <c r="J5" s="343" t="s">
        <v>777</v>
      </c>
      <c r="K5" s="343" t="s">
        <v>490</v>
      </c>
      <c r="L5" s="343" t="s">
        <v>491</v>
      </c>
      <c r="M5" s="343" t="s">
        <v>492</v>
      </c>
      <c r="N5" s="343" t="s">
        <v>493</v>
      </c>
      <c r="O5" s="343" t="s">
        <v>494</v>
      </c>
      <c r="P5" s="343" t="s">
        <v>495</v>
      </c>
      <c r="Q5" s="343" t="s">
        <v>496</v>
      </c>
      <c r="R5" s="343" t="s">
        <v>5</v>
      </c>
      <c r="S5" s="343" t="s">
        <v>6</v>
      </c>
      <c r="T5" s="343" t="s">
        <v>497</v>
      </c>
      <c r="U5" s="343" t="s">
        <v>486</v>
      </c>
      <c r="V5" s="343" t="s">
        <v>776</v>
      </c>
      <c r="W5" s="343" t="s">
        <v>488</v>
      </c>
      <c r="X5" s="343" t="s">
        <v>777</v>
      </c>
      <c r="Y5" s="343" t="s">
        <v>490</v>
      </c>
      <c r="Z5" s="343" t="s">
        <v>491</v>
      </c>
      <c r="AA5" s="343" t="s">
        <v>492</v>
      </c>
      <c r="AB5" s="343" t="s">
        <v>493</v>
      </c>
      <c r="AC5" s="343" t="s">
        <v>494</v>
      </c>
      <c r="AD5" s="343" t="s">
        <v>495</v>
      </c>
      <c r="AE5" s="343" t="s">
        <v>496</v>
      </c>
      <c r="AF5" s="343" t="s">
        <v>5</v>
      </c>
      <c r="AG5" s="343" t="s">
        <v>6</v>
      </c>
      <c r="AH5" s="343" t="s">
        <v>497</v>
      </c>
      <c r="AI5" s="343" t="s">
        <v>499</v>
      </c>
      <c r="AJ5" s="343" t="s">
        <v>500</v>
      </c>
      <c r="AK5" s="343" t="s">
        <v>501</v>
      </c>
      <c r="AL5" s="343" t="s">
        <v>502</v>
      </c>
    </row>
    <row r="6" spans="1:39" ht="26.25" thickBot="1" x14ac:dyDescent="0.3">
      <c r="A6" s="343" t="s">
        <v>7</v>
      </c>
      <c r="B6" s="343" t="s">
        <v>8</v>
      </c>
      <c r="C6" s="343" t="s">
        <v>503</v>
      </c>
      <c r="D6" s="343" t="s">
        <v>504</v>
      </c>
      <c r="E6" s="343" t="s">
        <v>778</v>
      </c>
      <c r="F6" s="343" t="s">
        <v>779</v>
      </c>
      <c r="G6" s="343" t="s">
        <v>9</v>
      </c>
      <c r="H6" s="343" t="s">
        <v>505</v>
      </c>
      <c r="I6" s="343" t="s">
        <v>10</v>
      </c>
      <c r="J6" s="343" t="s">
        <v>11</v>
      </c>
      <c r="K6" s="343" t="s">
        <v>506</v>
      </c>
      <c r="L6" s="343" t="s">
        <v>507</v>
      </c>
      <c r="M6" s="343" t="s">
        <v>508</v>
      </c>
      <c r="N6" s="343" t="s">
        <v>509</v>
      </c>
      <c r="O6" s="343" t="s">
        <v>510</v>
      </c>
      <c r="P6" s="343" t="s">
        <v>511</v>
      </c>
      <c r="Q6" s="343" t="s">
        <v>12</v>
      </c>
      <c r="R6" s="343" t="s">
        <v>13</v>
      </c>
      <c r="S6" s="343" t="s">
        <v>14</v>
      </c>
      <c r="T6" s="343" t="s">
        <v>512</v>
      </c>
      <c r="U6" s="343" t="s">
        <v>15</v>
      </c>
      <c r="V6" s="343" t="s">
        <v>513</v>
      </c>
      <c r="W6" s="343" t="s">
        <v>16</v>
      </c>
      <c r="X6" s="343" t="s">
        <v>17</v>
      </c>
      <c r="Y6" s="343" t="s">
        <v>514</v>
      </c>
      <c r="Z6" s="343" t="s">
        <v>515</v>
      </c>
      <c r="AA6" s="343" t="s">
        <v>516</v>
      </c>
      <c r="AB6" s="343" t="s">
        <v>517</v>
      </c>
      <c r="AC6" s="343" t="s">
        <v>518</v>
      </c>
      <c r="AD6" s="343" t="s">
        <v>519</v>
      </c>
      <c r="AE6" s="343" t="s">
        <v>18</v>
      </c>
      <c r="AF6" s="343" t="s">
        <v>19</v>
      </c>
      <c r="AG6" s="343" t="s">
        <v>20</v>
      </c>
      <c r="AH6" s="343" t="s">
        <v>520</v>
      </c>
      <c r="AI6" s="343"/>
      <c r="AJ6" s="343"/>
      <c r="AK6" s="343"/>
      <c r="AL6" s="343"/>
      <c r="AM6" s="3"/>
    </row>
    <row r="7" spans="1:39" s="4" customFormat="1" ht="12" customHeight="1" x14ac:dyDescent="0.25">
      <c r="A7" s="344" t="s">
        <v>257</v>
      </c>
      <c r="B7" s="344" t="s">
        <v>258</v>
      </c>
      <c r="C7" s="344"/>
      <c r="D7" s="344"/>
      <c r="E7" s="344"/>
      <c r="F7" s="344"/>
      <c r="G7" s="478">
        <v>4664227576.8400002</v>
      </c>
      <c r="H7" s="344"/>
      <c r="I7" s="478">
        <v>4664227576.8400002</v>
      </c>
      <c r="J7" s="478">
        <v>36980200</v>
      </c>
      <c r="K7" s="344"/>
      <c r="L7" s="344"/>
      <c r="M7" s="344"/>
      <c r="N7" s="344"/>
      <c r="O7" s="344"/>
      <c r="P7" s="344"/>
      <c r="Q7" s="478">
        <v>3662608409.6199999</v>
      </c>
      <c r="R7" s="478">
        <v>609841338.67999995</v>
      </c>
      <c r="S7" s="478">
        <v>428758028.54000002</v>
      </c>
      <c r="T7" s="344"/>
      <c r="U7" s="478">
        <v>2086576228.54</v>
      </c>
      <c r="V7" s="344"/>
      <c r="W7" s="478">
        <v>2086576228.54</v>
      </c>
      <c r="X7" s="478">
        <v>25195153.850000001</v>
      </c>
      <c r="Y7" s="344"/>
      <c r="Z7" s="344"/>
      <c r="AA7" s="344"/>
      <c r="AB7" s="344"/>
      <c r="AC7" s="344"/>
      <c r="AD7" s="344"/>
      <c r="AE7" s="478">
        <v>1745913006.1099999</v>
      </c>
      <c r="AF7" s="478">
        <v>197411697.33000001</v>
      </c>
      <c r="AG7" s="478">
        <v>168446678.94999999</v>
      </c>
      <c r="AH7" s="344"/>
      <c r="AI7" s="344" t="s">
        <v>521</v>
      </c>
      <c r="AJ7" s="479">
        <v>45845.550208333334</v>
      </c>
      <c r="AK7" s="344" t="s">
        <v>521</v>
      </c>
      <c r="AL7" s="479">
        <v>45845.552395833336</v>
      </c>
      <c r="AM7" s="3"/>
    </row>
    <row r="8" spans="1:39" s="4" customFormat="1" ht="12.75" customHeight="1" x14ac:dyDescent="0.25">
      <c r="A8" s="379" t="s">
        <v>259</v>
      </c>
      <c r="B8" s="379" t="s">
        <v>258</v>
      </c>
      <c r="C8" s="379" t="s">
        <v>522</v>
      </c>
      <c r="D8" s="379" t="s">
        <v>780</v>
      </c>
      <c r="E8" s="379" t="s">
        <v>781</v>
      </c>
      <c r="F8" s="379" t="s">
        <v>522</v>
      </c>
      <c r="G8" s="480">
        <v>460049390.27999997</v>
      </c>
      <c r="H8" s="379"/>
      <c r="I8" s="480">
        <v>460049390.27999997</v>
      </c>
      <c r="J8" s="480">
        <v>1794700</v>
      </c>
      <c r="K8" s="379"/>
      <c r="L8" s="379"/>
      <c r="M8" s="379"/>
      <c r="N8" s="379"/>
      <c r="O8" s="379"/>
      <c r="P8" s="379"/>
      <c r="Q8" s="480">
        <v>286276100</v>
      </c>
      <c r="R8" s="480">
        <v>43464395.829999998</v>
      </c>
      <c r="S8" s="480">
        <v>132103594.45</v>
      </c>
      <c r="T8" s="379"/>
      <c r="U8" s="480">
        <v>191111975.11000001</v>
      </c>
      <c r="V8" s="379"/>
      <c r="W8" s="480">
        <v>191111975.11000001</v>
      </c>
      <c r="X8" s="480">
        <v>1424780</v>
      </c>
      <c r="Y8" s="379"/>
      <c r="Z8" s="379"/>
      <c r="AA8" s="379"/>
      <c r="AB8" s="379"/>
      <c r="AC8" s="379"/>
      <c r="AD8" s="379"/>
      <c r="AE8" s="480">
        <v>116017141.19</v>
      </c>
      <c r="AF8" s="480">
        <v>20846434.109999999</v>
      </c>
      <c r="AG8" s="480">
        <v>55673179.810000002</v>
      </c>
      <c r="AH8" s="379"/>
      <c r="AI8" s="379" t="s">
        <v>521</v>
      </c>
      <c r="AJ8" s="481">
        <v>45845.552395833336</v>
      </c>
      <c r="AK8" s="379"/>
      <c r="AL8" s="379"/>
      <c r="AM8" s="3"/>
    </row>
    <row r="9" spans="1:39" s="4" customFormat="1" ht="12.75" customHeight="1" x14ac:dyDescent="0.25">
      <c r="A9" s="379" t="s">
        <v>260</v>
      </c>
      <c r="B9" s="379" t="s">
        <v>258</v>
      </c>
      <c r="C9" s="379" t="s">
        <v>522</v>
      </c>
      <c r="D9" s="379" t="s">
        <v>782</v>
      </c>
      <c r="E9" s="379" t="s">
        <v>781</v>
      </c>
      <c r="F9" s="379" t="s">
        <v>522</v>
      </c>
      <c r="G9" s="480">
        <v>14888100</v>
      </c>
      <c r="H9" s="379"/>
      <c r="I9" s="480">
        <v>14888100</v>
      </c>
      <c r="J9" s="379"/>
      <c r="K9" s="379"/>
      <c r="L9" s="379"/>
      <c r="M9" s="379"/>
      <c r="N9" s="379"/>
      <c r="O9" s="379"/>
      <c r="P9" s="379"/>
      <c r="Q9" s="480">
        <v>3622800</v>
      </c>
      <c r="R9" s="480">
        <v>2531100</v>
      </c>
      <c r="S9" s="480">
        <v>8734200</v>
      </c>
      <c r="T9" s="379"/>
      <c r="U9" s="480">
        <v>6401175.3700000001</v>
      </c>
      <c r="V9" s="379"/>
      <c r="W9" s="480">
        <v>6401175.3700000001</v>
      </c>
      <c r="X9" s="379"/>
      <c r="Y9" s="379"/>
      <c r="Z9" s="379"/>
      <c r="AA9" s="379"/>
      <c r="AB9" s="379"/>
      <c r="AC9" s="379"/>
      <c r="AD9" s="379"/>
      <c r="AE9" s="480">
        <v>1770704.07</v>
      </c>
      <c r="AF9" s="480">
        <v>1109340.28</v>
      </c>
      <c r="AG9" s="480">
        <v>3521131.02</v>
      </c>
      <c r="AH9" s="379"/>
      <c r="AI9" s="379" t="s">
        <v>521</v>
      </c>
      <c r="AJ9" s="481">
        <v>45845.552395833336</v>
      </c>
      <c r="AK9" s="379"/>
      <c r="AL9" s="379"/>
      <c r="AM9" s="3"/>
    </row>
    <row r="10" spans="1:39" s="4" customFormat="1" ht="12.75" customHeight="1" x14ac:dyDescent="0.25">
      <c r="A10" s="379" t="s">
        <v>261</v>
      </c>
      <c r="B10" s="379" t="s">
        <v>258</v>
      </c>
      <c r="C10" s="379" t="s">
        <v>522</v>
      </c>
      <c r="D10" s="379" t="s">
        <v>782</v>
      </c>
      <c r="E10" s="379" t="s">
        <v>781</v>
      </c>
      <c r="F10" s="379" t="s">
        <v>783</v>
      </c>
      <c r="G10" s="480">
        <v>14888100</v>
      </c>
      <c r="H10" s="379"/>
      <c r="I10" s="480">
        <v>14888100</v>
      </c>
      <c r="J10" s="379"/>
      <c r="K10" s="379"/>
      <c r="L10" s="379"/>
      <c r="M10" s="379"/>
      <c r="N10" s="379"/>
      <c r="O10" s="379"/>
      <c r="P10" s="379"/>
      <c r="Q10" s="480">
        <v>3622800</v>
      </c>
      <c r="R10" s="480">
        <v>2531100</v>
      </c>
      <c r="S10" s="480">
        <v>8734200</v>
      </c>
      <c r="T10" s="379"/>
      <c r="U10" s="480">
        <v>6401175.3700000001</v>
      </c>
      <c r="V10" s="379"/>
      <c r="W10" s="480">
        <v>6401175.3700000001</v>
      </c>
      <c r="X10" s="379"/>
      <c r="Y10" s="379"/>
      <c r="Z10" s="379"/>
      <c r="AA10" s="379"/>
      <c r="AB10" s="379"/>
      <c r="AC10" s="379"/>
      <c r="AD10" s="379"/>
      <c r="AE10" s="480">
        <v>1770704.07</v>
      </c>
      <c r="AF10" s="480">
        <v>1109340.28</v>
      </c>
      <c r="AG10" s="480">
        <v>3521131.02</v>
      </c>
      <c r="AH10" s="379"/>
      <c r="AI10" s="379" t="s">
        <v>521</v>
      </c>
      <c r="AJ10" s="481">
        <v>45845.552395833336</v>
      </c>
      <c r="AK10" s="379"/>
      <c r="AL10" s="379"/>
      <c r="AM10" s="3"/>
    </row>
    <row r="11" spans="1:39" s="4" customFormat="1" ht="12.75" customHeight="1" x14ac:dyDescent="0.25">
      <c r="A11" s="379" t="s">
        <v>262</v>
      </c>
      <c r="B11" s="379" t="s">
        <v>258</v>
      </c>
      <c r="C11" s="379" t="s">
        <v>522</v>
      </c>
      <c r="D11" s="379" t="s">
        <v>782</v>
      </c>
      <c r="E11" s="379" t="s">
        <v>781</v>
      </c>
      <c r="F11" s="379" t="s">
        <v>784</v>
      </c>
      <c r="G11" s="480">
        <v>14888100</v>
      </c>
      <c r="H11" s="379"/>
      <c r="I11" s="480">
        <v>14888100</v>
      </c>
      <c r="J11" s="379"/>
      <c r="K11" s="379"/>
      <c r="L11" s="379"/>
      <c r="M11" s="379"/>
      <c r="N11" s="379"/>
      <c r="O11" s="379"/>
      <c r="P11" s="379"/>
      <c r="Q11" s="480">
        <v>3622800</v>
      </c>
      <c r="R11" s="480">
        <v>2531100</v>
      </c>
      <c r="S11" s="480">
        <v>8734200</v>
      </c>
      <c r="T11" s="379"/>
      <c r="U11" s="480">
        <v>6401175.3700000001</v>
      </c>
      <c r="V11" s="379"/>
      <c r="W11" s="480">
        <v>6401175.3700000001</v>
      </c>
      <c r="X11" s="379"/>
      <c r="Y11" s="379"/>
      <c r="Z11" s="379"/>
      <c r="AA11" s="379"/>
      <c r="AB11" s="379"/>
      <c r="AC11" s="379"/>
      <c r="AD11" s="379"/>
      <c r="AE11" s="480">
        <v>1770704.07</v>
      </c>
      <c r="AF11" s="480">
        <v>1109340.28</v>
      </c>
      <c r="AG11" s="480">
        <v>3521131.02</v>
      </c>
      <c r="AH11" s="379"/>
      <c r="AI11" s="379" t="s">
        <v>521</v>
      </c>
      <c r="AJ11" s="481">
        <v>45845.552395833336</v>
      </c>
      <c r="AK11" s="379"/>
      <c r="AL11" s="379"/>
      <c r="AM11" s="3"/>
    </row>
    <row r="12" spans="1:39" s="4" customFormat="1" ht="12.75" customHeight="1" x14ac:dyDescent="0.25">
      <c r="A12" s="344" t="s">
        <v>263</v>
      </c>
      <c r="B12" s="344" t="s">
        <v>258</v>
      </c>
      <c r="C12" s="344" t="s">
        <v>522</v>
      </c>
      <c r="D12" s="482" t="s">
        <v>782</v>
      </c>
      <c r="E12" s="344" t="s">
        <v>781</v>
      </c>
      <c r="F12" s="482" t="s">
        <v>785</v>
      </c>
      <c r="G12" s="478">
        <v>11470544.76</v>
      </c>
      <c r="H12" s="482"/>
      <c r="I12" s="478">
        <v>11470544.76</v>
      </c>
      <c r="J12" s="482"/>
      <c r="K12" s="482"/>
      <c r="L12" s="482"/>
      <c r="M12" s="482"/>
      <c r="N12" s="482"/>
      <c r="O12" s="482"/>
      <c r="P12" s="482"/>
      <c r="Q12" s="483">
        <v>2782500</v>
      </c>
      <c r="R12" s="483">
        <v>1953288</v>
      </c>
      <c r="S12" s="483">
        <v>6734756.7599999998</v>
      </c>
      <c r="T12" s="482"/>
      <c r="U12" s="478">
        <v>5043085.9000000004</v>
      </c>
      <c r="V12" s="482"/>
      <c r="W12" s="478">
        <v>5043085.9000000004</v>
      </c>
      <c r="X12" s="482"/>
      <c r="Y12" s="482"/>
      <c r="Z12" s="482"/>
      <c r="AA12" s="482"/>
      <c r="AB12" s="482"/>
      <c r="AC12" s="482"/>
      <c r="AD12" s="482"/>
      <c r="AE12" s="483">
        <v>1385833.62</v>
      </c>
      <c r="AF12" s="483">
        <v>904534.13</v>
      </c>
      <c r="AG12" s="483">
        <v>2752718.15</v>
      </c>
      <c r="AH12" s="482"/>
      <c r="AI12" s="344" t="s">
        <v>521</v>
      </c>
      <c r="AJ12" s="479">
        <v>45845.552384259259</v>
      </c>
      <c r="AK12" s="344"/>
      <c r="AL12" s="344"/>
      <c r="AM12" s="3"/>
    </row>
    <row r="13" spans="1:39" s="4" customFormat="1" ht="12.75" customHeight="1" x14ac:dyDescent="0.25">
      <c r="A13" s="344" t="s">
        <v>264</v>
      </c>
      <c r="B13" s="344" t="s">
        <v>258</v>
      </c>
      <c r="C13" s="344" t="s">
        <v>522</v>
      </c>
      <c r="D13" s="482" t="s">
        <v>782</v>
      </c>
      <c r="E13" s="344" t="s">
        <v>781</v>
      </c>
      <c r="F13" s="482" t="s">
        <v>787</v>
      </c>
      <c r="G13" s="478">
        <v>3417555.24</v>
      </c>
      <c r="H13" s="482"/>
      <c r="I13" s="478">
        <v>3417555.24</v>
      </c>
      <c r="J13" s="482"/>
      <c r="K13" s="482"/>
      <c r="L13" s="482"/>
      <c r="M13" s="482"/>
      <c r="N13" s="482"/>
      <c r="O13" s="482"/>
      <c r="P13" s="482"/>
      <c r="Q13" s="483">
        <v>840300</v>
      </c>
      <c r="R13" s="483">
        <v>577812</v>
      </c>
      <c r="S13" s="483">
        <v>1999443.24</v>
      </c>
      <c r="T13" s="482"/>
      <c r="U13" s="478">
        <v>1358089.47</v>
      </c>
      <c r="V13" s="482"/>
      <c r="W13" s="478">
        <v>1358089.47</v>
      </c>
      <c r="X13" s="482"/>
      <c r="Y13" s="482"/>
      <c r="Z13" s="482"/>
      <c r="AA13" s="482"/>
      <c r="AB13" s="482"/>
      <c r="AC13" s="482"/>
      <c r="AD13" s="482"/>
      <c r="AE13" s="483">
        <v>384870.45</v>
      </c>
      <c r="AF13" s="483">
        <v>204806.15</v>
      </c>
      <c r="AG13" s="483">
        <v>768412.87</v>
      </c>
      <c r="AH13" s="482"/>
      <c r="AI13" s="344" t="s">
        <v>521</v>
      </c>
      <c r="AJ13" s="479">
        <v>45845.552384259259</v>
      </c>
      <c r="AK13" s="344"/>
      <c r="AL13" s="344"/>
      <c r="AM13" s="3"/>
    </row>
    <row r="14" spans="1:39" s="4" customFormat="1" ht="12.75" customHeight="1" x14ac:dyDescent="0.25">
      <c r="A14" s="379" t="s">
        <v>265</v>
      </c>
      <c r="B14" s="379" t="s">
        <v>258</v>
      </c>
      <c r="C14" s="379" t="s">
        <v>522</v>
      </c>
      <c r="D14" s="379" t="s">
        <v>788</v>
      </c>
      <c r="E14" s="379" t="s">
        <v>781</v>
      </c>
      <c r="F14" s="379" t="s">
        <v>522</v>
      </c>
      <c r="G14" s="480">
        <v>5143200</v>
      </c>
      <c r="H14" s="379"/>
      <c r="I14" s="480">
        <v>5143200</v>
      </c>
      <c r="J14" s="379"/>
      <c r="K14" s="379"/>
      <c r="L14" s="379"/>
      <c r="M14" s="379"/>
      <c r="N14" s="379"/>
      <c r="O14" s="379"/>
      <c r="P14" s="379"/>
      <c r="Q14" s="480">
        <v>5143200</v>
      </c>
      <c r="R14" s="379"/>
      <c r="S14" s="379"/>
      <c r="T14" s="379"/>
      <c r="U14" s="480">
        <v>2293800.36</v>
      </c>
      <c r="V14" s="379"/>
      <c r="W14" s="480">
        <v>2293800.36</v>
      </c>
      <c r="X14" s="379"/>
      <c r="Y14" s="379"/>
      <c r="Z14" s="379"/>
      <c r="AA14" s="379"/>
      <c r="AB14" s="379"/>
      <c r="AC14" s="379"/>
      <c r="AD14" s="379"/>
      <c r="AE14" s="480">
        <v>2293800.36</v>
      </c>
      <c r="AF14" s="379"/>
      <c r="AG14" s="379"/>
      <c r="AH14" s="379"/>
      <c r="AI14" s="379" t="s">
        <v>521</v>
      </c>
      <c r="AJ14" s="481">
        <v>45845.552395833336</v>
      </c>
      <c r="AK14" s="379"/>
      <c r="AL14" s="379"/>
      <c r="AM14" s="3"/>
    </row>
    <row r="15" spans="1:39" s="4" customFormat="1" ht="12.75" customHeight="1" x14ac:dyDescent="0.25">
      <c r="A15" s="379" t="s">
        <v>261</v>
      </c>
      <c r="B15" s="379" t="s">
        <v>258</v>
      </c>
      <c r="C15" s="379" t="s">
        <v>522</v>
      </c>
      <c r="D15" s="379" t="s">
        <v>788</v>
      </c>
      <c r="E15" s="379" t="s">
        <v>781</v>
      </c>
      <c r="F15" s="379" t="s">
        <v>783</v>
      </c>
      <c r="G15" s="480">
        <v>4968000</v>
      </c>
      <c r="H15" s="379"/>
      <c r="I15" s="480">
        <v>4968000</v>
      </c>
      <c r="J15" s="379"/>
      <c r="K15" s="379"/>
      <c r="L15" s="379"/>
      <c r="M15" s="379"/>
      <c r="N15" s="379"/>
      <c r="O15" s="379"/>
      <c r="P15" s="379"/>
      <c r="Q15" s="480">
        <v>4968000</v>
      </c>
      <c r="R15" s="379"/>
      <c r="S15" s="379"/>
      <c r="T15" s="379"/>
      <c r="U15" s="480">
        <v>2271300.36</v>
      </c>
      <c r="V15" s="379"/>
      <c r="W15" s="480">
        <v>2271300.36</v>
      </c>
      <c r="X15" s="379"/>
      <c r="Y15" s="379"/>
      <c r="Z15" s="379"/>
      <c r="AA15" s="379"/>
      <c r="AB15" s="379"/>
      <c r="AC15" s="379"/>
      <c r="AD15" s="379"/>
      <c r="AE15" s="480">
        <v>2271300.36</v>
      </c>
      <c r="AF15" s="379"/>
      <c r="AG15" s="379"/>
      <c r="AH15" s="379"/>
      <c r="AI15" s="379" t="s">
        <v>521</v>
      </c>
      <c r="AJ15" s="481">
        <v>45845.552395833336</v>
      </c>
      <c r="AK15" s="379"/>
      <c r="AL15" s="379"/>
      <c r="AM15" s="3"/>
    </row>
    <row r="16" spans="1:39" s="4" customFormat="1" ht="12.75" customHeight="1" x14ac:dyDescent="0.25">
      <c r="A16" s="379" t="s">
        <v>262</v>
      </c>
      <c r="B16" s="379" t="s">
        <v>258</v>
      </c>
      <c r="C16" s="379" t="s">
        <v>522</v>
      </c>
      <c r="D16" s="379" t="s">
        <v>788</v>
      </c>
      <c r="E16" s="379" t="s">
        <v>781</v>
      </c>
      <c r="F16" s="379" t="s">
        <v>784</v>
      </c>
      <c r="G16" s="480">
        <v>4968000</v>
      </c>
      <c r="H16" s="379"/>
      <c r="I16" s="480">
        <v>4968000</v>
      </c>
      <c r="J16" s="379"/>
      <c r="K16" s="379"/>
      <c r="L16" s="379"/>
      <c r="M16" s="379"/>
      <c r="N16" s="379"/>
      <c r="O16" s="379"/>
      <c r="P16" s="379"/>
      <c r="Q16" s="480">
        <v>4968000</v>
      </c>
      <c r="R16" s="379"/>
      <c r="S16" s="379"/>
      <c r="T16" s="379"/>
      <c r="U16" s="480">
        <v>2271300.36</v>
      </c>
      <c r="V16" s="379"/>
      <c r="W16" s="480">
        <v>2271300.36</v>
      </c>
      <c r="X16" s="379"/>
      <c r="Y16" s="379"/>
      <c r="Z16" s="379"/>
      <c r="AA16" s="379"/>
      <c r="AB16" s="379"/>
      <c r="AC16" s="379"/>
      <c r="AD16" s="379"/>
      <c r="AE16" s="480">
        <v>2271300.36</v>
      </c>
      <c r="AF16" s="379"/>
      <c r="AG16" s="379"/>
      <c r="AH16" s="379"/>
      <c r="AI16" s="379" t="s">
        <v>521</v>
      </c>
      <c r="AJ16" s="481">
        <v>45845.552395833336</v>
      </c>
      <c r="AK16" s="379"/>
      <c r="AL16" s="379"/>
      <c r="AM16" s="3"/>
    </row>
    <row r="17" spans="1:39" s="4" customFormat="1" ht="12.75" customHeight="1" x14ac:dyDescent="0.25">
      <c r="A17" s="344" t="s">
        <v>263</v>
      </c>
      <c r="B17" s="344" t="s">
        <v>258</v>
      </c>
      <c r="C17" s="344" t="s">
        <v>522</v>
      </c>
      <c r="D17" s="482" t="s">
        <v>788</v>
      </c>
      <c r="E17" s="344" t="s">
        <v>781</v>
      </c>
      <c r="F17" s="482" t="s">
        <v>785</v>
      </c>
      <c r="G17" s="478">
        <v>3815700</v>
      </c>
      <c r="H17" s="482"/>
      <c r="I17" s="478">
        <v>3815700</v>
      </c>
      <c r="J17" s="482"/>
      <c r="K17" s="482"/>
      <c r="L17" s="482"/>
      <c r="M17" s="482"/>
      <c r="N17" s="482"/>
      <c r="O17" s="482"/>
      <c r="P17" s="482"/>
      <c r="Q17" s="483">
        <v>3815700</v>
      </c>
      <c r="R17" s="482"/>
      <c r="S17" s="482"/>
      <c r="T17" s="482"/>
      <c r="U17" s="478">
        <v>1739101.76</v>
      </c>
      <c r="V17" s="482"/>
      <c r="W17" s="478">
        <v>1739101.76</v>
      </c>
      <c r="X17" s="482"/>
      <c r="Y17" s="482"/>
      <c r="Z17" s="482"/>
      <c r="AA17" s="482"/>
      <c r="AB17" s="482"/>
      <c r="AC17" s="482"/>
      <c r="AD17" s="482"/>
      <c r="AE17" s="483">
        <v>1739101.76</v>
      </c>
      <c r="AF17" s="482"/>
      <c r="AG17" s="482"/>
      <c r="AH17" s="482"/>
      <c r="AI17" s="344" t="s">
        <v>521</v>
      </c>
      <c r="AJ17" s="479">
        <v>45845.552384259259</v>
      </c>
      <c r="AK17" s="344"/>
      <c r="AL17" s="344"/>
      <c r="AM17" s="3"/>
    </row>
    <row r="18" spans="1:39" s="4" customFormat="1" ht="12.75" customHeight="1" x14ac:dyDescent="0.25">
      <c r="A18" s="344" t="s">
        <v>264</v>
      </c>
      <c r="B18" s="344" t="s">
        <v>258</v>
      </c>
      <c r="C18" s="344" t="s">
        <v>522</v>
      </c>
      <c r="D18" s="482" t="s">
        <v>788</v>
      </c>
      <c r="E18" s="344" t="s">
        <v>781</v>
      </c>
      <c r="F18" s="482" t="s">
        <v>787</v>
      </c>
      <c r="G18" s="478">
        <v>1152300</v>
      </c>
      <c r="H18" s="482"/>
      <c r="I18" s="478">
        <v>1152300</v>
      </c>
      <c r="J18" s="482"/>
      <c r="K18" s="482"/>
      <c r="L18" s="482"/>
      <c r="M18" s="482"/>
      <c r="N18" s="482"/>
      <c r="O18" s="482"/>
      <c r="P18" s="482"/>
      <c r="Q18" s="483">
        <v>1152300</v>
      </c>
      <c r="R18" s="482"/>
      <c r="S18" s="482"/>
      <c r="T18" s="482"/>
      <c r="U18" s="478">
        <v>532198.6</v>
      </c>
      <c r="V18" s="482"/>
      <c r="W18" s="478">
        <v>532198.6</v>
      </c>
      <c r="X18" s="482"/>
      <c r="Y18" s="482"/>
      <c r="Z18" s="482"/>
      <c r="AA18" s="482"/>
      <c r="AB18" s="482"/>
      <c r="AC18" s="482"/>
      <c r="AD18" s="482"/>
      <c r="AE18" s="483">
        <v>532198.6</v>
      </c>
      <c r="AF18" s="482"/>
      <c r="AG18" s="482"/>
      <c r="AH18" s="482"/>
      <c r="AI18" s="344" t="s">
        <v>521</v>
      </c>
      <c r="AJ18" s="479">
        <v>45845.552384259259</v>
      </c>
      <c r="AK18" s="344"/>
      <c r="AL18" s="344"/>
      <c r="AM18" s="3"/>
    </row>
    <row r="19" spans="1:39" s="4" customFormat="1" ht="12.75" customHeight="1" x14ac:dyDescent="0.25">
      <c r="A19" s="379" t="s">
        <v>266</v>
      </c>
      <c r="B19" s="379" t="s">
        <v>258</v>
      </c>
      <c r="C19" s="379" t="s">
        <v>522</v>
      </c>
      <c r="D19" s="379" t="s">
        <v>788</v>
      </c>
      <c r="E19" s="379" t="s">
        <v>781</v>
      </c>
      <c r="F19" s="379" t="s">
        <v>258</v>
      </c>
      <c r="G19" s="480">
        <v>175000</v>
      </c>
      <c r="H19" s="379"/>
      <c r="I19" s="480">
        <v>175000</v>
      </c>
      <c r="J19" s="379"/>
      <c r="K19" s="379"/>
      <c r="L19" s="379"/>
      <c r="M19" s="379"/>
      <c r="N19" s="379"/>
      <c r="O19" s="379"/>
      <c r="P19" s="379"/>
      <c r="Q19" s="480">
        <v>175000</v>
      </c>
      <c r="R19" s="379"/>
      <c r="S19" s="379"/>
      <c r="T19" s="379"/>
      <c r="U19" s="480">
        <v>22500</v>
      </c>
      <c r="V19" s="379"/>
      <c r="W19" s="480">
        <v>22500</v>
      </c>
      <c r="X19" s="379"/>
      <c r="Y19" s="379"/>
      <c r="Z19" s="379"/>
      <c r="AA19" s="379"/>
      <c r="AB19" s="379"/>
      <c r="AC19" s="379"/>
      <c r="AD19" s="379"/>
      <c r="AE19" s="480">
        <v>22500</v>
      </c>
      <c r="AF19" s="379"/>
      <c r="AG19" s="379"/>
      <c r="AH19" s="379"/>
      <c r="AI19" s="379" t="s">
        <v>521</v>
      </c>
      <c r="AJ19" s="481">
        <v>45845.552395833336</v>
      </c>
      <c r="AK19" s="379"/>
      <c r="AL19" s="379"/>
      <c r="AM19" s="3"/>
    </row>
    <row r="20" spans="1:39" s="4" customFormat="1" ht="12.75" customHeight="1" x14ac:dyDescent="0.25">
      <c r="A20" s="379" t="s">
        <v>267</v>
      </c>
      <c r="B20" s="379" t="s">
        <v>258</v>
      </c>
      <c r="C20" s="379" t="s">
        <v>522</v>
      </c>
      <c r="D20" s="379" t="s">
        <v>788</v>
      </c>
      <c r="E20" s="379" t="s">
        <v>781</v>
      </c>
      <c r="F20" s="379" t="s">
        <v>789</v>
      </c>
      <c r="G20" s="480">
        <v>175000</v>
      </c>
      <c r="H20" s="379"/>
      <c r="I20" s="480">
        <v>175000</v>
      </c>
      <c r="J20" s="379"/>
      <c r="K20" s="379"/>
      <c r="L20" s="379"/>
      <c r="M20" s="379"/>
      <c r="N20" s="379"/>
      <c r="O20" s="379"/>
      <c r="P20" s="379"/>
      <c r="Q20" s="480">
        <v>175000</v>
      </c>
      <c r="R20" s="379"/>
      <c r="S20" s="379"/>
      <c r="T20" s="379"/>
      <c r="U20" s="480">
        <v>22500</v>
      </c>
      <c r="V20" s="379"/>
      <c r="W20" s="480">
        <v>22500</v>
      </c>
      <c r="X20" s="379"/>
      <c r="Y20" s="379"/>
      <c r="Z20" s="379"/>
      <c r="AA20" s="379"/>
      <c r="AB20" s="379"/>
      <c r="AC20" s="379"/>
      <c r="AD20" s="379"/>
      <c r="AE20" s="480">
        <v>22500</v>
      </c>
      <c r="AF20" s="379"/>
      <c r="AG20" s="379"/>
      <c r="AH20" s="379"/>
      <c r="AI20" s="379" t="s">
        <v>521</v>
      </c>
      <c r="AJ20" s="481">
        <v>45845.552395833336</v>
      </c>
      <c r="AK20" s="379"/>
      <c r="AL20" s="379"/>
      <c r="AM20" s="3"/>
    </row>
    <row r="21" spans="1:39" s="4" customFormat="1" ht="12.75" customHeight="1" x14ac:dyDescent="0.25">
      <c r="A21" s="344" t="s">
        <v>268</v>
      </c>
      <c r="B21" s="344" t="s">
        <v>258</v>
      </c>
      <c r="C21" s="344" t="s">
        <v>522</v>
      </c>
      <c r="D21" s="482" t="s">
        <v>788</v>
      </c>
      <c r="E21" s="344" t="s">
        <v>781</v>
      </c>
      <c r="F21" s="482" t="s">
        <v>790</v>
      </c>
      <c r="G21" s="478">
        <v>175000</v>
      </c>
      <c r="H21" s="482"/>
      <c r="I21" s="478">
        <v>175000</v>
      </c>
      <c r="J21" s="482"/>
      <c r="K21" s="482"/>
      <c r="L21" s="482"/>
      <c r="M21" s="482"/>
      <c r="N21" s="482"/>
      <c r="O21" s="482"/>
      <c r="P21" s="482"/>
      <c r="Q21" s="483">
        <v>175000</v>
      </c>
      <c r="R21" s="482"/>
      <c r="S21" s="482"/>
      <c r="T21" s="482"/>
      <c r="U21" s="478">
        <v>22500</v>
      </c>
      <c r="V21" s="482"/>
      <c r="W21" s="478">
        <v>22500</v>
      </c>
      <c r="X21" s="482"/>
      <c r="Y21" s="482"/>
      <c r="Z21" s="482"/>
      <c r="AA21" s="482"/>
      <c r="AB21" s="482"/>
      <c r="AC21" s="482"/>
      <c r="AD21" s="482"/>
      <c r="AE21" s="483">
        <v>22500</v>
      </c>
      <c r="AF21" s="482"/>
      <c r="AG21" s="482"/>
      <c r="AH21" s="482"/>
      <c r="AI21" s="344" t="s">
        <v>521</v>
      </c>
      <c r="AJ21" s="479">
        <v>45845.552384259259</v>
      </c>
      <c r="AK21" s="344"/>
      <c r="AL21" s="344"/>
      <c r="AM21" s="3"/>
    </row>
    <row r="22" spans="1:39" s="4" customFormat="1" ht="12.75" customHeight="1" x14ac:dyDescent="0.25">
      <c r="A22" s="379" t="s">
        <v>269</v>
      </c>
      <c r="B22" s="379" t="s">
        <v>258</v>
      </c>
      <c r="C22" s="379" t="s">
        <v>522</v>
      </c>
      <c r="D22" s="379" t="s">
        <v>788</v>
      </c>
      <c r="E22" s="379" t="s">
        <v>781</v>
      </c>
      <c r="F22" s="379" t="s">
        <v>791</v>
      </c>
      <c r="G22" s="480">
        <v>200</v>
      </c>
      <c r="H22" s="379"/>
      <c r="I22" s="480">
        <v>200</v>
      </c>
      <c r="J22" s="379"/>
      <c r="K22" s="379"/>
      <c r="L22" s="379"/>
      <c r="M22" s="379"/>
      <c r="N22" s="379"/>
      <c r="O22" s="379"/>
      <c r="P22" s="379"/>
      <c r="Q22" s="480">
        <v>200</v>
      </c>
      <c r="R22" s="379"/>
      <c r="S22" s="379"/>
      <c r="T22" s="379"/>
      <c r="U22" s="480">
        <v>0</v>
      </c>
      <c r="V22" s="379"/>
      <c r="W22" s="480">
        <v>0</v>
      </c>
      <c r="X22" s="379"/>
      <c r="Y22" s="379"/>
      <c r="Z22" s="379"/>
      <c r="AA22" s="379"/>
      <c r="AB22" s="379"/>
      <c r="AC22" s="379"/>
      <c r="AD22" s="379"/>
      <c r="AE22" s="480">
        <v>0</v>
      </c>
      <c r="AF22" s="379"/>
      <c r="AG22" s="379"/>
      <c r="AH22" s="379"/>
      <c r="AI22" s="379" t="s">
        <v>521</v>
      </c>
      <c r="AJ22" s="481">
        <v>45845.552395833336</v>
      </c>
      <c r="AK22" s="379"/>
      <c r="AL22" s="379"/>
      <c r="AM22" s="3"/>
    </row>
    <row r="23" spans="1:39" s="4" customFormat="1" ht="12.75" customHeight="1" x14ac:dyDescent="0.25">
      <c r="A23" s="379" t="s">
        <v>270</v>
      </c>
      <c r="B23" s="379" t="s">
        <v>258</v>
      </c>
      <c r="C23" s="379" t="s">
        <v>522</v>
      </c>
      <c r="D23" s="379" t="s">
        <v>788</v>
      </c>
      <c r="E23" s="379" t="s">
        <v>781</v>
      </c>
      <c r="F23" s="379" t="s">
        <v>792</v>
      </c>
      <c r="G23" s="480">
        <v>200</v>
      </c>
      <c r="H23" s="379"/>
      <c r="I23" s="480">
        <v>200</v>
      </c>
      <c r="J23" s="379"/>
      <c r="K23" s="379"/>
      <c r="L23" s="379"/>
      <c r="M23" s="379"/>
      <c r="N23" s="379"/>
      <c r="O23" s="379"/>
      <c r="P23" s="379"/>
      <c r="Q23" s="480">
        <v>200</v>
      </c>
      <c r="R23" s="379"/>
      <c r="S23" s="379"/>
      <c r="T23" s="379"/>
      <c r="U23" s="480">
        <v>0</v>
      </c>
      <c r="V23" s="379"/>
      <c r="W23" s="480">
        <v>0</v>
      </c>
      <c r="X23" s="379"/>
      <c r="Y23" s="379"/>
      <c r="Z23" s="379"/>
      <c r="AA23" s="379"/>
      <c r="AB23" s="379"/>
      <c r="AC23" s="379"/>
      <c r="AD23" s="379"/>
      <c r="AE23" s="480">
        <v>0</v>
      </c>
      <c r="AF23" s="379"/>
      <c r="AG23" s="379"/>
      <c r="AH23" s="379"/>
      <c r="AI23" s="379" t="s">
        <v>521</v>
      </c>
      <c r="AJ23" s="481">
        <v>45845.552395833336</v>
      </c>
      <c r="AK23" s="379"/>
      <c r="AL23" s="379"/>
      <c r="AM23" s="3"/>
    </row>
    <row r="24" spans="1:39" s="4" customFormat="1" ht="12.75" customHeight="1" x14ac:dyDescent="0.25">
      <c r="A24" s="344" t="s">
        <v>271</v>
      </c>
      <c r="B24" s="344" t="s">
        <v>258</v>
      </c>
      <c r="C24" s="344" t="s">
        <v>522</v>
      </c>
      <c r="D24" s="482" t="s">
        <v>788</v>
      </c>
      <c r="E24" s="344" t="s">
        <v>781</v>
      </c>
      <c r="F24" s="482" t="s">
        <v>793</v>
      </c>
      <c r="G24" s="478">
        <v>200</v>
      </c>
      <c r="H24" s="482"/>
      <c r="I24" s="478">
        <v>200</v>
      </c>
      <c r="J24" s="482"/>
      <c r="K24" s="482"/>
      <c r="L24" s="482"/>
      <c r="M24" s="482"/>
      <c r="N24" s="482"/>
      <c r="O24" s="482"/>
      <c r="P24" s="482"/>
      <c r="Q24" s="483">
        <v>200</v>
      </c>
      <c r="R24" s="482"/>
      <c r="S24" s="482"/>
      <c r="T24" s="482"/>
      <c r="U24" s="478">
        <v>0</v>
      </c>
      <c r="V24" s="482"/>
      <c r="W24" s="478">
        <v>0</v>
      </c>
      <c r="X24" s="482"/>
      <c r="Y24" s="482"/>
      <c r="Z24" s="482"/>
      <c r="AA24" s="482"/>
      <c r="AB24" s="482"/>
      <c r="AC24" s="482"/>
      <c r="AD24" s="482"/>
      <c r="AE24" s="483">
        <v>0</v>
      </c>
      <c r="AF24" s="482"/>
      <c r="AG24" s="482"/>
      <c r="AH24" s="482"/>
      <c r="AI24" s="344" t="s">
        <v>521</v>
      </c>
      <c r="AJ24" s="479">
        <v>45845.552384259259</v>
      </c>
      <c r="AK24" s="344"/>
      <c r="AL24" s="344"/>
      <c r="AM24" s="3"/>
    </row>
    <row r="25" spans="1:39" s="4" customFormat="1" ht="12.75" customHeight="1" x14ac:dyDescent="0.25">
      <c r="A25" s="379" t="s">
        <v>272</v>
      </c>
      <c r="B25" s="379" t="s">
        <v>258</v>
      </c>
      <c r="C25" s="379" t="s">
        <v>522</v>
      </c>
      <c r="D25" s="379" t="s">
        <v>794</v>
      </c>
      <c r="E25" s="379" t="s">
        <v>781</v>
      </c>
      <c r="F25" s="379" t="s">
        <v>522</v>
      </c>
      <c r="G25" s="480">
        <v>186438400</v>
      </c>
      <c r="H25" s="379"/>
      <c r="I25" s="480">
        <v>186438400</v>
      </c>
      <c r="J25" s="480">
        <v>834000</v>
      </c>
      <c r="K25" s="379"/>
      <c r="L25" s="379"/>
      <c r="M25" s="379"/>
      <c r="N25" s="379"/>
      <c r="O25" s="379"/>
      <c r="P25" s="379"/>
      <c r="Q25" s="480">
        <v>100864000</v>
      </c>
      <c r="R25" s="480">
        <v>26408200</v>
      </c>
      <c r="S25" s="480">
        <v>60000200</v>
      </c>
      <c r="T25" s="379"/>
      <c r="U25" s="480">
        <v>90976029.459999993</v>
      </c>
      <c r="V25" s="379"/>
      <c r="W25" s="480">
        <v>90976029.459999993</v>
      </c>
      <c r="X25" s="480">
        <v>464080</v>
      </c>
      <c r="Y25" s="379"/>
      <c r="Z25" s="379"/>
      <c r="AA25" s="379"/>
      <c r="AB25" s="379"/>
      <c r="AC25" s="379"/>
      <c r="AD25" s="379"/>
      <c r="AE25" s="480">
        <v>48939149.390000001</v>
      </c>
      <c r="AF25" s="480">
        <v>14930139.810000001</v>
      </c>
      <c r="AG25" s="480">
        <v>27570820.260000002</v>
      </c>
      <c r="AH25" s="379"/>
      <c r="AI25" s="379" t="s">
        <v>521</v>
      </c>
      <c r="AJ25" s="481">
        <v>45845.552395833336</v>
      </c>
      <c r="AK25" s="379"/>
      <c r="AL25" s="379"/>
      <c r="AM25" s="3"/>
    </row>
    <row r="26" spans="1:39" s="4" customFormat="1" ht="12.75" customHeight="1" x14ac:dyDescent="0.25">
      <c r="A26" s="379" t="s">
        <v>261</v>
      </c>
      <c r="B26" s="379" t="s">
        <v>258</v>
      </c>
      <c r="C26" s="379" t="s">
        <v>522</v>
      </c>
      <c r="D26" s="379" t="s">
        <v>794</v>
      </c>
      <c r="E26" s="379" t="s">
        <v>781</v>
      </c>
      <c r="F26" s="379" t="s">
        <v>783</v>
      </c>
      <c r="G26" s="480">
        <v>175475200</v>
      </c>
      <c r="H26" s="379"/>
      <c r="I26" s="480">
        <v>175475200</v>
      </c>
      <c r="J26" s="379"/>
      <c r="K26" s="379"/>
      <c r="L26" s="379"/>
      <c r="M26" s="379"/>
      <c r="N26" s="379"/>
      <c r="O26" s="379"/>
      <c r="P26" s="379"/>
      <c r="Q26" s="480">
        <v>94384300</v>
      </c>
      <c r="R26" s="480">
        <v>25649200</v>
      </c>
      <c r="S26" s="480">
        <v>55441700</v>
      </c>
      <c r="T26" s="379"/>
      <c r="U26" s="480">
        <v>85749647.840000004</v>
      </c>
      <c r="V26" s="379"/>
      <c r="W26" s="480">
        <v>85749647.840000004</v>
      </c>
      <c r="X26" s="379"/>
      <c r="Y26" s="379"/>
      <c r="Z26" s="379"/>
      <c r="AA26" s="379"/>
      <c r="AB26" s="379"/>
      <c r="AC26" s="379"/>
      <c r="AD26" s="379"/>
      <c r="AE26" s="480">
        <v>45700336.600000001</v>
      </c>
      <c r="AF26" s="480">
        <v>14556920.08</v>
      </c>
      <c r="AG26" s="480">
        <v>25492391.16</v>
      </c>
      <c r="AH26" s="379"/>
      <c r="AI26" s="379" t="s">
        <v>521</v>
      </c>
      <c r="AJ26" s="481">
        <v>45845.552395833336</v>
      </c>
      <c r="AK26" s="379"/>
      <c r="AL26" s="379"/>
      <c r="AM26" s="3"/>
    </row>
    <row r="27" spans="1:39" s="4" customFormat="1" ht="12.75" customHeight="1" x14ac:dyDescent="0.25">
      <c r="A27" s="379" t="s">
        <v>262</v>
      </c>
      <c r="B27" s="379" t="s">
        <v>258</v>
      </c>
      <c r="C27" s="379" t="s">
        <v>522</v>
      </c>
      <c r="D27" s="379" t="s">
        <v>794</v>
      </c>
      <c r="E27" s="379" t="s">
        <v>781</v>
      </c>
      <c r="F27" s="379" t="s">
        <v>784</v>
      </c>
      <c r="G27" s="480">
        <v>175475200</v>
      </c>
      <c r="H27" s="379"/>
      <c r="I27" s="480">
        <v>175475200</v>
      </c>
      <c r="J27" s="379"/>
      <c r="K27" s="379"/>
      <c r="L27" s="379"/>
      <c r="M27" s="379"/>
      <c r="N27" s="379"/>
      <c r="O27" s="379"/>
      <c r="P27" s="379"/>
      <c r="Q27" s="480">
        <v>94384300</v>
      </c>
      <c r="R27" s="480">
        <v>25649200</v>
      </c>
      <c r="S27" s="480">
        <v>55441700</v>
      </c>
      <c r="T27" s="379"/>
      <c r="U27" s="480">
        <v>85749647.840000004</v>
      </c>
      <c r="V27" s="379"/>
      <c r="W27" s="480">
        <v>85749647.840000004</v>
      </c>
      <c r="X27" s="379"/>
      <c r="Y27" s="379"/>
      <c r="Z27" s="379"/>
      <c r="AA27" s="379"/>
      <c r="AB27" s="379"/>
      <c r="AC27" s="379"/>
      <c r="AD27" s="379"/>
      <c r="AE27" s="480">
        <v>45700336.600000001</v>
      </c>
      <c r="AF27" s="480">
        <v>14556920.08</v>
      </c>
      <c r="AG27" s="480">
        <v>25492391.16</v>
      </c>
      <c r="AH27" s="379"/>
      <c r="AI27" s="379" t="s">
        <v>521</v>
      </c>
      <c r="AJ27" s="481">
        <v>45845.552395833336</v>
      </c>
      <c r="AK27" s="379"/>
      <c r="AL27" s="379"/>
      <c r="AM27" s="3"/>
    </row>
    <row r="28" spans="1:39" s="4" customFormat="1" ht="12.75" customHeight="1" x14ac:dyDescent="0.25">
      <c r="A28" s="344" t="s">
        <v>263</v>
      </c>
      <c r="B28" s="344" t="s">
        <v>258</v>
      </c>
      <c r="C28" s="344" t="s">
        <v>522</v>
      </c>
      <c r="D28" s="482" t="s">
        <v>794</v>
      </c>
      <c r="E28" s="344" t="s">
        <v>781</v>
      </c>
      <c r="F28" s="482" t="s">
        <v>785</v>
      </c>
      <c r="G28" s="478">
        <v>134305429.74000001</v>
      </c>
      <c r="H28" s="482"/>
      <c r="I28" s="478">
        <v>134305429.74000001</v>
      </c>
      <c r="J28" s="482"/>
      <c r="K28" s="482"/>
      <c r="L28" s="482"/>
      <c r="M28" s="482"/>
      <c r="N28" s="482"/>
      <c r="O28" s="482"/>
      <c r="P28" s="482"/>
      <c r="Q28" s="483">
        <v>72059000</v>
      </c>
      <c r="R28" s="483">
        <v>19553763</v>
      </c>
      <c r="S28" s="483">
        <v>42692666.740000002</v>
      </c>
      <c r="T28" s="482"/>
      <c r="U28" s="478">
        <v>65526181.810000002</v>
      </c>
      <c r="V28" s="482"/>
      <c r="W28" s="478">
        <v>65526181.810000002</v>
      </c>
      <c r="X28" s="482"/>
      <c r="Y28" s="482"/>
      <c r="Z28" s="482"/>
      <c r="AA28" s="482"/>
      <c r="AB28" s="482"/>
      <c r="AC28" s="482"/>
      <c r="AD28" s="482"/>
      <c r="AE28" s="483">
        <v>34507815.259999998</v>
      </c>
      <c r="AF28" s="483">
        <v>11433909.050000001</v>
      </c>
      <c r="AG28" s="483">
        <v>19584457.5</v>
      </c>
      <c r="AH28" s="482"/>
      <c r="AI28" s="344" t="s">
        <v>521</v>
      </c>
      <c r="AJ28" s="479">
        <v>45845.552384259259</v>
      </c>
      <c r="AK28" s="344"/>
      <c r="AL28" s="344"/>
      <c r="AM28" s="3"/>
    </row>
    <row r="29" spans="1:39" s="4" customFormat="1" ht="12.75" customHeight="1" x14ac:dyDescent="0.25">
      <c r="A29" s="344" t="s">
        <v>273</v>
      </c>
      <c r="B29" s="344" t="s">
        <v>258</v>
      </c>
      <c r="C29" s="344" t="s">
        <v>522</v>
      </c>
      <c r="D29" s="482" t="s">
        <v>794</v>
      </c>
      <c r="E29" s="344" t="s">
        <v>781</v>
      </c>
      <c r="F29" s="482" t="s">
        <v>786</v>
      </c>
      <c r="G29" s="478">
        <v>778871</v>
      </c>
      <c r="H29" s="482"/>
      <c r="I29" s="478">
        <v>778871</v>
      </c>
      <c r="J29" s="482"/>
      <c r="K29" s="482"/>
      <c r="L29" s="482"/>
      <c r="M29" s="482"/>
      <c r="N29" s="482"/>
      <c r="O29" s="482"/>
      <c r="P29" s="482"/>
      <c r="Q29" s="483">
        <v>581871</v>
      </c>
      <c r="R29" s="483">
        <v>160000</v>
      </c>
      <c r="S29" s="483">
        <v>37000</v>
      </c>
      <c r="T29" s="482"/>
      <c r="U29" s="478">
        <v>446890.85</v>
      </c>
      <c r="V29" s="482"/>
      <c r="W29" s="478">
        <v>446890.85</v>
      </c>
      <c r="X29" s="482"/>
      <c r="Y29" s="482"/>
      <c r="Z29" s="482"/>
      <c r="AA29" s="482"/>
      <c r="AB29" s="482"/>
      <c r="AC29" s="482"/>
      <c r="AD29" s="482"/>
      <c r="AE29" s="483">
        <v>346197.85</v>
      </c>
      <c r="AF29" s="483">
        <v>87888</v>
      </c>
      <c r="AG29" s="483">
        <v>12805</v>
      </c>
      <c r="AH29" s="482"/>
      <c r="AI29" s="344" t="s">
        <v>521</v>
      </c>
      <c r="AJ29" s="479">
        <v>45845.552384259259</v>
      </c>
      <c r="AK29" s="344"/>
      <c r="AL29" s="344"/>
      <c r="AM29" s="3"/>
    </row>
    <row r="30" spans="1:39" s="4" customFormat="1" ht="12.75" customHeight="1" x14ac:dyDescent="0.25">
      <c r="A30" s="344" t="s">
        <v>264</v>
      </c>
      <c r="B30" s="344" t="s">
        <v>258</v>
      </c>
      <c r="C30" s="344" t="s">
        <v>522</v>
      </c>
      <c r="D30" s="482" t="s">
        <v>794</v>
      </c>
      <c r="E30" s="344" t="s">
        <v>781</v>
      </c>
      <c r="F30" s="482" t="s">
        <v>787</v>
      </c>
      <c r="G30" s="478">
        <v>40390899.259999998</v>
      </c>
      <c r="H30" s="482"/>
      <c r="I30" s="478">
        <v>40390899.259999998</v>
      </c>
      <c r="J30" s="482"/>
      <c r="K30" s="482"/>
      <c r="L30" s="482"/>
      <c r="M30" s="482"/>
      <c r="N30" s="482"/>
      <c r="O30" s="482"/>
      <c r="P30" s="482"/>
      <c r="Q30" s="483">
        <v>21743429</v>
      </c>
      <c r="R30" s="483">
        <v>5935437</v>
      </c>
      <c r="S30" s="483">
        <v>12712033.26</v>
      </c>
      <c r="T30" s="482"/>
      <c r="U30" s="478">
        <v>19776575.18</v>
      </c>
      <c r="V30" s="482"/>
      <c r="W30" s="478">
        <v>19776575.18</v>
      </c>
      <c r="X30" s="482"/>
      <c r="Y30" s="482"/>
      <c r="Z30" s="482"/>
      <c r="AA30" s="482"/>
      <c r="AB30" s="482"/>
      <c r="AC30" s="482"/>
      <c r="AD30" s="482"/>
      <c r="AE30" s="483">
        <v>10846323.49</v>
      </c>
      <c r="AF30" s="483">
        <v>3035123.03</v>
      </c>
      <c r="AG30" s="483">
        <v>5895128.6600000001</v>
      </c>
      <c r="AH30" s="482"/>
      <c r="AI30" s="344" t="s">
        <v>521</v>
      </c>
      <c r="AJ30" s="479">
        <v>45845.552384259259</v>
      </c>
      <c r="AK30" s="344"/>
      <c r="AL30" s="344"/>
      <c r="AM30" s="3"/>
    </row>
    <row r="31" spans="1:39" s="4" customFormat="1" ht="12.75" customHeight="1" x14ac:dyDescent="0.25">
      <c r="A31" s="379" t="s">
        <v>266</v>
      </c>
      <c r="B31" s="379" t="s">
        <v>258</v>
      </c>
      <c r="C31" s="379" t="s">
        <v>522</v>
      </c>
      <c r="D31" s="379" t="s">
        <v>794</v>
      </c>
      <c r="E31" s="379" t="s">
        <v>781</v>
      </c>
      <c r="F31" s="379" t="s">
        <v>258</v>
      </c>
      <c r="G31" s="480">
        <v>10079795.970000001</v>
      </c>
      <c r="H31" s="379"/>
      <c r="I31" s="480">
        <v>10079795.970000001</v>
      </c>
      <c r="J31" s="379"/>
      <c r="K31" s="379"/>
      <c r="L31" s="379"/>
      <c r="M31" s="379"/>
      <c r="N31" s="379"/>
      <c r="O31" s="379"/>
      <c r="P31" s="379"/>
      <c r="Q31" s="480">
        <v>6195700</v>
      </c>
      <c r="R31" s="480">
        <v>300000</v>
      </c>
      <c r="S31" s="480">
        <v>3584095.97</v>
      </c>
      <c r="T31" s="379"/>
      <c r="U31" s="480">
        <v>4688205.54</v>
      </c>
      <c r="V31" s="379"/>
      <c r="W31" s="480">
        <v>4688205.54</v>
      </c>
      <c r="X31" s="379"/>
      <c r="Y31" s="379"/>
      <c r="Z31" s="379"/>
      <c r="AA31" s="379"/>
      <c r="AB31" s="379"/>
      <c r="AC31" s="379"/>
      <c r="AD31" s="379"/>
      <c r="AE31" s="480">
        <v>3077967.54</v>
      </c>
      <c r="AF31" s="480">
        <v>192869.17</v>
      </c>
      <c r="AG31" s="480">
        <v>1417368.83</v>
      </c>
      <c r="AH31" s="379"/>
      <c r="AI31" s="379" t="s">
        <v>521</v>
      </c>
      <c r="AJ31" s="481">
        <v>45845.552395833336</v>
      </c>
      <c r="AK31" s="379"/>
      <c r="AL31" s="379"/>
      <c r="AM31" s="3"/>
    </row>
    <row r="32" spans="1:39" s="4" customFormat="1" ht="12.75" customHeight="1" x14ac:dyDescent="0.25">
      <c r="A32" s="379" t="s">
        <v>267</v>
      </c>
      <c r="B32" s="379" t="s">
        <v>258</v>
      </c>
      <c r="C32" s="379" t="s">
        <v>522</v>
      </c>
      <c r="D32" s="379" t="s">
        <v>794</v>
      </c>
      <c r="E32" s="379" t="s">
        <v>781</v>
      </c>
      <c r="F32" s="379" t="s">
        <v>789</v>
      </c>
      <c r="G32" s="480">
        <v>10079795.970000001</v>
      </c>
      <c r="H32" s="379"/>
      <c r="I32" s="480">
        <v>10079795.970000001</v>
      </c>
      <c r="J32" s="379"/>
      <c r="K32" s="379"/>
      <c r="L32" s="379"/>
      <c r="M32" s="379"/>
      <c r="N32" s="379"/>
      <c r="O32" s="379"/>
      <c r="P32" s="379"/>
      <c r="Q32" s="480">
        <v>6195700</v>
      </c>
      <c r="R32" s="480">
        <v>300000</v>
      </c>
      <c r="S32" s="480">
        <v>3584095.97</v>
      </c>
      <c r="T32" s="379"/>
      <c r="U32" s="480">
        <v>4688205.54</v>
      </c>
      <c r="V32" s="379"/>
      <c r="W32" s="480">
        <v>4688205.54</v>
      </c>
      <c r="X32" s="379"/>
      <c r="Y32" s="379"/>
      <c r="Z32" s="379"/>
      <c r="AA32" s="379"/>
      <c r="AB32" s="379"/>
      <c r="AC32" s="379"/>
      <c r="AD32" s="379"/>
      <c r="AE32" s="480">
        <v>3077967.54</v>
      </c>
      <c r="AF32" s="480">
        <v>192869.17</v>
      </c>
      <c r="AG32" s="480">
        <v>1417368.83</v>
      </c>
      <c r="AH32" s="379"/>
      <c r="AI32" s="379" t="s">
        <v>521</v>
      </c>
      <c r="AJ32" s="481">
        <v>45845.552395833336</v>
      </c>
      <c r="AK32" s="379"/>
      <c r="AL32" s="379"/>
      <c r="AM32" s="3"/>
    </row>
    <row r="33" spans="1:39" s="4" customFormat="1" ht="12.75" customHeight="1" x14ac:dyDescent="0.25">
      <c r="A33" s="344" t="s">
        <v>289</v>
      </c>
      <c r="B33" s="344" t="s">
        <v>258</v>
      </c>
      <c r="C33" s="344" t="s">
        <v>522</v>
      </c>
      <c r="D33" s="482" t="s">
        <v>794</v>
      </c>
      <c r="E33" s="344" t="s">
        <v>781</v>
      </c>
      <c r="F33" s="482" t="s">
        <v>810</v>
      </c>
      <c r="G33" s="478">
        <v>15000</v>
      </c>
      <c r="H33" s="482"/>
      <c r="I33" s="478">
        <v>15000</v>
      </c>
      <c r="J33" s="482"/>
      <c r="K33" s="482"/>
      <c r="L33" s="482"/>
      <c r="M33" s="482"/>
      <c r="N33" s="482"/>
      <c r="O33" s="482"/>
      <c r="P33" s="482"/>
      <c r="Q33" s="483"/>
      <c r="R33" s="483"/>
      <c r="S33" s="483">
        <v>15000</v>
      </c>
      <c r="T33" s="482"/>
      <c r="U33" s="478">
        <v>0</v>
      </c>
      <c r="V33" s="482"/>
      <c r="W33" s="478">
        <v>0</v>
      </c>
      <c r="X33" s="482"/>
      <c r="Y33" s="482"/>
      <c r="Z33" s="482"/>
      <c r="AA33" s="482"/>
      <c r="AB33" s="482"/>
      <c r="AC33" s="482"/>
      <c r="AD33" s="482"/>
      <c r="AE33" s="483"/>
      <c r="AF33" s="483"/>
      <c r="AG33" s="483">
        <v>0</v>
      </c>
      <c r="AH33" s="482"/>
      <c r="AI33" s="344" t="s">
        <v>521</v>
      </c>
      <c r="AJ33" s="479">
        <v>45845.552384259259</v>
      </c>
      <c r="AK33" s="344"/>
      <c r="AL33" s="344"/>
      <c r="AM33" s="3"/>
    </row>
    <row r="34" spans="1:39" s="4" customFormat="1" ht="12.75" customHeight="1" x14ac:dyDescent="0.25">
      <c r="A34" s="344" t="s">
        <v>268</v>
      </c>
      <c r="B34" s="344" t="s">
        <v>258</v>
      </c>
      <c r="C34" s="344" t="s">
        <v>522</v>
      </c>
      <c r="D34" s="482" t="s">
        <v>794</v>
      </c>
      <c r="E34" s="344" t="s">
        <v>781</v>
      </c>
      <c r="F34" s="482" t="s">
        <v>790</v>
      </c>
      <c r="G34" s="478">
        <v>4918152.7699999996</v>
      </c>
      <c r="H34" s="482"/>
      <c r="I34" s="478">
        <v>4918152.7699999996</v>
      </c>
      <c r="J34" s="482"/>
      <c r="K34" s="482"/>
      <c r="L34" s="482"/>
      <c r="M34" s="482"/>
      <c r="N34" s="482"/>
      <c r="O34" s="482"/>
      <c r="P34" s="482"/>
      <c r="Q34" s="483">
        <v>2270800</v>
      </c>
      <c r="R34" s="482">
        <v>300000</v>
      </c>
      <c r="S34" s="483">
        <v>2347352.77</v>
      </c>
      <c r="T34" s="482"/>
      <c r="U34" s="478">
        <v>1892353.34</v>
      </c>
      <c r="V34" s="482"/>
      <c r="W34" s="478">
        <v>1892353.34</v>
      </c>
      <c r="X34" s="482"/>
      <c r="Y34" s="482"/>
      <c r="Z34" s="482"/>
      <c r="AA34" s="482"/>
      <c r="AB34" s="482"/>
      <c r="AC34" s="482"/>
      <c r="AD34" s="482"/>
      <c r="AE34" s="483">
        <v>1012572.1</v>
      </c>
      <c r="AF34" s="482">
        <v>192869.17</v>
      </c>
      <c r="AG34" s="483">
        <v>686912.07</v>
      </c>
      <c r="AH34" s="482"/>
      <c r="AI34" s="344" t="s">
        <v>521</v>
      </c>
      <c r="AJ34" s="479">
        <v>45845.552384259259</v>
      </c>
      <c r="AK34" s="344"/>
      <c r="AL34" s="344"/>
      <c r="AM34" s="3"/>
    </row>
    <row r="35" spans="1:39" s="4" customFormat="1" ht="12.75" customHeight="1" x14ac:dyDescent="0.25">
      <c r="A35" s="379" t="s">
        <v>274</v>
      </c>
      <c r="B35" s="379" t="s">
        <v>258</v>
      </c>
      <c r="C35" s="379" t="s">
        <v>522</v>
      </c>
      <c r="D35" s="379" t="s">
        <v>794</v>
      </c>
      <c r="E35" s="379" t="s">
        <v>781</v>
      </c>
      <c r="F35" s="379" t="s">
        <v>795</v>
      </c>
      <c r="G35" s="480">
        <v>5146643.2</v>
      </c>
      <c r="H35" s="379"/>
      <c r="I35" s="480">
        <v>5146643.2</v>
      </c>
      <c r="J35" s="480"/>
      <c r="K35" s="379"/>
      <c r="L35" s="379"/>
      <c r="M35" s="379"/>
      <c r="N35" s="379"/>
      <c r="O35" s="379"/>
      <c r="P35" s="379"/>
      <c r="Q35" s="379">
        <v>3924900</v>
      </c>
      <c r="R35" s="480"/>
      <c r="S35" s="480">
        <v>1221743.2</v>
      </c>
      <c r="T35" s="379"/>
      <c r="U35" s="480">
        <v>2795852.2</v>
      </c>
      <c r="V35" s="379"/>
      <c r="W35" s="480">
        <v>2795852.2</v>
      </c>
      <c r="X35" s="480"/>
      <c r="Y35" s="379"/>
      <c r="Z35" s="379"/>
      <c r="AA35" s="379"/>
      <c r="AB35" s="379"/>
      <c r="AC35" s="379"/>
      <c r="AD35" s="379"/>
      <c r="AE35" s="379">
        <v>2065395.44</v>
      </c>
      <c r="AF35" s="480"/>
      <c r="AG35" s="480">
        <v>730456.76</v>
      </c>
      <c r="AH35" s="379"/>
      <c r="AI35" s="379" t="s">
        <v>521</v>
      </c>
      <c r="AJ35" s="481">
        <v>45845.552384259259</v>
      </c>
      <c r="AK35" s="379"/>
      <c r="AL35" s="379"/>
      <c r="AM35" s="3"/>
    </row>
    <row r="36" spans="1:39" s="4" customFormat="1" ht="12.75" customHeight="1" x14ac:dyDescent="0.25">
      <c r="A36" s="344" t="s">
        <v>290</v>
      </c>
      <c r="B36" s="344" t="s">
        <v>258</v>
      </c>
      <c r="C36" s="344" t="s">
        <v>522</v>
      </c>
      <c r="D36" s="482" t="s">
        <v>794</v>
      </c>
      <c r="E36" s="344" t="s">
        <v>781</v>
      </c>
      <c r="F36" s="482" t="s">
        <v>811</v>
      </c>
      <c r="G36" s="478">
        <v>30000</v>
      </c>
      <c r="H36" s="482"/>
      <c r="I36" s="478">
        <v>30000</v>
      </c>
      <c r="J36" s="483"/>
      <c r="K36" s="482"/>
      <c r="L36" s="482"/>
      <c r="M36" s="482"/>
      <c r="N36" s="482"/>
      <c r="O36" s="482"/>
      <c r="P36" s="482"/>
      <c r="Q36" s="482"/>
      <c r="R36" s="483">
        <v>30000</v>
      </c>
      <c r="S36" s="483"/>
      <c r="T36" s="482"/>
      <c r="U36" s="478">
        <v>18199.77</v>
      </c>
      <c r="V36" s="482"/>
      <c r="W36" s="478">
        <v>18199.77</v>
      </c>
      <c r="X36" s="483"/>
      <c r="Y36" s="482"/>
      <c r="Z36" s="482"/>
      <c r="AA36" s="482"/>
      <c r="AB36" s="482"/>
      <c r="AC36" s="482"/>
      <c r="AD36" s="482"/>
      <c r="AE36" s="482"/>
      <c r="AF36" s="483">
        <v>18199.77</v>
      </c>
      <c r="AG36" s="483"/>
      <c r="AH36" s="482"/>
      <c r="AI36" s="344" t="s">
        <v>521</v>
      </c>
      <c r="AJ36" s="479">
        <v>45845.552395833336</v>
      </c>
      <c r="AK36" s="344"/>
      <c r="AL36" s="344"/>
      <c r="AM36" s="3"/>
    </row>
    <row r="37" spans="1:39" s="4" customFormat="1" ht="12.75" customHeight="1" x14ac:dyDescent="0.25">
      <c r="A37" s="379" t="s">
        <v>339</v>
      </c>
      <c r="B37" s="379" t="s">
        <v>258</v>
      </c>
      <c r="C37" s="379" t="s">
        <v>522</v>
      </c>
      <c r="D37" s="379" t="s">
        <v>794</v>
      </c>
      <c r="E37" s="379" t="s">
        <v>781</v>
      </c>
      <c r="F37" s="379" t="s">
        <v>860</v>
      </c>
      <c r="G37" s="480">
        <v>30000</v>
      </c>
      <c r="H37" s="379"/>
      <c r="I37" s="480">
        <v>30000</v>
      </c>
      <c r="J37" s="379"/>
      <c r="K37" s="379"/>
      <c r="L37" s="379"/>
      <c r="M37" s="379"/>
      <c r="N37" s="379"/>
      <c r="O37" s="379"/>
      <c r="P37" s="379"/>
      <c r="Q37" s="480"/>
      <c r="R37" s="480">
        <v>30000</v>
      </c>
      <c r="S37" s="480"/>
      <c r="T37" s="379"/>
      <c r="U37" s="480">
        <v>18199.77</v>
      </c>
      <c r="V37" s="379"/>
      <c r="W37" s="480">
        <v>18199.77</v>
      </c>
      <c r="X37" s="379"/>
      <c r="Y37" s="379"/>
      <c r="Z37" s="379"/>
      <c r="AA37" s="379"/>
      <c r="AB37" s="379"/>
      <c r="AC37" s="379"/>
      <c r="AD37" s="379"/>
      <c r="AE37" s="480"/>
      <c r="AF37" s="480">
        <v>18199.77</v>
      </c>
      <c r="AG37" s="480"/>
      <c r="AH37" s="379"/>
      <c r="AI37" s="379" t="s">
        <v>521</v>
      </c>
      <c r="AJ37" s="481">
        <v>45845.552395833336</v>
      </c>
      <c r="AK37" s="379"/>
      <c r="AL37" s="379"/>
      <c r="AM37" s="3"/>
    </row>
    <row r="38" spans="1:39" s="4" customFormat="1" ht="12.75" customHeight="1" x14ac:dyDescent="0.25">
      <c r="A38" s="379" t="s">
        <v>340</v>
      </c>
      <c r="B38" s="379" t="s">
        <v>258</v>
      </c>
      <c r="C38" s="379" t="s">
        <v>522</v>
      </c>
      <c r="D38" s="379" t="s">
        <v>794</v>
      </c>
      <c r="E38" s="379" t="s">
        <v>781</v>
      </c>
      <c r="F38" s="379" t="s">
        <v>861</v>
      </c>
      <c r="G38" s="480">
        <v>30000</v>
      </c>
      <c r="H38" s="379"/>
      <c r="I38" s="480">
        <v>30000</v>
      </c>
      <c r="J38" s="379"/>
      <c r="K38" s="379"/>
      <c r="L38" s="379"/>
      <c r="M38" s="379"/>
      <c r="N38" s="379"/>
      <c r="O38" s="379"/>
      <c r="P38" s="379"/>
      <c r="Q38" s="480"/>
      <c r="R38" s="480">
        <v>30000</v>
      </c>
      <c r="S38" s="480"/>
      <c r="T38" s="379"/>
      <c r="U38" s="480">
        <v>18199.77</v>
      </c>
      <c r="V38" s="379"/>
      <c r="W38" s="480">
        <v>18199.77</v>
      </c>
      <c r="X38" s="379"/>
      <c r="Y38" s="379"/>
      <c r="Z38" s="379"/>
      <c r="AA38" s="379"/>
      <c r="AB38" s="379"/>
      <c r="AC38" s="379"/>
      <c r="AD38" s="379"/>
      <c r="AE38" s="480"/>
      <c r="AF38" s="480">
        <v>18199.77</v>
      </c>
      <c r="AG38" s="480"/>
      <c r="AH38" s="379"/>
      <c r="AI38" s="379" t="s">
        <v>521</v>
      </c>
      <c r="AJ38" s="481">
        <v>45845.552384259259</v>
      </c>
      <c r="AK38" s="379"/>
      <c r="AL38" s="379"/>
      <c r="AM38" s="3"/>
    </row>
    <row r="39" spans="1:39" s="4" customFormat="1" ht="12.75" customHeight="1" x14ac:dyDescent="0.25">
      <c r="A39" s="344" t="s">
        <v>275</v>
      </c>
      <c r="B39" s="344" t="s">
        <v>258</v>
      </c>
      <c r="C39" s="344" t="s">
        <v>522</v>
      </c>
      <c r="D39" s="482" t="s">
        <v>794</v>
      </c>
      <c r="E39" s="344" t="s">
        <v>781</v>
      </c>
      <c r="F39" s="482" t="s">
        <v>410</v>
      </c>
      <c r="G39" s="478">
        <v>0</v>
      </c>
      <c r="H39" s="482"/>
      <c r="I39" s="478">
        <v>0</v>
      </c>
      <c r="J39" s="482">
        <v>834000</v>
      </c>
      <c r="K39" s="482"/>
      <c r="L39" s="482"/>
      <c r="M39" s="482"/>
      <c r="N39" s="482"/>
      <c r="O39" s="482"/>
      <c r="P39" s="482"/>
      <c r="Q39" s="483"/>
      <c r="R39" s="483">
        <v>389000</v>
      </c>
      <c r="S39" s="483">
        <v>445000</v>
      </c>
      <c r="T39" s="482"/>
      <c r="U39" s="478">
        <v>0</v>
      </c>
      <c r="V39" s="482"/>
      <c r="W39" s="478">
        <v>0</v>
      </c>
      <c r="X39" s="482">
        <v>464080</v>
      </c>
      <c r="Y39" s="482"/>
      <c r="Z39" s="482"/>
      <c r="AA39" s="482"/>
      <c r="AB39" s="482"/>
      <c r="AC39" s="482"/>
      <c r="AD39" s="482"/>
      <c r="AE39" s="483"/>
      <c r="AF39" s="483">
        <v>162080</v>
      </c>
      <c r="AG39" s="483">
        <v>302000</v>
      </c>
      <c r="AH39" s="482"/>
      <c r="AI39" s="344" t="s">
        <v>521</v>
      </c>
      <c r="AJ39" s="479">
        <v>45845.552395833336</v>
      </c>
      <c r="AK39" s="344"/>
      <c r="AL39" s="344"/>
      <c r="AM39" s="3"/>
    </row>
    <row r="40" spans="1:39" s="4" customFormat="1" ht="12.75" customHeight="1" x14ac:dyDescent="0.25">
      <c r="A40" s="344" t="s">
        <v>210</v>
      </c>
      <c r="B40" s="344" t="s">
        <v>258</v>
      </c>
      <c r="C40" s="344" t="s">
        <v>522</v>
      </c>
      <c r="D40" s="482" t="s">
        <v>794</v>
      </c>
      <c r="E40" s="344" t="s">
        <v>781</v>
      </c>
      <c r="F40" s="482" t="s">
        <v>796</v>
      </c>
      <c r="G40" s="478">
        <v>0</v>
      </c>
      <c r="H40" s="482"/>
      <c r="I40" s="478">
        <v>0</v>
      </c>
      <c r="J40" s="482">
        <v>834000</v>
      </c>
      <c r="K40" s="482"/>
      <c r="L40" s="482"/>
      <c r="M40" s="482"/>
      <c r="N40" s="482"/>
      <c r="O40" s="482"/>
      <c r="P40" s="482"/>
      <c r="Q40" s="483"/>
      <c r="R40" s="482">
        <v>389000</v>
      </c>
      <c r="S40" s="483">
        <v>445000</v>
      </c>
      <c r="T40" s="482"/>
      <c r="U40" s="478">
        <v>0</v>
      </c>
      <c r="V40" s="482"/>
      <c r="W40" s="478">
        <v>0</v>
      </c>
      <c r="X40" s="482">
        <v>464080</v>
      </c>
      <c r="Y40" s="482"/>
      <c r="Z40" s="482"/>
      <c r="AA40" s="482"/>
      <c r="AB40" s="482"/>
      <c r="AC40" s="482"/>
      <c r="AD40" s="482"/>
      <c r="AE40" s="483"/>
      <c r="AF40" s="482">
        <v>162080</v>
      </c>
      <c r="AG40" s="483">
        <v>302000</v>
      </c>
      <c r="AH40" s="482"/>
      <c r="AI40" s="344" t="s">
        <v>521</v>
      </c>
      <c r="AJ40" s="479">
        <v>45845.552384259259</v>
      </c>
      <c r="AK40" s="344"/>
      <c r="AL40" s="344"/>
      <c r="AM40" s="3"/>
    </row>
    <row r="41" spans="1:39" s="4" customFormat="1" ht="12.75" customHeight="1" x14ac:dyDescent="0.25">
      <c r="A41" s="344" t="s">
        <v>269</v>
      </c>
      <c r="B41" s="344" t="s">
        <v>258</v>
      </c>
      <c r="C41" s="344" t="s">
        <v>522</v>
      </c>
      <c r="D41" s="482" t="s">
        <v>794</v>
      </c>
      <c r="E41" s="344" t="s">
        <v>781</v>
      </c>
      <c r="F41" s="482" t="s">
        <v>791</v>
      </c>
      <c r="G41" s="478">
        <v>853404.03</v>
      </c>
      <c r="H41" s="482"/>
      <c r="I41" s="478">
        <v>853404.03</v>
      </c>
      <c r="J41" s="482"/>
      <c r="K41" s="482"/>
      <c r="L41" s="482"/>
      <c r="M41" s="482"/>
      <c r="N41" s="482"/>
      <c r="O41" s="482"/>
      <c r="P41" s="482"/>
      <c r="Q41" s="483">
        <v>284000</v>
      </c>
      <c r="R41" s="483">
        <v>40000</v>
      </c>
      <c r="S41" s="483">
        <v>529404.03</v>
      </c>
      <c r="T41" s="482"/>
      <c r="U41" s="478">
        <v>519976.31</v>
      </c>
      <c r="V41" s="482"/>
      <c r="W41" s="478">
        <v>519976.31</v>
      </c>
      <c r="X41" s="482"/>
      <c r="Y41" s="482"/>
      <c r="Z41" s="482"/>
      <c r="AA41" s="482"/>
      <c r="AB41" s="482"/>
      <c r="AC41" s="482"/>
      <c r="AD41" s="482"/>
      <c r="AE41" s="483">
        <v>160845.25</v>
      </c>
      <c r="AF41" s="483">
        <v>70.790000000000006</v>
      </c>
      <c r="AG41" s="483">
        <v>359060.27</v>
      </c>
      <c r="AH41" s="482"/>
      <c r="AI41" s="344" t="s">
        <v>521</v>
      </c>
      <c r="AJ41" s="479">
        <v>45845.552395833336</v>
      </c>
      <c r="AK41" s="344"/>
      <c r="AL41" s="344"/>
      <c r="AM41" s="3"/>
    </row>
    <row r="42" spans="1:39" s="4" customFormat="1" ht="12.75" customHeight="1" x14ac:dyDescent="0.25">
      <c r="A42" s="379" t="s">
        <v>270</v>
      </c>
      <c r="B42" s="379" t="s">
        <v>258</v>
      </c>
      <c r="C42" s="379" t="s">
        <v>522</v>
      </c>
      <c r="D42" s="379" t="s">
        <v>794</v>
      </c>
      <c r="E42" s="379" t="s">
        <v>781</v>
      </c>
      <c r="F42" s="379" t="s">
        <v>792</v>
      </c>
      <c r="G42" s="480">
        <v>853404.03</v>
      </c>
      <c r="H42" s="379"/>
      <c r="I42" s="480">
        <v>853404.03</v>
      </c>
      <c r="J42" s="379"/>
      <c r="K42" s="379"/>
      <c r="L42" s="379"/>
      <c r="M42" s="379"/>
      <c r="N42" s="379"/>
      <c r="O42" s="379"/>
      <c r="P42" s="379"/>
      <c r="Q42" s="480">
        <v>284000</v>
      </c>
      <c r="R42" s="379">
        <v>40000</v>
      </c>
      <c r="S42" s="379">
        <v>529404.03</v>
      </c>
      <c r="T42" s="379"/>
      <c r="U42" s="480">
        <v>519976.31</v>
      </c>
      <c r="V42" s="379"/>
      <c r="W42" s="480">
        <v>519976.31</v>
      </c>
      <c r="X42" s="379"/>
      <c r="Y42" s="379"/>
      <c r="Z42" s="379"/>
      <c r="AA42" s="379"/>
      <c r="AB42" s="379"/>
      <c r="AC42" s="379"/>
      <c r="AD42" s="379"/>
      <c r="AE42" s="480">
        <v>160845.25</v>
      </c>
      <c r="AF42" s="379">
        <v>70.790000000000006</v>
      </c>
      <c r="AG42" s="379">
        <v>359060.27</v>
      </c>
      <c r="AH42" s="379"/>
      <c r="AI42" s="379" t="s">
        <v>521</v>
      </c>
      <c r="AJ42" s="481">
        <v>45845.552395833336</v>
      </c>
      <c r="AK42" s="379"/>
      <c r="AL42" s="379"/>
      <c r="AM42" s="3"/>
    </row>
    <row r="43" spans="1:39" s="4" customFormat="1" ht="12.75" customHeight="1" x14ac:dyDescent="0.25">
      <c r="A43" s="379" t="s">
        <v>276</v>
      </c>
      <c r="B43" s="379" t="s">
        <v>258</v>
      </c>
      <c r="C43" s="379" t="s">
        <v>522</v>
      </c>
      <c r="D43" s="379" t="s">
        <v>794</v>
      </c>
      <c r="E43" s="379" t="s">
        <v>781</v>
      </c>
      <c r="F43" s="379" t="s">
        <v>797</v>
      </c>
      <c r="G43" s="480">
        <v>607697.96</v>
      </c>
      <c r="H43" s="379"/>
      <c r="I43" s="480">
        <v>607697.96</v>
      </c>
      <c r="J43" s="379"/>
      <c r="K43" s="379"/>
      <c r="L43" s="379"/>
      <c r="M43" s="379"/>
      <c r="N43" s="379"/>
      <c r="O43" s="379"/>
      <c r="P43" s="379"/>
      <c r="Q43" s="480">
        <v>275422.96000000002</v>
      </c>
      <c r="R43" s="379">
        <v>20000</v>
      </c>
      <c r="S43" s="379">
        <v>312275</v>
      </c>
      <c r="T43" s="379"/>
      <c r="U43" s="480">
        <v>348724</v>
      </c>
      <c r="V43" s="379"/>
      <c r="W43" s="480">
        <v>348724</v>
      </c>
      <c r="X43" s="379"/>
      <c r="Y43" s="379"/>
      <c r="Z43" s="379"/>
      <c r="AA43" s="379"/>
      <c r="AB43" s="379"/>
      <c r="AC43" s="379"/>
      <c r="AD43" s="379"/>
      <c r="AE43" s="480">
        <v>156188</v>
      </c>
      <c r="AF43" s="379">
        <v>0</v>
      </c>
      <c r="AG43" s="379">
        <v>192536</v>
      </c>
      <c r="AH43" s="379"/>
      <c r="AI43" s="379" t="s">
        <v>521</v>
      </c>
      <c r="AJ43" s="481">
        <v>45845.552384259259</v>
      </c>
      <c r="AK43" s="379"/>
      <c r="AL43" s="379"/>
      <c r="AM43" s="3"/>
    </row>
    <row r="44" spans="1:39" s="4" customFormat="1" ht="12.75" customHeight="1" x14ac:dyDescent="0.25">
      <c r="A44" s="379" t="s">
        <v>277</v>
      </c>
      <c r="B44" s="379" t="s">
        <v>258</v>
      </c>
      <c r="C44" s="379" t="s">
        <v>522</v>
      </c>
      <c r="D44" s="379" t="s">
        <v>794</v>
      </c>
      <c r="E44" s="379" t="s">
        <v>781</v>
      </c>
      <c r="F44" s="379" t="s">
        <v>798</v>
      </c>
      <c r="G44" s="480">
        <v>35700</v>
      </c>
      <c r="H44" s="379"/>
      <c r="I44" s="480">
        <v>35700</v>
      </c>
      <c r="J44" s="379"/>
      <c r="K44" s="379"/>
      <c r="L44" s="379"/>
      <c r="M44" s="379"/>
      <c r="N44" s="379"/>
      <c r="O44" s="379"/>
      <c r="P44" s="379"/>
      <c r="Q44" s="480">
        <v>7700</v>
      </c>
      <c r="R44" s="379"/>
      <c r="S44" s="379">
        <v>28000</v>
      </c>
      <c r="T44" s="379"/>
      <c r="U44" s="480">
        <v>16210.2</v>
      </c>
      <c r="V44" s="379"/>
      <c r="W44" s="480">
        <v>16210.2</v>
      </c>
      <c r="X44" s="379"/>
      <c r="Y44" s="379"/>
      <c r="Z44" s="379"/>
      <c r="AA44" s="379"/>
      <c r="AB44" s="379"/>
      <c r="AC44" s="379"/>
      <c r="AD44" s="379"/>
      <c r="AE44" s="480">
        <v>3824</v>
      </c>
      <c r="AF44" s="379"/>
      <c r="AG44" s="379">
        <v>12386.2</v>
      </c>
      <c r="AH44" s="379"/>
      <c r="AI44" s="379" t="s">
        <v>521</v>
      </c>
      <c r="AJ44" s="481">
        <v>45845.552384259259</v>
      </c>
      <c r="AK44" s="379"/>
      <c r="AL44" s="379"/>
      <c r="AM44" s="3"/>
    </row>
    <row r="45" spans="1:39" s="4" customFormat="1" ht="12.75" customHeight="1" x14ac:dyDescent="0.25">
      <c r="A45" s="344" t="s">
        <v>271</v>
      </c>
      <c r="B45" s="344" t="s">
        <v>258</v>
      </c>
      <c r="C45" s="344" t="s">
        <v>522</v>
      </c>
      <c r="D45" s="482" t="s">
        <v>794</v>
      </c>
      <c r="E45" s="344" t="s">
        <v>781</v>
      </c>
      <c r="F45" s="482" t="s">
        <v>793</v>
      </c>
      <c r="G45" s="478">
        <v>210006.07</v>
      </c>
      <c r="H45" s="482"/>
      <c r="I45" s="478">
        <v>210006.07</v>
      </c>
      <c r="J45" s="482"/>
      <c r="K45" s="482"/>
      <c r="L45" s="482"/>
      <c r="M45" s="482"/>
      <c r="N45" s="482"/>
      <c r="O45" s="482"/>
      <c r="P45" s="482"/>
      <c r="Q45" s="483">
        <v>877.04</v>
      </c>
      <c r="R45" s="482">
        <v>20000</v>
      </c>
      <c r="S45" s="482">
        <v>189129.03</v>
      </c>
      <c r="T45" s="482"/>
      <c r="U45" s="478">
        <v>155042.10999999999</v>
      </c>
      <c r="V45" s="482"/>
      <c r="W45" s="478">
        <v>155042.10999999999</v>
      </c>
      <c r="X45" s="482"/>
      <c r="Y45" s="482"/>
      <c r="Z45" s="482"/>
      <c r="AA45" s="482"/>
      <c r="AB45" s="482"/>
      <c r="AC45" s="482"/>
      <c r="AD45" s="482"/>
      <c r="AE45" s="483">
        <v>833.25</v>
      </c>
      <c r="AF45" s="482">
        <v>70.790000000000006</v>
      </c>
      <c r="AG45" s="482">
        <v>154138.07</v>
      </c>
      <c r="AH45" s="482"/>
      <c r="AI45" s="344" t="s">
        <v>521</v>
      </c>
      <c r="AJ45" s="479">
        <v>45845.552384259259</v>
      </c>
      <c r="AK45" s="344"/>
      <c r="AL45" s="344"/>
      <c r="AM45" s="3"/>
    </row>
    <row r="46" spans="1:39" s="4" customFormat="1" ht="12.75" customHeight="1" x14ac:dyDescent="0.25">
      <c r="A46" s="379" t="s">
        <v>278</v>
      </c>
      <c r="B46" s="379" t="s">
        <v>258</v>
      </c>
      <c r="C46" s="379" t="s">
        <v>522</v>
      </c>
      <c r="D46" s="379" t="s">
        <v>799</v>
      </c>
      <c r="E46" s="379" t="s">
        <v>781</v>
      </c>
      <c r="F46" s="379" t="s">
        <v>522</v>
      </c>
      <c r="G46" s="480">
        <v>7800</v>
      </c>
      <c r="H46" s="379"/>
      <c r="I46" s="480">
        <v>7800</v>
      </c>
      <c r="J46" s="480"/>
      <c r="K46" s="379"/>
      <c r="L46" s="379"/>
      <c r="M46" s="379"/>
      <c r="N46" s="379"/>
      <c r="O46" s="379"/>
      <c r="P46" s="379"/>
      <c r="Q46" s="480">
        <v>7800</v>
      </c>
      <c r="R46" s="480"/>
      <c r="S46" s="480"/>
      <c r="T46" s="379"/>
      <c r="U46" s="480">
        <v>0</v>
      </c>
      <c r="V46" s="379"/>
      <c r="W46" s="480">
        <v>0</v>
      </c>
      <c r="X46" s="480"/>
      <c r="Y46" s="379"/>
      <c r="Z46" s="379"/>
      <c r="AA46" s="379"/>
      <c r="AB46" s="379"/>
      <c r="AC46" s="379"/>
      <c r="AD46" s="379"/>
      <c r="AE46" s="480">
        <v>0</v>
      </c>
      <c r="AF46" s="480"/>
      <c r="AG46" s="480"/>
      <c r="AH46" s="379"/>
      <c r="AI46" s="379" t="s">
        <v>521</v>
      </c>
      <c r="AJ46" s="481">
        <v>45845.552395833336</v>
      </c>
      <c r="AK46" s="379"/>
      <c r="AL46" s="379"/>
      <c r="AM46" s="3"/>
    </row>
    <row r="47" spans="1:39" s="4" customFormat="1" ht="12.75" customHeight="1" x14ac:dyDescent="0.25">
      <c r="A47" s="379" t="s">
        <v>266</v>
      </c>
      <c r="B47" s="379" t="s">
        <v>258</v>
      </c>
      <c r="C47" s="379" t="s">
        <v>522</v>
      </c>
      <c r="D47" s="379" t="s">
        <v>799</v>
      </c>
      <c r="E47" s="379" t="s">
        <v>781</v>
      </c>
      <c r="F47" s="379" t="s">
        <v>258</v>
      </c>
      <c r="G47" s="480">
        <v>7800</v>
      </c>
      <c r="H47" s="379"/>
      <c r="I47" s="480">
        <v>7800</v>
      </c>
      <c r="J47" s="379"/>
      <c r="K47" s="379"/>
      <c r="L47" s="379"/>
      <c r="M47" s="379"/>
      <c r="N47" s="379"/>
      <c r="O47" s="379"/>
      <c r="P47" s="379"/>
      <c r="Q47" s="480">
        <v>7800</v>
      </c>
      <c r="R47" s="379"/>
      <c r="S47" s="379"/>
      <c r="T47" s="379"/>
      <c r="U47" s="480">
        <v>0</v>
      </c>
      <c r="V47" s="379"/>
      <c r="W47" s="480">
        <v>0</v>
      </c>
      <c r="X47" s="379"/>
      <c r="Y47" s="379"/>
      <c r="Z47" s="379"/>
      <c r="AA47" s="379"/>
      <c r="AB47" s="379"/>
      <c r="AC47" s="379"/>
      <c r="AD47" s="379"/>
      <c r="AE47" s="480">
        <v>0</v>
      </c>
      <c r="AF47" s="379"/>
      <c r="AG47" s="379"/>
      <c r="AH47" s="379"/>
      <c r="AI47" s="379" t="s">
        <v>521</v>
      </c>
      <c r="AJ47" s="481">
        <v>45845.552395833336</v>
      </c>
      <c r="AK47" s="379"/>
      <c r="AL47" s="379"/>
      <c r="AM47" s="3"/>
    </row>
    <row r="48" spans="1:39" s="4" customFormat="1" ht="12.75" customHeight="1" x14ac:dyDescent="0.25">
      <c r="A48" s="379" t="s">
        <v>267</v>
      </c>
      <c r="B48" s="379" t="s">
        <v>258</v>
      </c>
      <c r="C48" s="379" t="s">
        <v>522</v>
      </c>
      <c r="D48" s="379" t="s">
        <v>799</v>
      </c>
      <c r="E48" s="379" t="s">
        <v>781</v>
      </c>
      <c r="F48" s="379" t="s">
        <v>789</v>
      </c>
      <c r="G48" s="480">
        <v>7800</v>
      </c>
      <c r="H48" s="379"/>
      <c r="I48" s="480">
        <v>7800</v>
      </c>
      <c r="J48" s="379"/>
      <c r="K48" s="379"/>
      <c r="L48" s="379"/>
      <c r="M48" s="379"/>
      <c r="N48" s="379"/>
      <c r="O48" s="379"/>
      <c r="P48" s="379"/>
      <c r="Q48" s="480">
        <v>7800</v>
      </c>
      <c r="R48" s="379"/>
      <c r="S48" s="379"/>
      <c r="T48" s="379"/>
      <c r="U48" s="480">
        <v>0</v>
      </c>
      <c r="V48" s="379"/>
      <c r="W48" s="480">
        <v>0</v>
      </c>
      <c r="X48" s="379"/>
      <c r="Y48" s="379"/>
      <c r="Z48" s="379"/>
      <c r="AA48" s="379"/>
      <c r="AB48" s="379"/>
      <c r="AC48" s="379"/>
      <c r="AD48" s="379"/>
      <c r="AE48" s="480">
        <v>0</v>
      </c>
      <c r="AF48" s="379"/>
      <c r="AG48" s="379"/>
      <c r="AH48" s="379"/>
      <c r="AI48" s="379" t="s">
        <v>521</v>
      </c>
      <c r="AJ48" s="481">
        <v>45845.552395833336</v>
      </c>
      <c r="AK48" s="379"/>
      <c r="AL48" s="379"/>
      <c r="AM48" s="3"/>
    </row>
    <row r="49" spans="1:39" s="4" customFormat="1" ht="12.75" customHeight="1" x14ac:dyDescent="0.25">
      <c r="A49" s="344" t="s">
        <v>268</v>
      </c>
      <c r="B49" s="344" t="s">
        <v>258</v>
      </c>
      <c r="C49" s="344" t="s">
        <v>522</v>
      </c>
      <c r="D49" s="482" t="s">
        <v>799</v>
      </c>
      <c r="E49" s="344" t="s">
        <v>781</v>
      </c>
      <c r="F49" s="482" t="s">
        <v>790</v>
      </c>
      <c r="G49" s="478">
        <v>7800</v>
      </c>
      <c r="H49" s="482"/>
      <c r="I49" s="478">
        <v>7800</v>
      </c>
      <c r="J49" s="482"/>
      <c r="K49" s="482"/>
      <c r="L49" s="482"/>
      <c r="M49" s="482"/>
      <c r="N49" s="482"/>
      <c r="O49" s="482"/>
      <c r="P49" s="482"/>
      <c r="Q49" s="483">
        <v>7800</v>
      </c>
      <c r="R49" s="482"/>
      <c r="S49" s="482"/>
      <c r="T49" s="482"/>
      <c r="U49" s="478">
        <v>0</v>
      </c>
      <c r="V49" s="482"/>
      <c r="W49" s="478">
        <v>0</v>
      </c>
      <c r="X49" s="482"/>
      <c r="Y49" s="482"/>
      <c r="Z49" s="482"/>
      <c r="AA49" s="482"/>
      <c r="AB49" s="482"/>
      <c r="AC49" s="482"/>
      <c r="AD49" s="482"/>
      <c r="AE49" s="483">
        <v>0</v>
      </c>
      <c r="AF49" s="482"/>
      <c r="AG49" s="482"/>
      <c r="AH49" s="482"/>
      <c r="AI49" s="344" t="s">
        <v>521</v>
      </c>
      <c r="AJ49" s="479">
        <v>45845.552384259259</v>
      </c>
      <c r="AK49" s="344"/>
      <c r="AL49" s="344"/>
      <c r="AM49" s="3"/>
    </row>
    <row r="50" spans="1:39" s="4" customFormat="1" ht="12.75" customHeight="1" x14ac:dyDescent="0.25">
      <c r="A50" s="344" t="s">
        <v>279</v>
      </c>
      <c r="B50" s="344" t="s">
        <v>258</v>
      </c>
      <c r="C50" s="344" t="s">
        <v>522</v>
      </c>
      <c r="D50" s="482" t="s">
        <v>800</v>
      </c>
      <c r="E50" s="344" t="s">
        <v>781</v>
      </c>
      <c r="F50" s="482" t="s">
        <v>522</v>
      </c>
      <c r="G50" s="478">
        <v>25805500</v>
      </c>
      <c r="H50" s="482"/>
      <c r="I50" s="478">
        <v>25805500</v>
      </c>
      <c r="J50" s="482">
        <v>960700</v>
      </c>
      <c r="K50" s="482"/>
      <c r="L50" s="482"/>
      <c r="M50" s="482"/>
      <c r="N50" s="482"/>
      <c r="O50" s="482"/>
      <c r="P50" s="482"/>
      <c r="Q50" s="483">
        <v>25805500</v>
      </c>
      <c r="R50" s="482">
        <v>447300</v>
      </c>
      <c r="S50" s="482">
        <v>513400</v>
      </c>
      <c r="T50" s="482"/>
      <c r="U50" s="478">
        <v>11780494.880000001</v>
      </c>
      <c r="V50" s="482"/>
      <c r="W50" s="478">
        <v>11780494.880000001</v>
      </c>
      <c r="X50" s="482">
        <v>960700</v>
      </c>
      <c r="Y50" s="482"/>
      <c r="Z50" s="482"/>
      <c r="AA50" s="482"/>
      <c r="AB50" s="482"/>
      <c r="AC50" s="482"/>
      <c r="AD50" s="482"/>
      <c r="AE50" s="483">
        <v>11780494.880000001</v>
      </c>
      <c r="AF50" s="482">
        <v>447300</v>
      </c>
      <c r="AG50" s="482">
        <v>513400</v>
      </c>
      <c r="AH50" s="482"/>
      <c r="AI50" s="344" t="s">
        <v>521</v>
      </c>
      <c r="AJ50" s="479">
        <v>45845.552395833336</v>
      </c>
      <c r="AK50" s="344"/>
      <c r="AL50" s="344"/>
      <c r="AM50" s="3"/>
    </row>
    <row r="51" spans="1:39" s="4" customFormat="1" ht="12.75" customHeight="1" x14ac:dyDescent="0.25">
      <c r="A51" s="344" t="s">
        <v>261</v>
      </c>
      <c r="B51" s="344" t="s">
        <v>258</v>
      </c>
      <c r="C51" s="344" t="s">
        <v>522</v>
      </c>
      <c r="D51" s="482" t="s">
        <v>800</v>
      </c>
      <c r="E51" s="344" t="s">
        <v>781</v>
      </c>
      <c r="F51" s="482" t="s">
        <v>783</v>
      </c>
      <c r="G51" s="478">
        <v>24806800</v>
      </c>
      <c r="H51" s="482"/>
      <c r="I51" s="478">
        <v>24806800</v>
      </c>
      <c r="J51" s="482"/>
      <c r="K51" s="482"/>
      <c r="L51" s="482"/>
      <c r="M51" s="482"/>
      <c r="N51" s="482"/>
      <c r="O51" s="482"/>
      <c r="P51" s="482"/>
      <c r="Q51" s="483">
        <v>24806800</v>
      </c>
      <c r="R51" s="482"/>
      <c r="S51" s="482"/>
      <c r="T51" s="482"/>
      <c r="U51" s="478">
        <v>11485300.609999999</v>
      </c>
      <c r="V51" s="482"/>
      <c r="W51" s="478">
        <v>11485300.609999999</v>
      </c>
      <c r="X51" s="482"/>
      <c r="Y51" s="482"/>
      <c r="Z51" s="482"/>
      <c r="AA51" s="482"/>
      <c r="AB51" s="482"/>
      <c r="AC51" s="482"/>
      <c r="AD51" s="482"/>
      <c r="AE51" s="483">
        <v>11485300.609999999</v>
      </c>
      <c r="AF51" s="482"/>
      <c r="AG51" s="482"/>
      <c r="AH51" s="482"/>
      <c r="AI51" s="344" t="s">
        <v>521</v>
      </c>
      <c r="AJ51" s="479">
        <v>45845.552395833336</v>
      </c>
      <c r="AK51" s="344"/>
      <c r="AL51" s="344"/>
      <c r="AM51" s="3"/>
    </row>
    <row r="52" spans="1:39" s="4" customFormat="1" ht="12.75" customHeight="1" x14ac:dyDescent="0.25">
      <c r="A52" s="379" t="s">
        <v>262</v>
      </c>
      <c r="B52" s="379" t="s">
        <v>258</v>
      </c>
      <c r="C52" s="379" t="s">
        <v>522</v>
      </c>
      <c r="D52" s="379" t="s">
        <v>800</v>
      </c>
      <c r="E52" s="379" t="s">
        <v>781</v>
      </c>
      <c r="F52" s="379" t="s">
        <v>784</v>
      </c>
      <c r="G52" s="480">
        <v>24806800</v>
      </c>
      <c r="H52" s="379"/>
      <c r="I52" s="480">
        <v>24806800</v>
      </c>
      <c r="J52" s="379"/>
      <c r="K52" s="379"/>
      <c r="L52" s="379"/>
      <c r="M52" s="379"/>
      <c r="N52" s="379"/>
      <c r="O52" s="379"/>
      <c r="P52" s="379"/>
      <c r="Q52" s="480">
        <v>24806800</v>
      </c>
      <c r="R52" s="379"/>
      <c r="S52" s="379"/>
      <c r="T52" s="379"/>
      <c r="U52" s="480">
        <v>11485300.609999999</v>
      </c>
      <c r="V52" s="379"/>
      <c r="W52" s="480">
        <v>11485300.609999999</v>
      </c>
      <c r="X52" s="379"/>
      <c r="Y52" s="379"/>
      <c r="Z52" s="379"/>
      <c r="AA52" s="379"/>
      <c r="AB52" s="379"/>
      <c r="AC52" s="379"/>
      <c r="AD52" s="379"/>
      <c r="AE52" s="480">
        <v>11485300.609999999</v>
      </c>
      <c r="AF52" s="379"/>
      <c r="AG52" s="379"/>
      <c r="AH52" s="379"/>
      <c r="AI52" s="379" t="s">
        <v>521</v>
      </c>
      <c r="AJ52" s="481">
        <v>45845.552395833336</v>
      </c>
      <c r="AK52" s="379"/>
      <c r="AL52" s="379"/>
      <c r="AM52" s="3"/>
    </row>
    <row r="53" spans="1:39" s="4" customFormat="1" ht="12.75" customHeight="1" x14ac:dyDescent="0.25">
      <c r="A53" s="379" t="s">
        <v>263</v>
      </c>
      <c r="B53" s="379" t="s">
        <v>258</v>
      </c>
      <c r="C53" s="379" t="s">
        <v>522</v>
      </c>
      <c r="D53" s="379" t="s">
        <v>800</v>
      </c>
      <c r="E53" s="379" t="s">
        <v>781</v>
      </c>
      <c r="F53" s="379" t="s">
        <v>785</v>
      </c>
      <c r="G53" s="480">
        <v>19023300</v>
      </c>
      <c r="H53" s="379"/>
      <c r="I53" s="480">
        <v>19023300</v>
      </c>
      <c r="J53" s="379"/>
      <c r="K53" s="379"/>
      <c r="L53" s="379"/>
      <c r="M53" s="379"/>
      <c r="N53" s="379"/>
      <c r="O53" s="379"/>
      <c r="P53" s="379"/>
      <c r="Q53" s="480">
        <v>19023300</v>
      </c>
      <c r="R53" s="379"/>
      <c r="S53" s="379"/>
      <c r="T53" s="379"/>
      <c r="U53" s="480">
        <v>8732802.0899999999</v>
      </c>
      <c r="V53" s="379"/>
      <c r="W53" s="480">
        <v>8732802.0899999999</v>
      </c>
      <c r="X53" s="379"/>
      <c r="Y53" s="379"/>
      <c r="Z53" s="379"/>
      <c r="AA53" s="379"/>
      <c r="AB53" s="379"/>
      <c r="AC53" s="379"/>
      <c r="AD53" s="379"/>
      <c r="AE53" s="480">
        <v>8732802.0899999999</v>
      </c>
      <c r="AF53" s="379"/>
      <c r="AG53" s="379"/>
      <c r="AH53" s="379"/>
      <c r="AI53" s="379" t="s">
        <v>521</v>
      </c>
      <c r="AJ53" s="481">
        <v>45845.552384259259</v>
      </c>
      <c r="AK53" s="379"/>
      <c r="AL53" s="379"/>
      <c r="AM53" s="3"/>
    </row>
    <row r="54" spans="1:39" s="4" customFormat="1" ht="12.75" customHeight="1" x14ac:dyDescent="0.25">
      <c r="A54" s="344" t="s">
        <v>273</v>
      </c>
      <c r="B54" s="344" t="s">
        <v>258</v>
      </c>
      <c r="C54" s="344" t="s">
        <v>522</v>
      </c>
      <c r="D54" s="482" t="s">
        <v>800</v>
      </c>
      <c r="E54" s="344" t="s">
        <v>781</v>
      </c>
      <c r="F54" s="482" t="s">
        <v>786</v>
      </c>
      <c r="G54" s="478">
        <v>45000</v>
      </c>
      <c r="H54" s="482"/>
      <c r="I54" s="478">
        <v>45000</v>
      </c>
      <c r="J54" s="482"/>
      <c r="K54" s="482"/>
      <c r="L54" s="482"/>
      <c r="M54" s="482"/>
      <c r="N54" s="482"/>
      <c r="O54" s="482"/>
      <c r="P54" s="482"/>
      <c r="Q54" s="483">
        <v>45000</v>
      </c>
      <c r="R54" s="482"/>
      <c r="S54" s="482"/>
      <c r="T54" s="482"/>
      <c r="U54" s="478">
        <v>21500</v>
      </c>
      <c r="V54" s="482"/>
      <c r="W54" s="478">
        <v>21500</v>
      </c>
      <c r="X54" s="482"/>
      <c r="Y54" s="482"/>
      <c r="Z54" s="482"/>
      <c r="AA54" s="482"/>
      <c r="AB54" s="482"/>
      <c r="AC54" s="482"/>
      <c r="AD54" s="482"/>
      <c r="AE54" s="483">
        <v>21500</v>
      </c>
      <c r="AF54" s="482"/>
      <c r="AG54" s="482"/>
      <c r="AH54" s="482"/>
      <c r="AI54" s="344" t="s">
        <v>521</v>
      </c>
      <c r="AJ54" s="479">
        <v>45845.552384259259</v>
      </c>
      <c r="AK54" s="344"/>
      <c r="AL54" s="344"/>
      <c r="AM54" s="3"/>
    </row>
    <row r="55" spans="1:39" s="4" customFormat="1" ht="12.75" customHeight="1" x14ac:dyDescent="0.25">
      <c r="A55" s="344" t="s">
        <v>264</v>
      </c>
      <c r="B55" s="344" t="s">
        <v>258</v>
      </c>
      <c r="C55" s="344" t="s">
        <v>522</v>
      </c>
      <c r="D55" s="482" t="s">
        <v>800</v>
      </c>
      <c r="E55" s="344" t="s">
        <v>781</v>
      </c>
      <c r="F55" s="482" t="s">
        <v>787</v>
      </c>
      <c r="G55" s="478">
        <v>5738500</v>
      </c>
      <c r="H55" s="482"/>
      <c r="I55" s="478">
        <v>5738500</v>
      </c>
      <c r="J55" s="482"/>
      <c r="K55" s="482"/>
      <c r="L55" s="482"/>
      <c r="M55" s="482"/>
      <c r="N55" s="482"/>
      <c r="O55" s="482"/>
      <c r="P55" s="482"/>
      <c r="Q55" s="483">
        <v>5738500</v>
      </c>
      <c r="R55" s="482"/>
      <c r="S55" s="482"/>
      <c r="T55" s="482"/>
      <c r="U55" s="478">
        <v>2730998.52</v>
      </c>
      <c r="V55" s="482"/>
      <c r="W55" s="478">
        <v>2730998.52</v>
      </c>
      <c r="X55" s="482"/>
      <c r="Y55" s="482"/>
      <c r="Z55" s="482"/>
      <c r="AA55" s="482"/>
      <c r="AB55" s="482"/>
      <c r="AC55" s="482"/>
      <c r="AD55" s="482"/>
      <c r="AE55" s="483">
        <v>2730998.52</v>
      </c>
      <c r="AF55" s="482"/>
      <c r="AG55" s="482"/>
      <c r="AH55" s="482"/>
      <c r="AI55" s="344" t="s">
        <v>521</v>
      </c>
      <c r="AJ55" s="479">
        <v>45845.552384259259</v>
      </c>
      <c r="AK55" s="344"/>
      <c r="AL55" s="344"/>
      <c r="AM55" s="3"/>
    </row>
    <row r="56" spans="1:39" s="4" customFormat="1" ht="12.75" customHeight="1" x14ac:dyDescent="0.25">
      <c r="A56" s="379" t="s">
        <v>266</v>
      </c>
      <c r="B56" s="379" t="s">
        <v>258</v>
      </c>
      <c r="C56" s="379" t="s">
        <v>522</v>
      </c>
      <c r="D56" s="379" t="s">
        <v>800</v>
      </c>
      <c r="E56" s="379" t="s">
        <v>781</v>
      </c>
      <c r="F56" s="379" t="s">
        <v>258</v>
      </c>
      <c r="G56" s="480">
        <v>995500</v>
      </c>
      <c r="H56" s="379"/>
      <c r="I56" s="480">
        <v>995500</v>
      </c>
      <c r="J56" s="480"/>
      <c r="K56" s="379"/>
      <c r="L56" s="379"/>
      <c r="M56" s="379"/>
      <c r="N56" s="379"/>
      <c r="O56" s="379"/>
      <c r="P56" s="379"/>
      <c r="Q56" s="379">
        <v>995500</v>
      </c>
      <c r="R56" s="480"/>
      <c r="S56" s="480"/>
      <c r="T56" s="379"/>
      <c r="U56" s="480">
        <v>293987.27</v>
      </c>
      <c r="V56" s="379"/>
      <c r="W56" s="480">
        <v>293987.27</v>
      </c>
      <c r="X56" s="480"/>
      <c r="Y56" s="379"/>
      <c r="Z56" s="379"/>
      <c r="AA56" s="379"/>
      <c r="AB56" s="379"/>
      <c r="AC56" s="379"/>
      <c r="AD56" s="379"/>
      <c r="AE56" s="379">
        <v>293987.27</v>
      </c>
      <c r="AF56" s="480"/>
      <c r="AG56" s="480"/>
      <c r="AH56" s="379"/>
      <c r="AI56" s="379" t="s">
        <v>521</v>
      </c>
      <c r="AJ56" s="481">
        <v>45845.552395833336</v>
      </c>
      <c r="AK56" s="379"/>
      <c r="AL56" s="379"/>
      <c r="AM56" s="3"/>
    </row>
    <row r="57" spans="1:39" s="4" customFormat="1" ht="12.75" customHeight="1" x14ac:dyDescent="0.25">
      <c r="A57" s="344" t="s">
        <v>267</v>
      </c>
      <c r="B57" s="344" t="s">
        <v>258</v>
      </c>
      <c r="C57" s="344" t="s">
        <v>522</v>
      </c>
      <c r="D57" s="482" t="s">
        <v>800</v>
      </c>
      <c r="E57" s="344" t="s">
        <v>781</v>
      </c>
      <c r="F57" s="482" t="s">
        <v>789</v>
      </c>
      <c r="G57" s="478">
        <v>995500</v>
      </c>
      <c r="H57" s="482"/>
      <c r="I57" s="478">
        <v>995500</v>
      </c>
      <c r="J57" s="483"/>
      <c r="K57" s="482"/>
      <c r="L57" s="482"/>
      <c r="M57" s="482"/>
      <c r="N57" s="482"/>
      <c r="O57" s="482"/>
      <c r="P57" s="482"/>
      <c r="Q57" s="482">
        <v>995500</v>
      </c>
      <c r="R57" s="483"/>
      <c r="S57" s="483"/>
      <c r="T57" s="482"/>
      <c r="U57" s="478">
        <v>293987.27</v>
      </c>
      <c r="V57" s="482"/>
      <c r="W57" s="478">
        <v>293987.27</v>
      </c>
      <c r="X57" s="483"/>
      <c r="Y57" s="482"/>
      <c r="Z57" s="482"/>
      <c r="AA57" s="482"/>
      <c r="AB57" s="482"/>
      <c r="AC57" s="482"/>
      <c r="AD57" s="482"/>
      <c r="AE57" s="482">
        <v>293987.27</v>
      </c>
      <c r="AF57" s="483"/>
      <c r="AG57" s="483"/>
      <c r="AH57" s="482"/>
      <c r="AI57" s="344" t="s">
        <v>521</v>
      </c>
      <c r="AJ57" s="479">
        <v>45845.552395833336</v>
      </c>
      <c r="AK57" s="344"/>
      <c r="AL57" s="344"/>
      <c r="AM57" s="3"/>
    </row>
    <row r="58" spans="1:39" s="4" customFormat="1" ht="12.75" customHeight="1" x14ac:dyDescent="0.25">
      <c r="A58" s="379" t="s">
        <v>268</v>
      </c>
      <c r="B58" s="379" t="s">
        <v>258</v>
      </c>
      <c r="C58" s="379" t="s">
        <v>522</v>
      </c>
      <c r="D58" s="379" t="s">
        <v>800</v>
      </c>
      <c r="E58" s="379" t="s">
        <v>781</v>
      </c>
      <c r="F58" s="379" t="s">
        <v>790</v>
      </c>
      <c r="G58" s="480">
        <v>780600</v>
      </c>
      <c r="H58" s="379"/>
      <c r="I58" s="480">
        <v>780600</v>
      </c>
      <c r="J58" s="379"/>
      <c r="K58" s="379"/>
      <c r="L58" s="379"/>
      <c r="M58" s="379"/>
      <c r="N58" s="379"/>
      <c r="O58" s="379"/>
      <c r="P58" s="379"/>
      <c r="Q58" s="480">
        <v>780600</v>
      </c>
      <c r="R58" s="379"/>
      <c r="S58" s="379"/>
      <c r="T58" s="379"/>
      <c r="U58" s="480">
        <v>145958</v>
      </c>
      <c r="V58" s="379"/>
      <c r="W58" s="480">
        <v>145958</v>
      </c>
      <c r="X58" s="379"/>
      <c r="Y58" s="379"/>
      <c r="Z58" s="379"/>
      <c r="AA58" s="379"/>
      <c r="AB58" s="379"/>
      <c r="AC58" s="379"/>
      <c r="AD58" s="379"/>
      <c r="AE58" s="480">
        <v>145958</v>
      </c>
      <c r="AF58" s="379"/>
      <c r="AG58" s="379"/>
      <c r="AH58" s="379"/>
      <c r="AI58" s="379" t="s">
        <v>521</v>
      </c>
      <c r="AJ58" s="481">
        <v>45845.552384259259</v>
      </c>
      <c r="AK58" s="379"/>
      <c r="AL58" s="379"/>
      <c r="AM58" s="3"/>
    </row>
    <row r="59" spans="1:39" s="4" customFormat="1" ht="12.75" customHeight="1" x14ac:dyDescent="0.25">
      <c r="A59" s="379" t="s">
        <v>274</v>
      </c>
      <c r="B59" s="379" t="s">
        <v>258</v>
      </c>
      <c r="C59" s="379" t="s">
        <v>522</v>
      </c>
      <c r="D59" s="379" t="s">
        <v>800</v>
      </c>
      <c r="E59" s="379" t="s">
        <v>781</v>
      </c>
      <c r="F59" s="379" t="s">
        <v>795</v>
      </c>
      <c r="G59" s="480">
        <v>214900</v>
      </c>
      <c r="H59" s="379"/>
      <c r="I59" s="480">
        <v>214900</v>
      </c>
      <c r="J59" s="379"/>
      <c r="K59" s="379"/>
      <c r="L59" s="379"/>
      <c r="M59" s="379"/>
      <c r="N59" s="379"/>
      <c r="O59" s="379"/>
      <c r="P59" s="379"/>
      <c r="Q59" s="480">
        <v>214900</v>
      </c>
      <c r="R59" s="379"/>
      <c r="S59" s="379"/>
      <c r="T59" s="379"/>
      <c r="U59" s="480">
        <v>148029.26999999999</v>
      </c>
      <c r="V59" s="379"/>
      <c r="W59" s="480">
        <v>148029.26999999999</v>
      </c>
      <c r="X59" s="379"/>
      <c r="Y59" s="379"/>
      <c r="Z59" s="379"/>
      <c r="AA59" s="379"/>
      <c r="AB59" s="379"/>
      <c r="AC59" s="379"/>
      <c r="AD59" s="379"/>
      <c r="AE59" s="480">
        <v>148029.26999999999</v>
      </c>
      <c r="AF59" s="379"/>
      <c r="AG59" s="379"/>
      <c r="AH59" s="379"/>
      <c r="AI59" s="379" t="s">
        <v>521</v>
      </c>
      <c r="AJ59" s="481">
        <v>45845.552384259259</v>
      </c>
      <c r="AK59" s="379"/>
      <c r="AL59" s="379"/>
      <c r="AM59" s="3"/>
    </row>
    <row r="60" spans="1:39" s="4" customFormat="1" ht="12.75" customHeight="1" x14ac:dyDescent="0.25">
      <c r="A60" s="344" t="s">
        <v>275</v>
      </c>
      <c r="B60" s="344" t="s">
        <v>258</v>
      </c>
      <c r="C60" s="344" t="s">
        <v>522</v>
      </c>
      <c r="D60" s="482" t="s">
        <v>800</v>
      </c>
      <c r="E60" s="344" t="s">
        <v>781</v>
      </c>
      <c r="F60" s="482" t="s">
        <v>410</v>
      </c>
      <c r="G60" s="478">
        <v>0</v>
      </c>
      <c r="H60" s="482"/>
      <c r="I60" s="478">
        <v>0</v>
      </c>
      <c r="J60" s="482">
        <v>960700</v>
      </c>
      <c r="K60" s="482"/>
      <c r="L60" s="482"/>
      <c r="M60" s="482"/>
      <c r="N60" s="482"/>
      <c r="O60" s="482"/>
      <c r="P60" s="482"/>
      <c r="Q60" s="483"/>
      <c r="R60" s="482">
        <v>447300</v>
      </c>
      <c r="S60" s="482">
        <v>513400</v>
      </c>
      <c r="T60" s="482"/>
      <c r="U60" s="478">
        <v>0</v>
      </c>
      <c r="V60" s="482"/>
      <c r="W60" s="478">
        <v>0</v>
      </c>
      <c r="X60" s="482">
        <v>960700</v>
      </c>
      <c r="Y60" s="482"/>
      <c r="Z60" s="482"/>
      <c r="AA60" s="482"/>
      <c r="AB60" s="482"/>
      <c r="AC60" s="482"/>
      <c r="AD60" s="482"/>
      <c r="AE60" s="483"/>
      <c r="AF60" s="482">
        <v>447300</v>
      </c>
      <c r="AG60" s="482">
        <v>513400</v>
      </c>
      <c r="AH60" s="482"/>
      <c r="AI60" s="344" t="s">
        <v>521</v>
      </c>
      <c r="AJ60" s="479">
        <v>45845.552395833336</v>
      </c>
      <c r="AK60" s="344"/>
      <c r="AL60" s="344"/>
      <c r="AM60" s="3"/>
    </row>
    <row r="61" spans="1:39" s="4" customFormat="1" ht="12.75" customHeight="1" x14ac:dyDescent="0.25">
      <c r="A61" s="344" t="s">
        <v>210</v>
      </c>
      <c r="B61" s="344" t="s">
        <v>258</v>
      </c>
      <c r="C61" s="344" t="s">
        <v>522</v>
      </c>
      <c r="D61" s="482" t="s">
        <v>800</v>
      </c>
      <c r="E61" s="344" t="s">
        <v>781</v>
      </c>
      <c r="F61" s="482" t="s">
        <v>796</v>
      </c>
      <c r="G61" s="478">
        <v>0</v>
      </c>
      <c r="H61" s="482"/>
      <c r="I61" s="478">
        <v>0</v>
      </c>
      <c r="J61" s="482">
        <v>960700</v>
      </c>
      <c r="K61" s="482"/>
      <c r="L61" s="482"/>
      <c r="M61" s="482"/>
      <c r="N61" s="482"/>
      <c r="O61" s="482"/>
      <c r="P61" s="482"/>
      <c r="Q61" s="483"/>
      <c r="R61" s="482">
        <v>447300</v>
      </c>
      <c r="S61" s="482">
        <v>513400</v>
      </c>
      <c r="T61" s="482"/>
      <c r="U61" s="478">
        <v>0</v>
      </c>
      <c r="V61" s="482"/>
      <c r="W61" s="478">
        <v>0</v>
      </c>
      <c r="X61" s="482">
        <v>960700</v>
      </c>
      <c r="Y61" s="482"/>
      <c r="Z61" s="482"/>
      <c r="AA61" s="482"/>
      <c r="AB61" s="482"/>
      <c r="AC61" s="482"/>
      <c r="AD61" s="482"/>
      <c r="AE61" s="483"/>
      <c r="AF61" s="482">
        <v>447300</v>
      </c>
      <c r="AG61" s="482">
        <v>513400</v>
      </c>
      <c r="AH61" s="482"/>
      <c r="AI61" s="344" t="s">
        <v>521</v>
      </c>
      <c r="AJ61" s="479">
        <v>45845.552384259259</v>
      </c>
      <c r="AK61" s="344"/>
      <c r="AL61" s="344"/>
      <c r="AM61" s="3"/>
    </row>
    <row r="62" spans="1:39" s="4" customFormat="1" ht="12.75" customHeight="1" x14ac:dyDescent="0.25">
      <c r="A62" s="379" t="s">
        <v>269</v>
      </c>
      <c r="B62" s="379" t="s">
        <v>258</v>
      </c>
      <c r="C62" s="379" t="s">
        <v>522</v>
      </c>
      <c r="D62" s="379" t="s">
        <v>800</v>
      </c>
      <c r="E62" s="379" t="s">
        <v>781</v>
      </c>
      <c r="F62" s="379" t="s">
        <v>791</v>
      </c>
      <c r="G62" s="480">
        <v>3200</v>
      </c>
      <c r="H62" s="379"/>
      <c r="I62" s="480">
        <v>3200</v>
      </c>
      <c r="J62" s="379"/>
      <c r="K62" s="379"/>
      <c r="L62" s="379"/>
      <c r="M62" s="379"/>
      <c r="N62" s="379"/>
      <c r="O62" s="379"/>
      <c r="P62" s="379"/>
      <c r="Q62" s="480">
        <v>3200</v>
      </c>
      <c r="R62" s="480"/>
      <c r="S62" s="480"/>
      <c r="T62" s="379"/>
      <c r="U62" s="480">
        <v>1207</v>
      </c>
      <c r="V62" s="379"/>
      <c r="W62" s="480">
        <v>1207</v>
      </c>
      <c r="X62" s="379"/>
      <c r="Y62" s="379"/>
      <c r="Z62" s="379"/>
      <c r="AA62" s="379"/>
      <c r="AB62" s="379"/>
      <c r="AC62" s="379"/>
      <c r="AD62" s="379"/>
      <c r="AE62" s="480">
        <v>1207</v>
      </c>
      <c r="AF62" s="480"/>
      <c r="AG62" s="480"/>
      <c r="AH62" s="379"/>
      <c r="AI62" s="379" t="s">
        <v>521</v>
      </c>
      <c r="AJ62" s="481">
        <v>45845.552395833336</v>
      </c>
      <c r="AK62" s="379"/>
      <c r="AL62" s="379"/>
      <c r="AM62" s="3"/>
    </row>
    <row r="63" spans="1:39" s="4" customFormat="1" ht="12.75" customHeight="1" x14ac:dyDescent="0.25">
      <c r="A63" s="379" t="s">
        <v>270</v>
      </c>
      <c r="B63" s="379" t="s">
        <v>258</v>
      </c>
      <c r="C63" s="379" t="s">
        <v>522</v>
      </c>
      <c r="D63" s="379" t="s">
        <v>800</v>
      </c>
      <c r="E63" s="379" t="s">
        <v>781</v>
      </c>
      <c r="F63" s="379" t="s">
        <v>792</v>
      </c>
      <c r="G63" s="480">
        <v>3200</v>
      </c>
      <c r="H63" s="379"/>
      <c r="I63" s="480">
        <v>3200</v>
      </c>
      <c r="J63" s="379"/>
      <c r="K63" s="379"/>
      <c r="L63" s="379"/>
      <c r="M63" s="379"/>
      <c r="N63" s="379"/>
      <c r="O63" s="379"/>
      <c r="P63" s="379"/>
      <c r="Q63" s="480">
        <v>3200</v>
      </c>
      <c r="R63" s="480"/>
      <c r="S63" s="480"/>
      <c r="T63" s="379"/>
      <c r="U63" s="480">
        <v>1207</v>
      </c>
      <c r="V63" s="379"/>
      <c r="W63" s="480">
        <v>1207</v>
      </c>
      <c r="X63" s="379"/>
      <c r="Y63" s="379"/>
      <c r="Z63" s="379"/>
      <c r="AA63" s="379"/>
      <c r="AB63" s="379"/>
      <c r="AC63" s="379"/>
      <c r="AD63" s="379"/>
      <c r="AE63" s="480">
        <v>1207</v>
      </c>
      <c r="AF63" s="480"/>
      <c r="AG63" s="480"/>
      <c r="AH63" s="379"/>
      <c r="AI63" s="379" t="s">
        <v>521</v>
      </c>
      <c r="AJ63" s="481">
        <v>45845.552395833336</v>
      </c>
      <c r="AK63" s="379"/>
      <c r="AL63" s="379"/>
      <c r="AM63" s="3"/>
    </row>
    <row r="64" spans="1:39" s="4" customFormat="1" ht="12.75" customHeight="1" x14ac:dyDescent="0.25">
      <c r="A64" s="344" t="s">
        <v>276</v>
      </c>
      <c r="B64" s="344" t="s">
        <v>258</v>
      </c>
      <c r="C64" s="344" t="s">
        <v>522</v>
      </c>
      <c r="D64" s="482" t="s">
        <v>800</v>
      </c>
      <c r="E64" s="344" t="s">
        <v>781</v>
      </c>
      <c r="F64" s="482" t="s">
        <v>797</v>
      </c>
      <c r="G64" s="478">
        <v>2500</v>
      </c>
      <c r="H64" s="482"/>
      <c r="I64" s="478">
        <v>2500</v>
      </c>
      <c r="J64" s="482"/>
      <c r="K64" s="482"/>
      <c r="L64" s="482"/>
      <c r="M64" s="482"/>
      <c r="N64" s="482"/>
      <c r="O64" s="482"/>
      <c r="P64" s="482"/>
      <c r="Q64" s="483">
        <v>2500</v>
      </c>
      <c r="R64" s="483"/>
      <c r="S64" s="483"/>
      <c r="T64" s="482"/>
      <c r="U64" s="478">
        <v>1207</v>
      </c>
      <c r="V64" s="482"/>
      <c r="W64" s="478">
        <v>1207</v>
      </c>
      <c r="X64" s="482"/>
      <c r="Y64" s="482"/>
      <c r="Z64" s="482"/>
      <c r="AA64" s="482"/>
      <c r="AB64" s="482"/>
      <c r="AC64" s="482"/>
      <c r="AD64" s="482"/>
      <c r="AE64" s="483">
        <v>1207</v>
      </c>
      <c r="AF64" s="483"/>
      <c r="AG64" s="483"/>
      <c r="AH64" s="482"/>
      <c r="AI64" s="344" t="s">
        <v>521</v>
      </c>
      <c r="AJ64" s="479">
        <v>45845.552384259259</v>
      </c>
      <c r="AK64" s="344"/>
      <c r="AL64" s="344"/>
      <c r="AM64" s="3"/>
    </row>
    <row r="65" spans="1:39" s="4" customFormat="1" ht="12.75" customHeight="1" x14ac:dyDescent="0.25">
      <c r="A65" s="379" t="s">
        <v>271</v>
      </c>
      <c r="B65" s="379" t="s">
        <v>258</v>
      </c>
      <c r="C65" s="379" t="s">
        <v>522</v>
      </c>
      <c r="D65" s="379" t="s">
        <v>800</v>
      </c>
      <c r="E65" s="379" t="s">
        <v>781</v>
      </c>
      <c r="F65" s="379" t="s">
        <v>793</v>
      </c>
      <c r="G65" s="480">
        <v>700</v>
      </c>
      <c r="H65" s="379"/>
      <c r="I65" s="480">
        <v>700</v>
      </c>
      <c r="J65" s="379"/>
      <c r="K65" s="379"/>
      <c r="L65" s="379"/>
      <c r="M65" s="379"/>
      <c r="N65" s="379"/>
      <c r="O65" s="379"/>
      <c r="P65" s="379"/>
      <c r="Q65" s="480">
        <v>700</v>
      </c>
      <c r="R65" s="480"/>
      <c r="S65" s="480"/>
      <c r="T65" s="379"/>
      <c r="U65" s="480">
        <v>0</v>
      </c>
      <c r="V65" s="379"/>
      <c r="W65" s="480">
        <v>0</v>
      </c>
      <c r="X65" s="379"/>
      <c r="Y65" s="379"/>
      <c r="Z65" s="379"/>
      <c r="AA65" s="379"/>
      <c r="AB65" s="379"/>
      <c r="AC65" s="379"/>
      <c r="AD65" s="379"/>
      <c r="AE65" s="480">
        <v>0</v>
      </c>
      <c r="AF65" s="480"/>
      <c r="AG65" s="480"/>
      <c r="AH65" s="379"/>
      <c r="AI65" s="379" t="s">
        <v>521</v>
      </c>
      <c r="AJ65" s="481">
        <v>45845.552384259259</v>
      </c>
      <c r="AK65" s="379"/>
      <c r="AL65" s="379"/>
      <c r="AM65" s="3"/>
    </row>
    <row r="66" spans="1:39" s="4" customFormat="1" ht="12.75" customHeight="1" x14ac:dyDescent="0.25">
      <c r="A66" s="379" t="s">
        <v>280</v>
      </c>
      <c r="B66" s="379" t="s">
        <v>258</v>
      </c>
      <c r="C66" s="379" t="s">
        <v>522</v>
      </c>
      <c r="D66" s="379" t="s">
        <v>801</v>
      </c>
      <c r="E66" s="379" t="s">
        <v>781</v>
      </c>
      <c r="F66" s="379" t="s">
        <v>522</v>
      </c>
      <c r="G66" s="480">
        <v>10313900</v>
      </c>
      <c r="H66" s="379"/>
      <c r="I66" s="480">
        <v>10313900</v>
      </c>
      <c r="J66" s="379"/>
      <c r="K66" s="379"/>
      <c r="L66" s="379"/>
      <c r="M66" s="379"/>
      <c r="N66" s="379"/>
      <c r="O66" s="379"/>
      <c r="P66" s="379"/>
      <c r="Q66" s="480">
        <v>8681000</v>
      </c>
      <c r="R66" s="480">
        <v>521200</v>
      </c>
      <c r="S66" s="480">
        <v>1111700</v>
      </c>
      <c r="T66" s="379"/>
      <c r="U66" s="480">
        <v>0</v>
      </c>
      <c r="V66" s="379"/>
      <c r="W66" s="480">
        <v>0</v>
      </c>
      <c r="X66" s="379"/>
      <c r="Y66" s="379"/>
      <c r="Z66" s="379"/>
      <c r="AA66" s="379"/>
      <c r="AB66" s="379"/>
      <c r="AC66" s="379"/>
      <c r="AD66" s="379"/>
      <c r="AE66" s="480">
        <v>0</v>
      </c>
      <c r="AF66" s="480">
        <v>0</v>
      </c>
      <c r="AG66" s="480">
        <v>0</v>
      </c>
      <c r="AH66" s="379"/>
      <c r="AI66" s="379" t="s">
        <v>521</v>
      </c>
      <c r="AJ66" s="481">
        <v>45845.552395833336</v>
      </c>
      <c r="AK66" s="379"/>
      <c r="AL66" s="379"/>
      <c r="AM66" s="3"/>
    </row>
    <row r="67" spans="1:39" s="4" customFormat="1" ht="12.75" customHeight="1" x14ac:dyDescent="0.25">
      <c r="A67" s="344" t="s">
        <v>269</v>
      </c>
      <c r="B67" s="344" t="s">
        <v>258</v>
      </c>
      <c r="C67" s="344" t="s">
        <v>522</v>
      </c>
      <c r="D67" s="482" t="s">
        <v>801</v>
      </c>
      <c r="E67" s="344" t="s">
        <v>781</v>
      </c>
      <c r="F67" s="482" t="s">
        <v>791</v>
      </c>
      <c r="G67" s="478">
        <v>10313900</v>
      </c>
      <c r="H67" s="482"/>
      <c r="I67" s="478">
        <v>10313900</v>
      </c>
      <c r="J67" s="482"/>
      <c r="K67" s="482"/>
      <c r="L67" s="482"/>
      <c r="M67" s="482"/>
      <c r="N67" s="482"/>
      <c r="O67" s="482"/>
      <c r="P67" s="482"/>
      <c r="Q67" s="483">
        <v>8681000</v>
      </c>
      <c r="R67" s="483">
        <v>521200</v>
      </c>
      <c r="S67" s="483">
        <v>1111700</v>
      </c>
      <c r="T67" s="482"/>
      <c r="U67" s="478">
        <v>0</v>
      </c>
      <c r="V67" s="482"/>
      <c r="W67" s="478">
        <v>0</v>
      </c>
      <c r="X67" s="482"/>
      <c r="Y67" s="482"/>
      <c r="Z67" s="482"/>
      <c r="AA67" s="482"/>
      <c r="AB67" s="482"/>
      <c r="AC67" s="482"/>
      <c r="AD67" s="482"/>
      <c r="AE67" s="483">
        <v>0</v>
      </c>
      <c r="AF67" s="483">
        <v>0</v>
      </c>
      <c r="AG67" s="483">
        <v>0</v>
      </c>
      <c r="AH67" s="482"/>
      <c r="AI67" s="344" t="s">
        <v>521</v>
      </c>
      <c r="AJ67" s="479">
        <v>45845.552395833336</v>
      </c>
      <c r="AK67" s="344"/>
      <c r="AL67" s="344"/>
      <c r="AM67" s="3"/>
    </row>
    <row r="68" spans="1:39" s="4" customFormat="1" ht="12.75" customHeight="1" x14ac:dyDescent="0.25">
      <c r="A68" s="379" t="s">
        <v>281</v>
      </c>
      <c r="B68" s="379" t="s">
        <v>258</v>
      </c>
      <c r="C68" s="379" t="s">
        <v>522</v>
      </c>
      <c r="D68" s="379" t="s">
        <v>801</v>
      </c>
      <c r="E68" s="379" t="s">
        <v>781</v>
      </c>
      <c r="F68" s="379" t="s">
        <v>802</v>
      </c>
      <c r="G68" s="480">
        <v>10313900</v>
      </c>
      <c r="H68" s="379"/>
      <c r="I68" s="480">
        <v>10313900</v>
      </c>
      <c r="J68" s="379"/>
      <c r="K68" s="379"/>
      <c r="L68" s="379"/>
      <c r="M68" s="379"/>
      <c r="N68" s="379"/>
      <c r="O68" s="379"/>
      <c r="P68" s="379"/>
      <c r="Q68" s="480">
        <v>8681000</v>
      </c>
      <c r="R68" s="480">
        <v>521200</v>
      </c>
      <c r="S68" s="480">
        <v>1111700</v>
      </c>
      <c r="T68" s="379"/>
      <c r="U68" s="480">
        <v>0</v>
      </c>
      <c r="V68" s="379"/>
      <c r="W68" s="480">
        <v>0</v>
      </c>
      <c r="X68" s="379"/>
      <c r="Y68" s="379"/>
      <c r="Z68" s="379"/>
      <c r="AA68" s="379"/>
      <c r="AB68" s="379"/>
      <c r="AC68" s="379"/>
      <c r="AD68" s="379"/>
      <c r="AE68" s="480">
        <v>0</v>
      </c>
      <c r="AF68" s="480">
        <v>0</v>
      </c>
      <c r="AG68" s="480">
        <v>0</v>
      </c>
      <c r="AH68" s="379"/>
      <c r="AI68" s="379" t="s">
        <v>521</v>
      </c>
      <c r="AJ68" s="481">
        <v>45845.552384259259</v>
      </c>
      <c r="AK68" s="379"/>
      <c r="AL68" s="379"/>
      <c r="AM68" s="3"/>
    </row>
    <row r="69" spans="1:39" s="4" customFormat="1" ht="12.75" customHeight="1" x14ac:dyDescent="0.25">
      <c r="A69" s="379" t="s">
        <v>282</v>
      </c>
      <c r="B69" s="379" t="s">
        <v>258</v>
      </c>
      <c r="C69" s="379" t="s">
        <v>522</v>
      </c>
      <c r="D69" s="379" t="s">
        <v>803</v>
      </c>
      <c r="E69" s="379" t="s">
        <v>781</v>
      </c>
      <c r="F69" s="379" t="s">
        <v>522</v>
      </c>
      <c r="G69" s="480">
        <v>1700000</v>
      </c>
      <c r="H69" s="379"/>
      <c r="I69" s="480">
        <v>1700000</v>
      </c>
      <c r="J69" s="379"/>
      <c r="K69" s="379"/>
      <c r="L69" s="379"/>
      <c r="M69" s="379"/>
      <c r="N69" s="379"/>
      <c r="O69" s="379"/>
      <c r="P69" s="379"/>
      <c r="Q69" s="480">
        <v>1000000</v>
      </c>
      <c r="R69" s="379">
        <v>200000</v>
      </c>
      <c r="S69" s="480">
        <v>500000</v>
      </c>
      <c r="T69" s="379"/>
      <c r="U69" s="480">
        <v>0</v>
      </c>
      <c r="V69" s="379"/>
      <c r="W69" s="480">
        <v>0</v>
      </c>
      <c r="X69" s="379"/>
      <c r="Y69" s="379"/>
      <c r="Z69" s="379"/>
      <c r="AA69" s="379"/>
      <c r="AB69" s="379"/>
      <c r="AC69" s="379"/>
      <c r="AD69" s="379"/>
      <c r="AE69" s="480">
        <v>0</v>
      </c>
      <c r="AF69" s="379">
        <v>0</v>
      </c>
      <c r="AG69" s="480">
        <v>0</v>
      </c>
      <c r="AH69" s="379"/>
      <c r="AI69" s="379" t="s">
        <v>521</v>
      </c>
      <c r="AJ69" s="481">
        <v>45845.552395833336</v>
      </c>
      <c r="AK69" s="379"/>
      <c r="AL69" s="379"/>
      <c r="AM69" s="3"/>
    </row>
    <row r="70" spans="1:39" s="4" customFormat="1" ht="12.75" customHeight="1" x14ac:dyDescent="0.25">
      <c r="A70" s="379" t="s">
        <v>269</v>
      </c>
      <c r="B70" s="379" t="s">
        <v>258</v>
      </c>
      <c r="C70" s="379" t="s">
        <v>522</v>
      </c>
      <c r="D70" s="379" t="s">
        <v>803</v>
      </c>
      <c r="E70" s="379" t="s">
        <v>781</v>
      </c>
      <c r="F70" s="379" t="s">
        <v>791</v>
      </c>
      <c r="G70" s="480">
        <v>1700000</v>
      </c>
      <c r="H70" s="379"/>
      <c r="I70" s="480">
        <v>1700000</v>
      </c>
      <c r="J70" s="379"/>
      <c r="K70" s="379"/>
      <c r="L70" s="379"/>
      <c r="M70" s="379"/>
      <c r="N70" s="379"/>
      <c r="O70" s="379"/>
      <c r="P70" s="379"/>
      <c r="Q70" s="480">
        <v>1000000</v>
      </c>
      <c r="R70" s="379">
        <v>200000</v>
      </c>
      <c r="S70" s="480">
        <v>500000</v>
      </c>
      <c r="T70" s="379"/>
      <c r="U70" s="480">
        <v>0</v>
      </c>
      <c r="V70" s="379"/>
      <c r="W70" s="480">
        <v>0</v>
      </c>
      <c r="X70" s="379"/>
      <c r="Y70" s="379"/>
      <c r="Z70" s="379"/>
      <c r="AA70" s="379"/>
      <c r="AB70" s="379"/>
      <c r="AC70" s="379"/>
      <c r="AD70" s="379"/>
      <c r="AE70" s="480">
        <v>0</v>
      </c>
      <c r="AF70" s="379">
        <v>0</v>
      </c>
      <c r="AG70" s="480">
        <v>0</v>
      </c>
      <c r="AH70" s="379"/>
      <c r="AI70" s="379" t="s">
        <v>521</v>
      </c>
      <c r="AJ70" s="481">
        <v>45845.552395833336</v>
      </c>
      <c r="AK70" s="379"/>
      <c r="AL70" s="379"/>
      <c r="AM70" s="3"/>
    </row>
    <row r="71" spans="1:39" s="4" customFormat="1" ht="12.75" customHeight="1" x14ac:dyDescent="0.25">
      <c r="A71" s="344" t="s">
        <v>283</v>
      </c>
      <c r="B71" s="344" t="s">
        <v>258</v>
      </c>
      <c r="C71" s="344" t="s">
        <v>522</v>
      </c>
      <c r="D71" s="482" t="s">
        <v>803</v>
      </c>
      <c r="E71" s="344" t="s">
        <v>781</v>
      </c>
      <c r="F71" s="482" t="s">
        <v>804</v>
      </c>
      <c r="G71" s="478">
        <v>1700000</v>
      </c>
      <c r="H71" s="482"/>
      <c r="I71" s="478">
        <v>1700000</v>
      </c>
      <c r="J71" s="482"/>
      <c r="K71" s="482"/>
      <c r="L71" s="482"/>
      <c r="M71" s="482"/>
      <c r="N71" s="482"/>
      <c r="O71" s="482"/>
      <c r="P71" s="482"/>
      <c r="Q71" s="483">
        <v>1000000</v>
      </c>
      <c r="R71" s="482">
        <v>200000</v>
      </c>
      <c r="S71" s="483">
        <v>500000</v>
      </c>
      <c r="T71" s="482"/>
      <c r="U71" s="478">
        <v>0</v>
      </c>
      <c r="V71" s="482"/>
      <c r="W71" s="478">
        <v>0</v>
      </c>
      <c r="X71" s="482"/>
      <c r="Y71" s="482"/>
      <c r="Z71" s="482"/>
      <c r="AA71" s="482"/>
      <c r="AB71" s="482"/>
      <c r="AC71" s="482"/>
      <c r="AD71" s="482"/>
      <c r="AE71" s="483">
        <v>0</v>
      </c>
      <c r="AF71" s="482">
        <v>0</v>
      </c>
      <c r="AG71" s="483">
        <v>0</v>
      </c>
      <c r="AH71" s="482"/>
      <c r="AI71" s="344" t="s">
        <v>521</v>
      </c>
      <c r="AJ71" s="479">
        <v>45845.552384259259</v>
      </c>
      <c r="AK71" s="344"/>
      <c r="AL71" s="344"/>
      <c r="AM71" s="3"/>
    </row>
    <row r="72" spans="1:39" s="4" customFormat="1" ht="12.75" customHeight="1" x14ac:dyDescent="0.25">
      <c r="A72" s="344" t="s">
        <v>284</v>
      </c>
      <c r="B72" s="344" t="s">
        <v>258</v>
      </c>
      <c r="C72" s="344" t="s">
        <v>522</v>
      </c>
      <c r="D72" s="482" t="s">
        <v>805</v>
      </c>
      <c r="E72" s="344" t="s">
        <v>781</v>
      </c>
      <c r="F72" s="482" t="s">
        <v>522</v>
      </c>
      <c r="G72" s="478">
        <v>215752490.28</v>
      </c>
      <c r="H72" s="482"/>
      <c r="I72" s="478">
        <v>215752490.28</v>
      </c>
      <c r="J72" s="482"/>
      <c r="K72" s="482"/>
      <c r="L72" s="482"/>
      <c r="M72" s="482"/>
      <c r="N72" s="482"/>
      <c r="O72" s="482"/>
      <c r="P72" s="482"/>
      <c r="Q72" s="483">
        <v>141151800</v>
      </c>
      <c r="R72" s="482">
        <v>13356595.83</v>
      </c>
      <c r="S72" s="483">
        <v>61244094.450000003</v>
      </c>
      <c r="T72" s="482"/>
      <c r="U72" s="478">
        <v>79660475.040000007</v>
      </c>
      <c r="V72" s="482"/>
      <c r="W72" s="478">
        <v>79660475.040000007</v>
      </c>
      <c r="X72" s="482"/>
      <c r="Y72" s="482"/>
      <c r="Z72" s="482"/>
      <c r="AA72" s="482"/>
      <c r="AB72" s="482"/>
      <c r="AC72" s="482"/>
      <c r="AD72" s="482"/>
      <c r="AE72" s="483">
        <v>51232992.490000002</v>
      </c>
      <c r="AF72" s="482">
        <v>4359654.0199999996</v>
      </c>
      <c r="AG72" s="483">
        <v>24067828.530000001</v>
      </c>
      <c r="AH72" s="482"/>
      <c r="AI72" s="344" t="s">
        <v>521</v>
      </c>
      <c r="AJ72" s="479">
        <v>45845.552395833336</v>
      </c>
      <c r="AK72" s="344"/>
      <c r="AL72" s="344"/>
      <c r="AM72" s="3"/>
    </row>
    <row r="73" spans="1:39" s="4" customFormat="1" ht="12.75" customHeight="1" x14ac:dyDescent="0.25">
      <c r="A73" s="344" t="s">
        <v>261</v>
      </c>
      <c r="B73" s="344" t="s">
        <v>258</v>
      </c>
      <c r="C73" s="344" t="s">
        <v>522</v>
      </c>
      <c r="D73" s="482" t="s">
        <v>805</v>
      </c>
      <c r="E73" s="344" t="s">
        <v>781</v>
      </c>
      <c r="F73" s="482" t="s">
        <v>783</v>
      </c>
      <c r="G73" s="478">
        <v>98547800</v>
      </c>
      <c r="H73" s="482"/>
      <c r="I73" s="478">
        <v>98547800</v>
      </c>
      <c r="J73" s="482"/>
      <c r="K73" s="482"/>
      <c r="L73" s="482"/>
      <c r="M73" s="482"/>
      <c r="N73" s="482"/>
      <c r="O73" s="482"/>
      <c r="P73" s="482"/>
      <c r="Q73" s="483">
        <v>65443800</v>
      </c>
      <c r="R73" s="482"/>
      <c r="S73" s="483">
        <v>33104000</v>
      </c>
      <c r="T73" s="482"/>
      <c r="U73" s="478">
        <v>39172503.780000001</v>
      </c>
      <c r="V73" s="482"/>
      <c r="W73" s="478">
        <v>39172503.780000001</v>
      </c>
      <c r="X73" s="482"/>
      <c r="Y73" s="482"/>
      <c r="Z73" s="482"/>
      <c r="AA73" s="482"/>
      <c r="AB73" s="482"/>
      <c r="AC73" s="482"/>
      <c r="AD73" s="482"/>
      <c r="AE73" s="483">
        <v>23979381.010000002</v>
      </c>
      <c r="AF73" s="482"/>
      <c r="AG73" s="483">
        <v>15193122.77</v>
      </c>
      <c r="AH73" s="482"/>
      <c r="AI73" s="344" t="s">
        <v>521</v>
      </c>
      <c r="AJ73" s="479">
        <v>45845.552395833336</v>
      </c>
      <c r="AK73" s="344"/>
      <c r="AL73" s="344"/>
      <c r="AM73" s="3"/>
    </row>
    <row r="74" spans="1:39" s="4" customFormat="1" ht="12.75" customHeight="1" x14ac:dyDescent="0.25">
      <c r="A74" s="379" t="s">
        <v>285</v>
      </c>
      <c r="B74" s="379" t="s">
        <v>258</v>
      </c>
      <c r="C74" s="379" t="s">
        <v>522</v>
      </c>
      <c r="D74" s="379" t="s">
        <v>805</v>
      </c>
      <c r="E74" s="379" t="s">
        <v>781</v>
      </c>
      <c r="F74" s="379" t="s">
        <v>806</v>
      </c>
      <c r="G74" s="480">
        <v>82652800</v>
      </c>
      <c r="H74" s="379"/>
      <c r="I74" s="480">
        <v>82652800</v>
      </c>
      <c r="J74" s="379"/>
      <c r="K74" s="379"/>
      <c r="L74" s="379"/>
      <c r="M74" s="379"/>
      <c r="N74" s="379"/>
      <c r="O74" s="379"/>
      <c r="P74" s="379"/>
      <c r="Q74" s="480">
        <v>49548800</v>
      </c>
      <c r="R74" s="379"/>
      <c r="S74" s="379">
        <v>33104000</v>
      </c>
      <c r="T74" s="379"/>
      <c r="U74" s="480">
        <v>32440815.34</v>
      </c>
      <c r="V74" s="379"/>
      <c r="W74" s="480">
        <v>32440815.34</v>
      </c>
      <c r="X74" s="379"/>
      <c r="Y74" s="379"/>
      <c r="Z74" s="379"/>
      <c r="AA74" s="379"/>
      <c r="AB74" s="379"/>
      <c r="AC74" s="379"/>
      <c r="AD74" s="379"/>
      <c r="AE74" s="480">
        <v>17247692.57</v>
      </c>
      <c r="AF74" s="379"/>
      <c r="AG74" s="379">
        <v>15193122.77</v>
      </c>
      <c r="AH74" s="379"/>
      <c r="AI74" s="379" t="s">
        <v>521</v>
      </c>
      <c r="AJ74" s="481">
        <v>45845.552395833336</v>
      </c>
      <c r="AK74" s="379"/>
      <c r="AL74" s="379"/>
      <c r="AM74" s="3"/>
    </row>
    <row r="75" spans="1:39" s="4" customFormat="1" ht="12.75" customHeight="1" x14ac:dyDescent="0.25">
      <c r="A75" s="344" t="s">
        <v>286</v>
      </c>
      <c r="B75" s="344" t="s">
        <v>258</v>
      </c>
      <c r="C75" s="344" t="s">
        <v>522</v>
      </c>
      <c r="D75" s="482" t="s">
        <v>805</v>
      </c>
      <c r="E75" s="344" t="s">
        <v>781</v>
      </c>
      <c r="F75" s="482" t="s">
        <v>807</v>
      </c>
      <c r="G75" s="478">
        <v>63320572</v>
      </c>
      <c r="H75" s="482"/>
      <c r="I75" s="478">
        <v>63320572</v>
      </c>
      <c r="J75" s="482"/>
      <c r="K75" s="482"/>
      <c r="L75" s="482"/>
      <c r="M75" s="482"/>
      <c r="N75" s="482"/>
      <c r="O75" s="482"/>
      <c r="P75" s="482"/>
      <c r="Q75" s="483">
        <v>37902200</v>
      </c>
      <c r="R75" s="482"/>
      <c r="S75" s="482">
        <v>25418372</v>
      </c>
      <c r="T75" s="482"/>
      <c r="U75" s="478">
        <v>24950336.609999999</v>
      </c>
      <c r="V75" s="482"/>
      <c r="W75" s="478">
        <v>24950336.609999999</v>
      </c>
      <c r="X75" s="482"/>
      <c r="Y75" s="482"/>
      <c r="Z75" s="482"/>
      <c r="AA75" s="482"/>
      <c r="AB75" s="482"/>
      <c r="AC75" s="482"/>
      <c r="AD75" s="482"/>
      <c r="AE75" s="483">
        <v>13286141.59</v>
      </c>
      <c r="AF75" s="482"/>
      <c r="AG75" s="482">
        <v>11664195.02</v>
      </c>
      <c r="AH75" s="482"/>
      <c r="AI75" s="344" t="s">
        <v>521</v>
      </c>
      <c r="AJ75" s="479">
        <v>45845.552384259259</v>
      </c>
      <c r="AK75" s="344"/>
      <c r="AL75" s="344"/>
      <c r="AM75" s="3"/>
    </row>
    <row r="76" spans="1:39" s="4" customFormat="1" ht="12.75" customHeight="1" x14ac:dyDescent="0.25">
      <c r="A76" s="344" t="s">
        <v>287</v>
      </c>
      <c r="B76" s="344" t="s">
        <v>258</v>
      </c>
      <c r="C76" s="344" t="s">
        <v>522</v>
      </c>
      <c r="D76" s="482" t="s">
        <v>805</v>
      </c>
      <c r="E76" s="344" t="s">
        <v>781</v>
      </c>
      <c r="F76" s="482" t="s">
        <v>808</v>
      </c>
      <c r="G76" s="478">
        <v>210000</v>
      </c>
      <c r="H76" s="482"/>
      <c r="I76" s="478">
        <v>210000</v>
      </c>
      <c r="J76" s="482"/>
      <c r="K76" s="482"/>
      <c r="L76" s="482"/>
      <c r="M76" s="482"/>
      <c r="N76" s="482"/>
      <c r="O76" s="482"/>
      <c r="P76" s="482"/>
      <c r="Q76" s="483">
        <v>200000</v>
      </c>
      <c r="R76" s="482"/>
      <c r="S76" s="482">
        <v>10000</v>
      </c>
      <c r="T76" s="482"/>
      <c r="U76" s="478">
        <v>114682</v>
      </c>
      <c r="V76" s="482"/>
      <c r="W76" s="478">
        <v>114682</v>
      </c>
      <c r="X76" s="482"/>
      <c r="Y76" s="482"/>
      <c r="Z76" s="482"/>
      <c r="AA76" s="482"/>
      <c r="AB76" s="482"/>
      <c r="AC76" s="482"/>
      <c r="AD76" s="482"/>
      <c r="AE76" s="483">
        <v>114682</v>
      </c>
      <c r="AF76" s="482"/>
      <c r="AG76" s="482">
        <v>0</v>
      </c>
      <c r="AH76" s="482"/>
      <c r="AI76" s="344" t="s">
        <v>521</v>
      </c>
      <c r="AJ76" s="479">
        <v>45845.552384259259</v>
      </c>
      <c r="AK76" s="344"/>
      <c r="AL76" s="344"/>
      <c r="AM76" s="3"/>
    </row>
    <row r="77" spans="1:39" s="4" customFormat="1" ht="12.75" customHeight="1" x14ac:dyDescent="0.25">
      <c r="A77" s="344" t="s">
        <v>288</v>
      </c>
      <c r="B77" s="344" t="s">
        <v>258</v>
      </c>
      <c r="C77" s="344" t="s">
        <v>522</v>
      </c>
      <c r="D77" s="482" t="s">
        <v>805</v>
      </c>
      <c r="E77" s="344" t="s">
        <v>781</v>
      </c>
      <c r="F77" s="482" t="s">
        <v>809</v>
      </c>
      <c r="G77" s="478">
        <v>19122228</v>
      </c>
      <c r="H77" s="482"/>
      <c r="I77" s="478">
        <v>19122228</v>
      </c>
      <c r="J77" s="482"/>
      <c r="K77" s="482"/>
      <c r="L77" s="482"/>
      <c r="M77" s="482"/>
      <c r="N77" s="482"/>
      <c r="O77" s="482"/>
      <c r="P77" s="482"/>
      <c r="Q77" s="483">
        <v>11446600</v>
      </c>
      <c r="R77" s="482"/>
      <c r="S77" s="482">
        <v>7675628</v>
      </c>
      <c r="T77" s="482"/>
      <c r="U77" s="478">
        <v>7375796.7300000004</v>
      </c>
      <c r="V77" s="482"/>
      <c r="W77" s="478">
        <v>7375796.7300000004</v>
      </c>
      <c r="X77" s="482"/>
      <c r="Y77" s="482"/>
      <c r="Z77" s="482"/>
      <c r="AA77" s="482"/>
      <c r="AB77" s="482"/>
      <c r="AC77" s="482"/>
      <c r="AD77" s="482"/>
      <c r="AE77" s="483">
        <v>3846868.98</v>
      </c>
      <c r="AF77" s="482"/>
      <c r="AG77" s="482">
        <v>3528927.75</v>
      </c>
      <c r="AH77" s="482"/>
      <c r="AI77" s="344" t="s">
        <v>521</v>
      </c>
      <c r="AJ77" s="479">
        <v>45845.552384259259</v>
      </c>
      <c r="AK77" s="344"/>
      <c r="AL77" s="344"/>
      <c r="AM77" s="3"/>
    </row>
    <row r="78" spans="1:39" s="4" customFormat="1" ht="12.75" customHeight="1" x14ac:dyDescent="0.25">
      <c r="A78" s="379" t="s">
        <v>262</v>
      </c>
      <c r="B78" s="379" t="s">
        <v>258</v>
      </c>
      <c r="C78" s="379" t="s">
        <v>522</v>
      </c>
      <c r="D78" s="379" t="s">
        <v>805</v>
      </c>
      <c r="E78" s="379" t="s">
        <v>781</v>
      </c>
      <c r="F78" s="379" t="s">
        <v>784</v>
      </c>
      <c r="G78" s="480">
        <v>15895000</v>
      </c>
      <c r="H78" s="379"/>
      <c r="I78" s="480">
        <v>15895000</v>
      </c>
      <c r="J78" s="379"/>
      <c r="K78" s="379"/>
      <c r="L78" s="379"/>
      <c r="M78" s="379"/>
      <c r="N78" s="379"/>
      <c r="O78" s="379"/>
      <c r="P78" s="379"/>
      <c r="Q78" s="480">
        <v>15895000</v>
      </c>
      <c r="R78" s="480"/>
      <c r="S78" s="480"/>
      <c r="T78" s="379"/>
      <c r="U78" s="480">
        <v>6731688.4400000004</v>
      </c>
      <c r="V78" s="379"/>
      <c r="W78" s="480">
        <v>6731688.4400000004</v>
      </c>
      <c r="X78" s="379"/>
      <c r="Y78" s="379"/>
      <c r="Z78" s="379"/>
      <c r="AA78" s="379"/>
      <c r="AB78" s="379"/>
      <c r="AC78" s="379"/>
      <c r="AD78" s="379"/>
      <c r="AE78" s="480">
        <v>6731688.4400000004</v>
      </c>
      <c r="AF78" s="480"/>
      <c r="AG78" s="480"/>
      <c r="AH78" s="379"/>
      <c r="AI78" s="379" t="s">
        <v>521</v>
      </c>
      <c r="AJ78" s="481">
        <v>45845.552395833336</v>
      </c>
      <c r="AK78" s="379"/>
      <c r="AL78" s="379"/>
      <c r="AM78" s="3"/>
    </row>
    <row r="79" spans="1:39" s="4" customFormat="1" ht="12.75" customHeight="1" x14ac:dyDescent="0.25">
      <c r="A79" s="379" t="s">
        <v>263</v>
      </c>
      <c r="B79" s="379" t="s">
        <v>258</v>
      </c>
      <c r="C79" s="379" t="s">
        <v>522</v>
      </c>
      <c r="D79" s="379" t="s">
        <v>805</v>
      </c>
      <c r="E79" s="379" t="s">
        <v>781</v>
      </c>
      <c r="F79" s="379" t="s">
        <v>785</v>
      </c>
      <c r="G79" s="480">
        <v>12190300</v>
      </c>
      <c r="H79" s="379"/>
      <c r="I79" s="480">
        <v>12190300</v>
      </c>
      <c r="J79" s="379"/>
      <c r="K79" s="379"/>
      <c r="L79" s="379"/>
      <c r="M79" s="379"/>
      <c r="N79" s="379"/>
      <c r="O79" s="379"/>
      <c r="P79" s="379"/>
      <c r="Q79" s="480">
        <v>12190300</v>
      </c>
      <c r="R79" s="480"/>
      <c r="S79" s="480"/>
      <c r="T79" s="379"/>
      <c r="U79" s="480">
        <v>5118606.75</v>
      </c>
      <c r="V79" s="379"/>
      <c r="W79" s="480">
        <v>5118606.75</v>
      </c>
      <c r="X79" s="379"/>
      <c r="Y79" s="379"/>
      <c r="Z79" s="379"/>
      <c r="AA79" s="379"/>
      <c r="AB79" s="379"/>
      <c r="AC79" s="379"/>
      <c r="AD79" s="379"/>
      <c r="AE79" s="480">
        <v>5118606.75</v>
      </c>
      <c r="AF79" s="480"/>
      <c r="AG79" s="480"/>
      <c r="AH79" s="379"/>
      <c r="AI79" s="379" t="s">
        <v>521</v>
      </c>
      <c r="AJ79" s="481">
        <v>45845.552384259259</v>
      </c>
      <c r="AK79" s="379"/>
      <c r="AL79" s="379"/>
      <c r="AM79" s="3"/>
    </row>
    <row r="80" spans="1:39" s="4" customFormat="1" ht="12.75" customHeight="1" x14ac:dyDescent="0.25">
      <c r="A80" s="344" t="s">
        <v>273</v>
      </c>
      <c r="B80" s="344" t="s">
        <v>258</v>
      </c>
      <c r="C80" s="344" t="s">
        <v>522</v>
      </c>
      <c r="D80" s="482" t="s">
        <v>805</v>
      </c>
      <c r="E80" s="344" t="s">
        <v>781</v>
      </c>
      <c r="F80" s="482" t="s">
        <v>786</v>
      </c>
      <c r="G80" s="478">
        <v>23500</v>
      </c>
      <c r="H80" s="482"/>
      <c r="I80" s="478">
        <v>23500</v>
      </c>
      <c r="J80" s="482"/>
      <c r="K80" s="482"/>
      <c r="L80" s="482"/>
      <c r="M80" s="482"/>
      <c r="N80" s="482"/>
      <c r="O80" s="482"/>
      <c r="P80" s="482"/>
      <c r="Q80" s="482">
        <v>23500</v>
      </c>
      <c r="R80" s="482"/>
      <c r="S80" s="483"/>
      <c r="T80" s="482"/>
      <c r="U80" s="478">
        <v>11609</v>
      </c>
      <c r="V80" s="482"/>
      <c r="W80" s="478">
        <v>11609</v>
      </c>
      <c r="X80" s="482"/>
      <c r="Y80" s="482"/>
      <c r="Z80" s="482"/>
      <c r="AA80" s="482"/>
      <c r="AB80" s="482"/>
      <c r="AC80" s="482"/>
      <c r="AD80" s="482"/>
      <c r="AE80" s="482">
        <v>11609</v>
      </c>
      <c r="AF80" s="482"/>
      <c r="AG80" s="483"/>
      <c r="AH80" s="482"/>
      <c r="AI80" s="344" t="s">
        <v>521</v>
      </c>
      <c r="AJ80" s="479">
        <v>45845.552384259259</v>
      </c>
      <c r="AK80" s="344"/>
      <c r="AL80" s="344"/>
      <c r="AM80" s="3"/>
    </row>
    <row r="81" spans="1:39" s="4" customFormat="1" ht="12.75" customHeight="1" x14ac:dyDescent="0.25">
      <c r="A81" s="344" t="s">
        <v>264</v>
      </c>
      <c r="B81" s="344" t="s">
        <v>258</v>
      </c>
      <c r="C81" s="344" t="s">
        <v>522</v>
      </c>
      <c r="D81" s="482" t="s">
        <v>805</v>
      </c>
      <c r="E81" s="344" t="s">
        <v>781</v>
      </c>
      <c r="F81" s="482" t="s">
        <v>787</v>
      </c>
      <c r="G81" s="478">
        <v>3681200</v>
      </c>
      <c r="H81" s="482"/>
      <c r="I81" s="478">
        <v>3681200</v>
      </c>
      <c r="J81" s="482"/>
      <c r="K81" s="482"/>
      <c r="L81" s="482"/>
      <c r="M81" s="482"/>
      <c r="N81" s="482"/>
      <c r="O81" s="482"/>
      <c r="P81" s="482"/>
      <c r="Q81" s="483">
        <v>3681200</v>
      </c>
      <c r="R81" s="483"/>
      <c r="S81" s="483"/>
      <c r="T81" s="482"/>
      <c r="U81" s="478">
        <v>1601472.69</v>
      </c>
      <c r="V81" s="482"/>
      <c r="W81" s="478">
        <v>1601472.69</v>
      </c>
      <c r="X81" s="482"/>
      <c r="Y81" s="482"/>
      <c r="Z81" s="482"/>
      <c r="AA81" s="482"/>
      <c r="AB81" s="482"/>
      <c r="AC81" s="482"/>
      <c r="AD81" s="482"/>
      <c r="AE81" s="483">
        <v>1601472.69</v>
      </c>
      <c r="AF81" s="483"/>
      <c r="AG81" s="483"/>
      <c r="AH81" s="482"/>
      <c r="AI81" s="344" t="s">
        <v>521</v>
      </c>
      <c r="AJ81" s="479">
        <v>45845.552384259259</v>
      </c>
      <c r="AK81" s="344"/>
      <c r="AL81" s="344"/>
      <c r="AM81" s="3"/>
    </row>
    <row r="82" spans="1:39" s="4" customFormat="1" ht="12.75" customHeight="1" x14ac:dyDescent="0.25">
      <c r="A82" s="344" t="s">
        <v>266</v>
      </c>
      <c r="B82" s="344" t="s">
        <v>258</v>
      </c>
      <c r="C82" s="344" t="s">
        <v>522</v>
      </c>
      <c r="D82" s="482" t="s">
        <v>805</v>
      </c>
      <c r="E82" s="344" t="s">
        <v>781</v>
      </c>
      <c r="F82" s="482" t="s">
        <v>258</v>
      </c>
      <c r="G82" s="478">
        <v>108100590.63</v>
      </c>
      <c r="H82" s="482"/>
      <c r="I82" s="478">
        <v>108100590.63</v>
      </c>
      <c r="J82" s="482"/>
      <c r="K82" s="482"/>
      <c r="L82" s="482"/>
      <c r="M82" s="482"/>
      <c r="N82" s="482"/>
      <c r="O82" s="482"/>
      <c r="P82" s="482"/>
      <c r="Q82" s="483">
        <v>74128300</v>
      </c>
      <c r="R82" s="483">
        <v>8133328.1799999997</v>
      </c>
      <c r="S82" s="483">
        <v>25838962.449999999</v>
      </c>
      <c r="T82" s="482"/>
      <c r="U82" s="478">
        <v>36072064.920000002</v>
      </c>
      <c r="V82" s="482"/>
      <c r="W82" s="478">
        <v>36072064.920000002</v>
      </c>
      <c r="X82" s="482"/>
      <c r="Y82" s="482"/>
      <c r="Z82" s="482"/>
      <c r="AA82" s="482"/>
      <c r="AB82" s="482"/>
      <c r="AC82" s="482"/>
      <c r="AD82" s="482"/>
      <c r="AE82" s="483">
        <v>25968982.719999999</v>
      </c>
      <c r="AF82" s="483">
        <v>2069039.85</v>
      </c>
      <c r="AG82" s="483">
        <v>8034042.3499999996</v>
      </c>
      <c r="AH82" s="482"/>
      <c r="AI82" s="344" t="s">
        <v>521</v>
      </c>
      <c r="AJ82" s="479">
        <v>45845.552395833336</v>
      </c>
      <c r="AK82" s="344"/>
      <c r="AL82" s="344"/>
      <c r="AM82" s="3"/>
    </row>
    <row r="83" spans="1:39" s="4" customFormat="1" ht="12.75" customHeight="1" x14ac:dyDescent="0.25">
      <c r="A83" s="379" t="s">
        <v>267</v>
      </c>
      <c r="B83" s="379" t="s">
        <v>258</v>
      </c>
      <c r="C83" s="379" t="s">
        <v>522</v>
      </c>
      <c r="D83" s="379" t="s">
        <v>805</v>
      </c>
      <c r="E83" s="379" t="s">
        <v>781</v>
      </c>
      <c r="F83" s="379" t="s">
        <v>789</v>
      </c>
      <c r="G83" s="480">
        <v>108100590.63</v>
      </c>
      <c r="H83" s="379"/>
      <c r="I83" s="480">
        <v>108100590.63</v>
      </c>
      <c r="J83" s="379"/>
      <c r="K83" s="379"/>
      <c r="L83" s="379"/>
      <c r="M83" s="379"/>
      <c r="N83" s="379"/>
      <c r="O83" s="379"/>
      <c r="P83" s="379"/>
      <c r="Q83" s="379">
        <v>74128300</v>
      </c>
      <c r="R83" s="480">
        <v>8133328.1799999997</v>
      </c>
      <c r="S83" s="480">
        <v>25838962.449999999</v>
      </c>
      <c r="T83" s="379"/>
      <c r="U83" s="480">
        <v>36072064.920000002</v>
      </c>
      <c r="V83" s="379"/>
      <c r="W83" s="480">
        <v>36072064.920000002</v>
      </c>
      <c r="X83" s="379"/>
      <c r="Y83" s="379"/>
      <c r="Z83" s="379"/>
      <c r="AA83" s="379"/>
      <c r="AB83" s="379"/>
      <c r="AC83" s="379"/>
      <c r="AD83" s="379"/>
      <c r="AE83" s="379">
        <v>25968982.719999999</v>
      </c>
      <c r="AF83" s="480">
        <v>2069039.85</v>
      </c>
      <c r="AG83" s="480">
        <v>8034042.3499999996</v>
      </c>
      <c r="AH83" s="379"/>
      <c r="AI83" s="379" t="s">
        <v>521</v>
      </c>
      <c r="AJ83" s="481">
        <v>45845.552395833336</v>
      </c>
      <c r="AK83" s="379"/>
      <c r="AL83" s="379"/>
      <c r="AM83" s="3"/>
    </row>
    <row r="84" spans="1:39" s="4" customFormat="1" ht="12.75" customHeight="1" x14ac:dyDescent="0.25">
      <c r="A84" s="344" t="s">
        <v>289</v>
      </c>
      <c r="B84" s="344" t="s">
        <v>258</v>
      </c>
      <c r="C84" s="344" t="s">
        <v>522</v>
      </c>
      <c r="D84" s="482" t="s">
        <v>805</v>
      </c>
      <c r="E84" s="344" t="s">
        <v>781</v>
      </c>
      <c r="F84" s="482" t="s">
        <v>810</v>
      </c>
      <c r="G84" s="478">
        <v>9463235.7899999991</v>
      </c>
      <c r="H84" s="482"/>
      <c r="I84" s="478">
        <v>9463235.7899999991</v>
      </c>
      <c r="J84" s="482"/>
      <c r="K84" s="482"/>
      <c r="L84" s="482"/>
      <c r="M84" s="482"/>
      <c r="N84" s="482"/>
      <c r="O84" s="482"/>
      <c r="P84" s="482"/>
      <c r="Q84" s="482">
        <v>4000000</v>
      </c>
      <c r="R84" s="483"/>
      <c r="S84" s="483">
        <v>5463235.79</v>
      </c>
      <c r="T84" s="482"/>
      <c r="U84" s="478">
        <v>0</v>
      </c>
      <c r="V84" s="482"/>
      <c r="W84" s="478">
        <v>0</v>
      </c>
      <c r="X84" s="482"/>
      <c r="Y84" s="482"/>
      <c r="Z84" s="482"/>
      <c r="AA84" s="482"/>
      <c r="AB84" s="482"/>
      <c r="AC84" s="482"/>
      <c r="AD84" s="482"/>
      <c r="AE84" s="482">
        <v>0</v>
      </c>
      <c r="AF84" s="483"/>
      <c r="AG84" s="483">
        <v>0</v>
      </c>
      <c r="AH84" s="482"/>
      <c r="AI84" s="344" t="s">
        <v>521</v>
      </c>
      <c r="AJ84" s="479">
        <v>45845.552384259259</v>
      </c>
      <c r="AK84" s="344"/>
      <c r="AL84" s="344"/>
      <c r="AM84" s="3"/>
    </row>
    <row r="85" spans="1:39" s="4" customFormat="1" ht="12.75" customHeight="1" x14ac:dyDescent="0.25">
      <c r="A85" s="379" t="s">
        <v>268</v>
      </c>
      <c r="B85" s="379" t="s">
        <v>258</v>
      </c>
      <c r="C85" s="379" t="s">
        <v>522</v>
      </c>
      <c r="D85" s="379" t="s">
        <v>805</v>
      </c>
      <c r="E85" s="379" t="s">
        <v>781</v>
      </c>
      <c r="F85" s="379" t="s">
        <v>790</v>
      </c>
      <c r="G85" s="480">
        <v>97131202.689999998</v>
      </c>
      <c r="H85" s="379"/>
      <c r="I85" s="480">
        <v>97131202.689999998</v>
      </c>
      <c r="J85" s="379"/>
      <c r="K85" s="379"/>
      <c r="L85" s="379"/>
      <c r="M85" s="379"/>
      <c r="N85" s="379"/>
      <c r="O85" s="379"/>
      <c r="P85" s="379"/>
      <c r="Q85" s="480">
        <v>69376700</v>
      </c>
      <c r="R85" s="480">
        <v>8083328.1799999997</v>
      </c>
      <c r="S85" s="480">
        <v>19671174.510000002</v>
      </c>
      <c r="T85" s="379"/>
      <c r="U85" s="480">
        <v>35493351.789999999</v>
      </c>
      <c r="V85" s="379"/>
      <c r="W85" s="480">
        <v>35493351.789999999</v>
      </c>
      <c r="X85" s="379"/>
      <c r="Y85" s="379"/>
      <c r="Z85" s="379"/>
      <c r="AA85" s="379"/>
      <c r="AB85" s="379"/>
      <c r="AC85" s="379"/>
      <c r="AD85" s="379"/>
      <c r="AE85" s="480">
        <v>25694267.77</v>
      </c>
      <c r="AF85" s="480">
        <v>2053331.08</v>
      </c>
      <c r="AG85" s="480">
        <v>7745752.9400000004</v>
      </c>
      <c r="AH85" s="379"/>
      <c r="AI85" s="379" t="s">
        <v>521</v>
      </c>
      <c r="AJ85" s="481">
        <v>45845.552384259259</v>
      </c>
      <c r="AK85" s="379"/>
      <c r="AL85" s="379"/>
      <c r="AM85" s="3"/>
    </row>
    <row r="86" spans="1:39" s="4" customFormat="1" ht="12.75" customHeight="1" x14ac:dyDescent="0.25">
      <c r="A86" s="379" t="s">
        <v>274</v>
      </c>
      <c r="B86" s="379" t="s">
        <v>258</v>
      </c>
      <c r="C86" s="379" t="s">
        <v>522</v>
      </c>
      <c r="D86" s="379" t="s">
        <v>805</v>
      </c>
      <c r="E86" s="379" t="s">
        <v>781</v>
      </c>
      <c r="F86" s="379" t="s">
        <v>795</v>
      </c>
      <c r="G86" s="480">
        <v>1506152.15</v>
      </c>
      <c r="H86" s="379"/>
      <c r="I86" s="480">
        <v>1506152.15</v>
      </c>
      <c r="J86" s="379"/>
      <c r="K86" s="379"/>
      <c r="L86" s="379"/>
      <c r="M86" s="379"/>
      <c r="N86" s="379"/>
      <c r="O86" s="379"/>
      <c r="P86" s="379"/>
      <c r="Q86" s="480">
        <v>751600</v>
      </c>
      <c r="R86" s="480">
        <v>50000</v>
      </c>
      <c r="S86" s="480">
        <v>704552.15</v>
      </c>
      <c r="T86" s="379"/>
      <c r="U86" s="480">
        <v>578713.13</v>
      </c>
      <c r="V86" s="379"/>
      <c r="W86" s="480">
        <v>578713.13</v>
      </c>
      <c r="X86" s="379"/>
      <c r="Y86" s="379"/>
      <c r="Z86" s="379"/>
      <c r="AA86" s="379"/>
      <c r="AB86" s="379"/>
      <c r="AC86" s="379"/>
      <c r="AD86" s="379"/>
      <c r="AE86" s="480">
        <v>274714.95</v>
      </c>
      <c r="AF86" s="480">
        <v>15708.77</v>
      </c>
      <c r="AG86" s="480">
        <v>288289.40999999997</v>
      </c>
      <c r="AH86" s="379"/>
      <c r="AI86" s="379" t="s">
        <v>521</v>
      </c>
      <c r="AJ86" s="481">
        <v>45845.552384259259</v>
      </c>
      <c r="AK86" s="379"/>
      <c r="AL86" s="379"/>
      <c r="AM86" s="3"/>
    </row>
    <row r="87" spans="1:39" s="4" customFormat="1" ht="12.75" customHeight="1" x14ac:dyDescent="0.25">
      <c r="A87" s="344" t="s">
        <v>290</v>
      </c>
      <c r="B87" s="344" t="s">
        <v>258</v>
      </c>
      <c r="C87" s="344" t="s">
        <v>522</v>
      </c>
      <c r="D87" s="482" t="s">
        <v>805</v>
      </c>
      <c r="E87" s="344" t="s">
        <v>781</v>
      </c>
      <c r="F87" s="482" t="s">
        <v>811</v>
      </c>
      <c r="G87" s="478">
        <v>3280667</v>
      </c>
      <c r="H87" s="482"/>
      <c r="I87" s="478">
        <v>3280667</v>
      </c>
      <c r="J87" s="482"/>
      <c r="K87" s="482"/>
      <c r="L87" s="482"/>
      <c r="M87" s="482"/>
      <c r="N87" s="482"/>
      <c r="O87" s="482"/>
      <c r="P87" s="482"/>
      <c r="Q87" s="483"/>
      <c r="R87" s="483">
        <v>1286500</v>
      </c>
      <c r="S87" s="483">
        <v>1994167</v>
      </c>
      <c r="T87" s="482"/>
      <c r="U87" s="478">
        <v>1188650</v>
      </c>
      <c r="V87" s="482"/>
      <c r="W87" s="478">
        <v>1188650</v>
      </c>
      <c r="X87" s="482"/>
      <c r="Y87" s="482"/>
      <c r="Z87" s="482"/>
      <c r="AA87" s="482"/>
      <c r="AB87" s="482"/>
      <c r="AC87" s="482"/>
      <c r="AD87" s="482"/>
      <c r="AE87" s="483"/>
      <c r="AF87" s="483">
        <v>514100</v>
      </c>
      <c r="AG87" s="483">
        <v>674550</v>
      </c>
      <c r="AH87" s="482"/>
      <c r="AI87" s="344" t="s">
        <v>521</v>
      </c>
      <c r="AJ87" s="479">
        <v>45845.552395833336</v>
      </c>
      <c r="AK87" s="344"/>
      <c r="AL87" s="344"/>
      <c r="AM87" s="3"/>
    </row>
    <row r="88" spans="1:39" s="4" customFormat="1" ht="12.75" customHeight="1" x14ac:dyDescent="0.25">
      <c r="A88" s="379" t="s">
        <v>291</v>
      </c>
      <c r="B88" s="379" t="s">
        <v>258</v>
      </c>
      <c r="C88" s="379" t="s">
        <v>522</v>
      </c>
      <c r="D88" s="379" t="s">
        <v>805</v>
      </c>
      <c r="E88" s="379" t="s">
        <v>781</v>
      </c>
      <c r="F88" s="379" t="s">
        <v>812</v>
      </c>
      <c r="G88" s="480">
        <v>3280667</v>
      </c>
      <c r="H88" s="379"/>
      <c r="I88" s="480">
        <v>3280667</v>
      </c>
      <c r="J88" s="379"/>
      <c r="K88" s="379"/>
      <c r="L88" s="379"/>
      <c r="M88" s="379"/>
      <c r="N88" s="379"/>
      <c r="O88" s="379"/>
      <c r="P88" s="379"/>
      <c r="Q88" s="480"/>
      <c r="R88" s="480">
        <v>1286500</v>
      </c>
      <c r="S88" s="480">
        <v>1994167</v>
      </c>
      <c r="T88" s="379"/>
      <c r="U88" s="480">
        <v>1188650</v>
      </c>
      <c r="V88" s="379"/>
      <c r="W88" s="480">
        <v>1188650</v>
      </c>
      <c r="X88" s="379"/>
      <c r="Y88" s="379"/>
      <c r="Z88" s="379"/>
      <c r="AA88" s="379"/>
      <c r="AB88" s="379"/>
      <c r="AC88" s="379"/>
      <c r="AD88" s="379"/>
      <c r="AE88" s="480"/>
      <c r="AF88" s="480">
        <v>514100</v>
      </c>
      <c r="AG88" s="480">
        <v>674550</v>
      </c>
      <c r="AH88" s="379"/>
      <c r="AI88" s="379" t="s">
        <v>521</v>
      </c>
      <c r="AJ88" s="481">
        <v>45845.552384259259</v>
      </c>
      <c r="AK88" s="379"/>
      <c r="AL88" s="379"/>
      <c r="AM88" s="3"/>
    </row>
    <row r="89" spans="1:39" s="4" customFormat="1" ht="12.75" customHeight="1" x14ac:dyDescent="0.25">
      <c r="A89" s="344" t="s">
        <v>269</v>
      </c>
      <c r="B89" s="344" t="s">
        <v>258</v>
      </c>
      <c r="C89" s="344" t="s">
        <v>522</v>
      </c>
      <c r="D89" s="482" t="s">
        <v>805</v>
      </c>
      <c r="E89" s="344" t="s">
        <v>781</v>
      </c>
      <c r="F89" s="482" t="s">
        <v>791</v>
      </c>
      <c r="G89" s="478">
        <v>5823432.6500000004</v>
      </c>
      <c r="H89" s="482"/>
      <c r="I89" s="478">
        <v>5823432.6500000004</v>
      </c>
      <c r="J89" s="482"/>
      <c r="K89" s="482"/>
      <c r="L89" s="482"/>
      <c r="M89" s="482"/>
      <c r="N89" s="482"/>
      <c r="O89" s="482"/>
      <c r="P89" s="482"/>
      <c r="Q89" s="483">
        <v>1579700</v>
      </c>
      <c r="R89" s="482">
        <v>3936767.65</v>
      </c>
      <c r="S89" s="483">
        <v>306965</v>
      </c>
      <c r="T89" s="482"/>
      <c r="U89" s="478">
        <v>3227256.34</v>
      </c>
      <c r="V89" s="482"/>
      <c r="W89" s="478">
        <v>3227256.34</v>
      </c>
      <c r="X89" s="482"/>
      <c r="Y89" s="482"/>
      <c r="Z89" s="482"/>
      <c r="AA89" s="482"/>
      <c r="AB89" s="482"/>
      <c r="AC89" s="482"/>
      <c r="AD89" s="482"/>
      <c r="AE89" s="483">
        <v>1284628.76</v>
      </c>
      <c r="AF89" s="482">
        <v>1776514.17</v>
      </c>
      <c r="AG89" s="483">
        <v>166113.41</v>
      </c>
      <c r="AH89" s="482"/>
      <c r="AI89" s="344" t="s">
        <v>521</v>
      </c>
      <c r="AJ89" s="479">
        <v>45845.552395833336</v>
      </c>
      <c r="AK89" s="344"/>
      <c r="AL89" s="344"/>
      <c r="AM89" s="3"/>
    </row>
    <row r="90" spans="1:39" s="4" customFormat="1" ht="12.75" customHeight="1" x14ac:dyDescent="0.25">
      <c r="A90" s="344" t="s">
        <v>292</v>
      </c>
      <c r="B90" s="344" t="s">
        <v>258</v>
      </c>
      <c r="C90" s="344" t="s">
        <v>522</v>
      </c>
      <c r="D90" s="482" t="s">
        <v>805</v>
      </c>
      <c r="E90" s="344" t="s">
        <v>781</v>
      </c>
      <c r="F90" s="482" t="s">
        <v>813</v>
      </c>
      <c r="G90" s="478">
        <v>4140918.06</v>
      </c>
      <c r="H90" s="482"/>
      <c r="I90" s="478">
        <v>4140918.06</v>
      </c>
      <c r="J90" s="482"/>
      <c r="K90" s="482"/>
      <c r="L90" s="482"/>
      <c r="M90" s="482"/>
      <c r="N90" s="482"/>
      <c r="O90" s="482"/>
      <c r="P90" s="482"/>
      <c r="Q90" s="483">
        <v>935400</v>
      </c>
      <c r="R90" s="482">
        <v>3191285.06</v>
      </c>
      <c r="S90" s="483">
        <v>14233</v>
      </c>
      <c r="T90" s="482"/>
      <c r="U90" s="478">
        <v>1780447.07</v>
      </c>
      <c r="V90" s="482"/>
      <c r="W90" s="478">
        <v>1780447.07</v>
      </c>
      <c r="X90" s="482"/>
      <c r="Y90" s="482"/>
      <c r="Z90" s="482"/>
      <c r="AA90" s="482"/>
      <c r="AB90" s="482"/>
      <c r="AC90" s="482"/>
      <c r="AD90" s="482"/>
      <c r="AE90" s="483">
        <v>735118.45</v>
      </c>
      <c r="AF90" s="482">
        <v>1031095.62</v>
      </c>
      <c r="AG90" s="483">
        <v>14233</v>
      </c>
      <c r="AH90" s="482"/>
      <c r="AI90" s="344" t="s">
        <v>521</v>
      </c>
      <c r="AJ90" s="479">
        <v>45845.552395833336</v>
      </c>
      <c r="AK90" s="344"/>
      <c r="AL90" s="344"/>
      <c r="AM90" s="3"/>
    </row>
    <row r="91" spans="1:39" s="4" customFormat="1" ht="12.75" customHeight="1" x14ac:dyDescent="0.25">
      <c r="A91" s="344" t="s">
        <v>293</v>
      </c>
      <c r="B91" s="344" t="s">
        <v>258</v>
      </c>
      <c r="C91" s="344" t="s">
        <v>522</v>
      </c>
      <c r="D91" s="482" t="s">
        <v>805</v>
      </c>
      <c r="E91" s="344" t="s">
        <v>781</v>
      </c>
      <c r="F91" s="482" t="s">
        <v>814</v>
      </c>
      <c r="G91" s="478">
        <v>4140918.06</v>
      </c>
      <c r="H91" s="482"/>
      <c r="I91" s="478">
        <v>4140918.06</v>
      </c>
      <c r="J91" s="482"/>
      <c r="K91" s="482"/>
      <c r="L91" s="482"/>
      <c r="M91" s="482"/>
      <c r="N91" s="482"/>
      <c r="O91" s="482"/>
      <c r="P91" s="482"/>
      <c r="Q91" s="483">
        <v>935400</v>
      </c>
      <c r="R91" s="483">
        <v>3191285.06</v>
      </c>
      <c r="S91" s="483">
        <v>14233</v>
      </c>
      <c r="T91" s="482"/>
      <c r="U91" s="478">
        <v>1780447.07</v>
      </c>
      <c r="V91" s="482"/>
      <c r="W91" s="478">
        <v>1780447.07</v>
      </c>
      <c r="X91" s="482"/>
      <c r="Y91" s="482"/>
      <c r="Z91" s="482"/>
      <c r="AA91" s="482"/>
      <c r="AB91" s="482"/>
      <c r="AC91" s="482"/>
      <c r="AD91" s="482"/>
      <c r="AE91" s="483">
        <v>735118.45</v>
      </c>
      <c r="AF91" s="483">
        <v>1031095.62</v>
      </c>
      <c r="AG91" s="483">
        <v>14233</v>
      </c>
      <c r="AH91" s="482"/>
      <c r="AI91" s="344" t="s">
        <v>521</v>
      </c>
      <c r="AJ91" s="479">
        <v>45845.552384259259</v>
      </c>
      <c r="AK91" s="344"/>
      <c r="AL91" s="344"/>
      <c r="AM91" s="3"/>
    </row>
    <row r="92" spans="1:39" s="4" customFormat="1" ht="12.75" customHeight="1" x14ac:dyDescent="0.25">
      <c r="A92" s="379" t="s">
        <v>270</v>
      </c>
      <c r="B92" s="379" t="s">
        <v>258</v>
      </c>
      <c r="C92" s="379" t="s">
        <v>522</v>
      </c>
      <c r="D92" s="379" t="s">
        <v>805</v>
      </c>
      <c r="E92" s="379" t="s">
        <v>781</v>
      </c>
      <c r="F92" s="379" t="s">
        <v>792</v>
      </c>
      <c r="G92" s="480">
        <v>1682514.59</v>
      </c>
      <c r="H92" s="379"/>
      <c r="I92" s="480">
        <v>1682514.59</v>
      </c>
      <c r="J92" s="379"/>
      <c r="K92" s="379"/>
      <c r="L92" s="379"/>
      <c r="M92" s="379"/>
      <c r="N92" s="379"/>
      <c r="O92" s="379"/>
      <c r="P92" s="379"/>
      <c r="Q92" s="480">
        <v>644300</v>
      </c>
      <c r="R92" s="480">
        <v>745482.59</v>
      </c>
      <c r="S92" s="480">
        <v>292732</v>
      </c>
      <c r="T92" s="379"/>
      <c r="U92" s="480">
        <v>1446809.27</v>
      </c>
      <c r="V92" s="379"/>
      <c r="W92" s="480">
        <v>1446809.27</v>
      </c>
      <c r="X92" s="379"/>
      <c r="Y92" s="379"/>
      <c r="Z92" s="379"/>
      <c r="AA92" s="379"/>
      <c r="AB92" s="379"/>
      <c r="AC92" s="379"/>
      <c r="AD92" s="379"/>
      <c r="AE92" s="480">
        <v>549510.31000000006</v>
      </c>
      <c r="AF92" s="480">
        <v>745418.55</v>
      </c>
      <c r="AG92" s="480">
        <v>151880.41</v>
      </c>
      <c r="AH92" s="379"/>
      <c r="AI92" s="379" t="s">
        <v>521</v>
      </c>
      <c r="AJ92" s="481">
        <v>45845.552395833336</v>
      </c>
      <c r="AK92" s="379"/>
      <c r="AL92" s="379"/>
      <c r="AM92" s="3"/>
    </row>
    <row r="93" spans="1:39" s="4" customFormat="1" ht="12.75" customHeight="1" x14ac:dyDescent="0.25">
      <c r="A93" s="379" t="s">
        <v>276</v>
      </c>
      <c r="B93" s="379" t="s">
        <v>258</v>
      </c>
      <c r="C93" s="379" t="s">
        <v>522</v>
      </c>
      <c r="D93" s="379" t="s">
        <v>805</v>
      </c>
      <c r="E93" s="379" t="s">
        <v>781</v>
      </c>
      <c r="F93" s="379" t="s">
        <v>797</v>
      </c>
      <c r="G93" s="480">
        <v>9850</v>
      </c>
      <c r="H93" s="379"/>
      <c r="I93" s="480">
        <v>9850</v>
      </c>
      <c r="J93" s="379"/>
      <c r="K93" s="379"/>
      <c r="L93" s="379"/>
      <c r="M93" s="379"/>
      <c r="N93" s="379"/>
      <c r="O93" s="379"/>
      <c r="P93" s="379"/>
      <c r="Q93" s="379">
        <v>4850</v>
      </c>
      <c r="R93" s="480"/>
      <c r="S93" s="480">
        <v>5000</v>
      </c>
      <c r="T93" s="379"/>
      <c r="U93" s="480">
        <v>2838</v>
      </c>
      <c r="V93" s="379"/>
      <c r="W93" s="480">
        <v>2838</v>
      </c>
      <c r="X93" s="379"/>
      <c r="Y93" s="379"/>
      <c r="Z93" s="379"/>
      <c r="AA93" s="379"/>
      <c r="AB93" s="379"/>
      <c r="AC93" s="379"/>
      <c r="AD93" s="379"/>
      <c r="AE93" s="379">
        <v>2838</v>
      </c>
      <c r="AF93" s="480"/>
      <c r="AG93" s="480">
        <v>0</v>
      </c>
      <c r="AH93" s="379"/>
      <c r="AI93" s="379" t="s">
        <v>521</v>
      </c>
      <c r="AJ93" s="481">
        <v>45845.552384259259</v>
      </c>
      <c r="AK93" s="379"/>
      <c r="AL93" s="379"/>
      <c r="AM93" s="3"/>
    </row>
    <row r="94" spans="1:39" s="4" customFormat="1" ht="12.75" customHeight="1" x14ac:dyDescent="0.25">
      <c r="A94" s="379" t="s">
        <v>277</v>
      </c>
      <c r="B94" s="379" t="s">
        <v>258</v>
      </c>
      <c r="C94" s="379" t="s">
        <v>522</v>
      </c>
      <c r="D94" s="379" t="s">
        <v>805</v>
      </c>
      <c r="E94" s="379" t="s">
        <v>781</v>
      </c>
      <c r="F94" s="379" t="s">
        <v>798</v>
      </c>
      <c r="G94" s="480">
        <v>178900</v>
      </c>
      <c r="H94" s="379"/>
      <c r="I94" s="480">
        <v>178900</v>
      </c>
      <c r="J94" s="379"/>
      <c r="K94" s="379"/>
      <c r="L94" s="379"/>
      <c r="M94" s="379"/>
      <c r="N94" s="379"/>
      <c r="O94" s="379"/>
      <c r="P94" s="379"/>
      <c r="Q94" s="379">
        <v>124900</v>
      </c>
      <c r="R94" s="480"/>
      <c r="S94" s="480">
        <v>54000</v>
      </c>
      <c r="T94" s="379"/>
      <c r="U94" s="480">
        <v>68597.149999999994</v>
      </c>
      <c r="V94" s="379"/>
      <c r="W94" s="480">
        <v>68597.149999999994</v>
      </c>
      <c r="X94" s="379"/>
      <c r="Y94" s="379"/>
      <c r="Z94" s="379"/>
      <c r="AA94" s="379"/>
      <c r="AB94" s="379"/>
      <c r="AC94" s="379"/>
      <c r="AD94" s="379"/>
      <c r="AE94" s="379">
        <v>53793</v>
      </c>
      <c r="AF94" s="480"/>
      <c r="AG94" s="480">
        <v>14804.15</v>
      </c>
      <c r="AH94" s="379"/>
      <c r="AI94" s="379" t="s">
        <v>521</v>
      </c>
      <c r="AJ94" s="481">
        <v>45845.552384259259</v>
      </c>
      <c r="AK94" s="379"/>
      <c r="AL94" s="379"/>
      <c r="AM94" s="3"/>
    </row>
    <row r="95" spans="1:39" s="4" customFormat="1" ht="12.75" customHeight="1" x14ac:dyDescent="0.25">
      <c r="A95" s="379" t="s">
        <v>271</v>
      </c>
      <c r="B95" s="379" t="s">
        <v>258</v>
      </c>
      <c r="C95" s="379" t="s">
        <v>522</v>
      </c>
      <c r="D95" s="379" t="s">
        <v>805</v>
      </c>
      <c r="E95" s="379" t="s">
        <v>781</v>
      </c>
      <c r="F95" s="379" t="s">
        <v>793</v>
      </c>
      <c r="G95" s="480">
        <v>1493764.59</v>
      </c>
      <c r="H95" s="379"/>
      <c r="I95" s="480">
        <v>1493764.59</v>
      </c>
      <c r="J95" s="379"/>
      <c r="K95" s="379"/>
      <c r="L95" s="379"/>
      <c r="M95" s="379"/>
      <c r="N95" s="379"/>
      <c r="O95" s="379"/>
      <c r="P95" s="379"/>
      <c r="Q95" s="379">
        <v>514550</v>
      </c>
      <c r="R95" s="480">
        <v>745482.59</v>
      </c>
      <c r="S95" s="480">
        <v>233732</v>
      </c>
      <c r="T95" s="379"/>
      <c r="U95" s="480">
        <v>1375374.12</v>
      </c>
      <c r="V95" s="379"/>
      <c r="W95" s="480">
        <v>1375374.12</v>
      </c>
      <c r="X95" s="379"/>
      <c r="Y95" s="379"/>
      <c r="Z95" s="379"/>
      <c r="AA95" s="379"/>
      <c r="AB95" s="379"/>
      <c r="AC95" s="379"/>
      <c r="AD95" s="379"/>
      <c r="AE95" s="379">
        <v>492879.31</v>
      </c>
      <c r="AF95" s="480">
        <v>745418.55</v>
      </c>
      <c r="AG95" s="480">
        <v>137076.26</v>
      </c>
      <c r="AH95" s="379"/>
      <c r="AI95" s="379" t="s">
        <v>521</v>
      </c>
      <c r="AJ95" s="481">
        <v>45845.552384259259</v>
      </c>
      <c r="AK95" s="379"/>
      <c r="AL95" s="379"/>
      <c r="AM95" s="3"/>
    </row>
    <row r="96" spans="1:39" s="4" customFormat="1" ht="12.75" customHeight="1" x14ac:dyDescent="0.25">
      <c r="A96" s="344" t="s">
        <v>294</v>
      </c>
      <c r="B96" s="344" t="s">
        <v>258</v>
      </c>
      <c r="C96" s="344" t="s">
        <v>522</v>
      </c>
      <c r="D96" s="482" t="s">
        <v>815</v>
      </c>
      <c r="E96" s="344" t="s">
        <v>781</v>
      </c>
      <c r="F96" s="482" t="s">
        <v>522</v>
      </c>
      <c r="G96" s="478">
        <v>9145484.3399999999</v>
      </c>
      <c r="H96" s="482"/>
      <c r="I96" s="478">
        <v>9145484.3399999999</v>
      </c>
      <c r="J96" s="482"/>
      <c r="K96" s="482"/>
      <c r="L96" s="482"/>
      <c r="M96" s="482"/>
      <c r="N96" s="482"/>
      <c r="O96" s="482"/>
      <c r="P96" s="482"/>
      <c r="Q96" s="482">
        <v>350000</v>
      </c>
      <c r="R96" s="483">
        <v>3983400</v>
      </c>
      <c r="S96" s="483">
        <v>4812084.34</v>
      </c>
      <c r="T96" s="482"/>
      <c r="U96" s="478">
        <v>3369805.28</v>
      </c>
      <c r="V96" s="482"/>
      <c r="W96" s="478">
        <v>3369805.28</v>
      </c>
      <c r="X96" s="482"/>
      <c r="Y96" s="482"/>
      <c r="Z96" s="482"/>
      <c r="AA96" s="482"/>
      <c r="AB96" s="482"/>
      <c r="AC96" s="482"/>
      <c r="AD96" s="482"/>
      <c r="AE96" s="482">
        <v>0</v>
      </c>
      <c r="AF96" s="483">
        <v>1485667.69</v>
      </c>
      <c r="AG96" s="483">
        <v>1884137.59</v>
      </c>
      <c r="AH96" s="482"/>
      <c r="AI96" s="344" t="s">
        <v>521</v>
      </c>
      <c r="AJ96" s="479">
        <v>45845.552395833336</v>
      </c>
      <c r="AK96" s="344"/>
      <c r="AL96" s="344"/>
      <c r="AM96" s="3"/>
    </row>
    <row r="97" spans="1:39" s="4" customFormat="1" ht="12.75" customHeight="1" x14ac:dyDescent="0.25">
      <c r="A97" s="344" t="s">
        <v>295</v>
      </c>
      <c r="B97" s="344" t="s">
        <v>258</v>
      </c>
      <c r="C97" s="344" t="s">
        <v>522</v>
      </c>
      <c r="D97" s="482" t="s">
        <v>816</v>
      </c>
      <c r="E97" s="344" t="s">
        <v>781</v>
      </c>
      <c r="F97" s="482" t="s">
        <v>522</v>
      </c>
      <c r="G97" s="478">
        <v>8795484.3399999999</v>
      </c>
      <c r="H97" s="482"/>
      <c r="I97" s="478">
        <v>8795484.3399999999</v>
      </c>
      <c r="J97" s="482"/>
      <c r="K97" s="482"/>
      <c r="L97" s="482"/>
      <c r="M97" s="482"/>
      <c r="N97" s="482"/>
      <c r="O97" s="482"/>
      <c r="P97" s="482"/>
      <c r="Q97" s="482"/>
      <c r="R97" s="483">
        <v>3983400</v>
      </c>
      <c r="S97" s="483">
        <v>4812084.34</v>
      </c>
      <c r="T97" s="482"/>
      <c r="U97" s="478">
        <v>3369805.28</v>
      </c>
      <c r="V97" s="482"/>
      <c r="W97" s="478">
        <v>3369805.28</v>
      </c>
      <c r="X97" s="482"/>
      <c r="Y97" s="482"/>
      <c r="Z97" s="482"/>
      <c r="AA97" s="482"/>
      <c r="AB97" s="482"/>
      <c r="AC97" s="482"/>
      <c r="AD97" s="482"/>
      <c r="AE97" s="482"/>
      <c r="AF97" s="483">
        <v>1485667.69</v>
      </c>
      <c r="AG97" s="483">
        <v>1884137.59</v>
      </c>
      <c r="AH97" s="482"/>
      <c r="AI97" s="344" t="s">
        <v>521</v>
      </c>
      <c r="AJ97" s="479">
        <v>45845.552395833336</v>
      </c>
      <c r="AK97" s="344"/>
      <c r="AL97" s="344"/>
      <c r="AM97" s="3"/>
    </row>
    <row r="98" spans="1:39" s="4" customFormat="1" ht="12.75" customHeight="1" x14ac:dyDescent="0.25">
      <c r="A98" s="379" t="s">
        <v>261</v>
      </c>
      <c r="B98" s="379" t="s">
        <v>258</v>
      </c>
      <c r="C98" s="379" t="s">
        <v>522</v>
      </c>
      <c r="D98" s="379" t="s">
        <v>816</v>
      </c>
      <c r="E98" s="379" t="s">
        <v>781</v>
      </c>
      <c r="F98" s="379" t="s">
        <v>783</v>
      </c>
      <c r="G98" s="480">
        <v>8795484.3399999999</v>
      </c>
      <c r="H98" s="379"/>
      <c r="I98" s="480">
        <v>8795484.3399999999</v>
      </c>
      <c r="J98" s="379"/>
      <c r="K98" s="379"/>
      <c r="L98" s="379"/>
      <c r="M98" s="379"/>
      <c r="N98" s="379"/>
      <c r="O98" s="379"/>
      <c r="P98" s="379"/>
      <c r="Q98" s="480"/>
      <c r="R98" s="379">
        <v>3983400</v>
      </c>
      <c r="S98" s="379">
        <v>4812084.34</v>
      </c>
      <c r="T98" s="379"/>
      <c r="U98" s="480">
        <v>3369805.28</v>
      </c>
      <c r="V98" s="379"/>
      <c r="W98" s="480">
        <v>3369805.28</v>
      </c>
      <c r="X98" s="379"/>
      <c r="Y98" s="379"/>
      <c r="Z98" s="379"/>
      <c r="AA98" s="379"/>
      <c r="AB98" s="379"/>
      <c r="AC98" s="379"/>
      <c r="AD98" s="379"/>
      <c r="AE98" s="480"/>
      <c r="AF98" s="379">
        <v>1485667.69</v>
      </c>
      <c r="AG98" s="379">
        <v>1884137.59</v>
      </c>
      <c r="AH98" s="379"/>
      <c r="AI98" s="379" t="s">
        <v>521</v>
      </c>
      <c r="AJ98" s="481">
        <v>45845.552395833336</v>
      </c>
      <c r="AK98" s="379"/>
      <c r="AL98" s="379"/>
      <c r="AM98" s="3"/>
    </row>
    <row r="99" spans="1:39" s="4" customFormat="1" ht="12.75" customHeight="1" x14ac:dyDescent="0.25">
      <c r="A99" s="379" t="s">
        <v>262</v>
      </c>
      <c r="B99" s="379" t="s">
        <v>258</v>
      </c>
      <c r="C99" s="379" t="s">
        <v>522</v>
      </c>
      <c r="D99" s="379" t="s">
        <v>816</v>
      </c>
      <c r="E99" s="379" t="s">
        <v>781</v>
      </c>
      <c r="F99" s="379" t="s">
        <v>784</v>
      </c>
      <c r="G99" s="480">
        <v>8795484.3399999999</v>
      </c>
      <c r="H99" s="379"/>
      <c r="I99" s="480">
        <v>8795484.3399999999</v>
      </c>
      <c r="J99" s="379"/>
      <c r="K99" s="379"/>
      <c r="L99" s="379"/>
      <c r="M99" s="379"/>
      <c r="N99" s="379"/>
      <c r="O99" s="379"/>
      <c r="P99" s="379"/>
      <c r="Q99" s="480"/>
      <c r="R99" s="379">
        <v>3983400</v>
      </c>
      <c r="S99" s="379">
        <v>4812084.34</v>
      </c>
      <c r="T99" s="379"/>
      <c r="U99" s="480">
        <v>3369805.28</v>
      </c>
      <c r="V99" s="379"/>
      <c r="W99" s="480">
        <v>3369805.28</v>
      </c>
      <c r="X99" s="379"/>
      <c r="Y99" s="379"/>
      <c r="Z99" s="379"/>
      <c r="AA99" s="379"/>
      <c r="AB99" s="379"/>
      <c r="AC99" s="379"/>
      <c r="AD99" s="379"/>
      <c r="AE99" s="480"/>
      <c r="AF99" s="379">
        <v>1485667.69</v>
      </c>
      <c r="AG99" s="379">
        <v>1884137.59</v>
      </c>
      <c r="AH99" s="379"/>
      <c r="AI99" s="379" t="s">
        <v>521</v>
      </c>
      <c r="AJ99" s="481">
        <v>45845.552395833336</v>
      </c>
      <c r="AK99" s="379"/>
      <c r="AL99" s="379"/>
      <c r="AM99" s="3"/>
    </row>
    <row r="100" spans="1:39" s="4" customFormat="1" ht="12.75" customHeight="1" x14ac:dyDescent="0.25">
      <c r="A100" s="379" t="s">
        <v>263</v>
      </c>
      <c r="B100" s="379" t="s">
        <v>258</v>
      </c>
      <c r="C100" s="379" t="s">
        <v>522</v>
      </c>
      <c r="D100" s="379" t="s">
        <v>816</v>
      </c>
      <c r="E100" s="379" t="s">
        <v>781</v>
      </c>
      <c r="F100" s="379" t="s">
        <v>785</v>
      </c>
      <c r="G100" s="480">
        <v>6702368.6699999999</v>
      </c>
      <c r="H100" s="379"/>
      <c r="I100" s="480">
        <v>6702368.6699999999</v>
      </c>
      <c r="J100" s="379"/>
      <c r="K100" s="379"/>
      <c r="L100" s="379"/>
      <c r="M100" s="379"/>
      <c r="N100" s="379"/>
      <c r="O100" s="379"/>
      <c r="P100" s="379"/>
      <c r="Q100" s="480"/>
      <c r="R100" s="379">
        <v>3061767</v>
      </c>
      <c r="S100" s="379">
        <v>3640601.67</v>
      </c>
      <c r="T100" s="379"/>
      <c r="U100" s="480">
        <v>2619804.48</v>
      </c>
      <c r="V100" s="379"/>
      <c r="W100" s="480">
        <v>2619804.48</v>
      </c>
      <c r="X100" s="379"/>
      <c r="Y100" s="379"/>
      <c r="Z100" s="379"/>
      <c r="AA100" s="379"/>
      <c r="AB100" s="379"/>
      <c r="AC100" s="379"/>
      <c r="AD100" s="379"/>
      <c r="AE100" s="480"/>
      <c r="AF100" s="379">
        <v>1149112.3899999999</v>
      </c>
      <c r="AG100" s="379">
        <v>1470692.09</v>
      </c>
      <c r="AH100" s="379"/>
      <c r="AI100" s="379" t="s">
        <v>521</v>
      </c>
      <c r="AJ100" s="481">
        <v>45845.552384259259</v>
      </c>
      <c r="AK100" s="379"/>
      <c r="AL100" s="379"/>
      <c r="AM100" s="3"/>
    </row>
    <row r="101" spans="1:39" s="4" customFormat="1" ht="12.75" customHeight="1" x14ac:dyDescent="0.25">
      <c r="A101" s="344" t="s">
        <v>264</v>
      </c>
      <c r="B101" s="344" t="s">
        <v>258</v>
      </c>
      <c r="C101" s="344" t="s">
        <v>522</v>
      </c>
      <c r="D101" s="482" t="s">
        <v>816</v>
      </c>
      <c r="E101" s="344" t="s">
        <v>781</v>
      </c>
      <c r="F101" s="482" t="s">
        <v>787</v>
      </c>
      <c r="G101" s="478">
        <v>2093115.67</v>
      </c>
      <c r="H101" s="482"/>
      <c r="I101" s="478">
        <v>2093115.67</v>
      </c>
      <c r="J101" s="482"/>
      <c r="K101" s="482"/>
      <c r="L101" s="482"/>
      <c r="M101" s="482"/>
      <c r="N101" s="482"/>
      <c r="O101" s="482"/>
      <c r="P101" s="482"/>
      <c r="Q101" s="483"/>
      <c r="R101" s="482">
        <v>921633</v>
      </c>
      <c r="S101" s="482">
        <v>1171482.67</v>
      </c>
      <c r="T101" s="482"/>
      <c r="U101" s="478">
        <v>750000.8</v>
      </c>
      <c r="V101" s="482"/>
      <c r="W101" s="478">
        <v>750000.8</v>
      </c>
      <c r="X101" s="482"/>
      <c r="Y101" s="482"/>
      <c r="Z101" s="482"/>
      <c r="AA101" s="482"/>
      <c r="AB101" s="482"/>
      <c r="AC101" s="482"/>
      <c r="AD101" s="482"/>
      <c r="AE101" s="483"/>
      <c r="AF101" s="482">
        <v>336555.3</v>
      </c>
      <c r="AG101" s="482">
        <v>413445.5</v>
      </c>
      <c r="AH101" s="482"/>
      <c r="AI101" s="344" t="s">
        <v>521</v>
      </c>
      <c r="AJ101" s="479">
        <v>45845.552384259259</v>
      </c>
      <c r="AK101" s="344"/>
      <c r="AL101" s="344"/>
      <c r="AM101" s="3"/>
    </row>
    <row r="102" spans="1:39" s="4" customFormat="1" ht="12.75" customHeight="1" x14ac:dyDescent="0.25">
      <c r="A102" s="379" t="s">
        <v>296</v>
      </c>
      <c r="B102" s="379" t="s">
        <v>258</v>
      </c>
      <c r="C102" s="379" t="s">
        <v>522</v>
      </c>
      <c r="D102" s="379" t="s">
        <v>817</v>
      </c>
      <c r="E102" s="379" t="s">
        <v>781</v>
      </c>
      <c r="F102" s="379" t="s">
        <v>522</v>
      </c>
      <c r="G102" s="480">
        <v>350000</v>
      </c>
      <c r="H102" s="379"/>
      <c r="I102" s="480">
        <v>350000</v>
      </c>
      <c r="J102" s="480"/>
      <c r="K102" s="379"/>
      <c r="L102" s="379"/>
      <c r="M102" s="379"/>
      <c r="N102" s="379"/>
      <c r="O102" s="379"/>
      <c r="P102" s="379"/>
      <c r="Q102" s="480">
        <v>350000</v>
      </c>
      <c r="R102" s="480"/>
      <c r="S102" s="480"/>
      <c r="T102" s="379"/>
      <c r="U102" s="480">
        <v>0</v>
      </c>
      <c r="V102" s="379"/>
      <c r="W102" s="480">
        <v>0</v>
      </c>
      <c r="X102" s="480"/>
      <c r="Y102" s="379"/>
      <c r="Z102" s="379"/>
      <c r="AA102" s="379"/>
      <c r="AB102" s="379"/>
      <c r="AC102" s="379"/>
      <c r="AD102" s="379"/>
      <c r="AE102" s="480">
        <v>0</v>
      </c>
      <c r="AF102" s="480"/>
      <c r="AG102" s="480"/>
      <c r="AH102" s="379"/>
      <c r="AI102" s="379" t="s">
        <v>521</v>
      </c>
      <c r="AJ102" s="481">
        <v>45845.552395833336</v>
      </c>
      <c r="AK102" s="379"/>
      <c r="AL102" s="379"/>
      <c r="AM102" s="3"/>
    </row>
    <row r="103" spans="1:39" s="4" customFormat="1" ht="12.75" customHeight="1" x14ac:dyDescent="0.25">
      <c r="A103" s="379" t="s">
        <v>266</v>
      </c>
      <c r="B103" s="379" t="s">
        <v>258</v>
      </c>
      <c r="C103" s="379" t="s">
        <v>522</v>
      </c>
      <c r="D103" s="379" t="s">
        <v>817</v>
      </c>
      <c r="E103" s="379" t="s">
        <v>781</v>
      </c>
      <c r="F103" s="379" t="s">
        <v>258</v>
      </c>
      <c r="G103" s="480">
        <v>350000</v>
      </c>
      <c r="H103" s="379"/>
      <c r="I103" s="480">
        <v>350000</v>
      </c>
      <c r="J103" s="480"/>
      <c r="K103" s="379"/>
      <c r="L103" s="379"/>
      <c r="M103" s="379"/>
      <c r="N103" s="379"/>
      <c r="O103" s="379"/>
      <c r="P103" s="379"/>
      <c r="Q103" s="480">
        <v>350000</v>
      </c>
      <c r="R103" s="480"/>
      <c r="S103" s="480"/>
      <c r="T103" s="379"/>
      <c r="U103" s="480">
        <v>0</v>
      </c>
      <c r="V103" s="379"/>
      <c r="W103" s="480">
        <v>0</v>
      </c>
      <c r="X103" s="480"/>
      <c r="Y103" s="379"/>
      <c r="Z103" s="379"/>
      <c r="AA103" s="379"/>
      <c r="AB103" s="379"/>
      <c r="AC103" s="379"/>
      <c r="AD103" s="379"/>
      <c r="AE103" s="480">
        <v>0</v>
      </c>
      <c r="AF103" s="480"/>
      <c r="AG103" s="480"/>
      <c r="AH103" s="379"/>
      <c r="AI103" s="379" t="s">
        <v>521</v>
      </c>
      <c r="AJ103" s="481">
        <v>45845.552395833336</v>
      </c>
      <c r="AK103" s="379"/>
      <c r="AL103" s="379"/>
      <c r="AM103" s="3"/>
    </row>
    <row r="104" spans="1:39" s="4" customFormat="1" ht="12.75" customHeight="1" x14ac:dyDescent="0.25">
      <c r="A104" s="379" t="s">
        <v>267</v>
      </c>
      <c r="B104" s="379" t="s">
        <v>258</v>
      </c>
      <c r="C104" s="379" t="s">
        <v>522</v>
      </c>
      <c r="D104" s="379" t="s">
        <v>817</v>
      </c>
      <c r="E104" s="379" t="s">
        <v>781</v>
      </c>
      <c r="F104" s="379" t="s">
        <v>789</v>
      </c>
      <c r="G104" s="480">
        <v>350000</v>
      </c>
      <c r="H104" s="379"/>
      <c r="I104" s="480">
        <v>350000</v>
      </c>
      <c r="J104" s="379"/>
      <c r="K104" s="379"/>
      <c r="L104" s="379"/>
      <c r="M104" s="379"/>
      <c r="N104" s="379"/>
      <c r="O104" s="379"/>
      <c r="P104" s="379"/>
      <c r="Q104" s="480">
        <v>350000</v>
      </c>
      <c r="R104" s="379"/>
      <c r="S104" s="379"/>
      <c r="T104" s="379"/>
      <c r="U104" s="480">
        <v>0</v>
      </c>
      <c r="V104" s="379"/>
      <c r="W104" s="480">
        <v>0</v>
      </c>
      <c r="X104" s="379"/>
      <c r="Y104" s="379"/>
      <c r="Z104" s="379"/>
      <c r="AA104" s="379"/>
      <c r="AB104" s="379"/>
      <c r="AC104" s="379"/>
      <c r="AD104" s="379"/>
      <c r="AE104" s="480">
        <v>0</v>
      </c>
      <c r="AF104" s="379"/>
      <c r="AG104" s="379"/>
      <c r="AH104" s="379"/>
      <c r="AI104" s="379" t="s">
        <v>521</v>
      </c>
      <c r="AJ104" s="481">
        <v>45845.552395833336</v>
      </c>
      <c r="AK104" s="379"/>
      <c r="AL104" s="379"/>
      <c r="AM104" s="3"/>
    </row>
    <row r="105" spans="1:39" s="4" customFormat="1" ht="12.75" customHeight="1" x14ac:dyDescent="0.25">
      <c r="A105" s="379" t="s">
        <v>268</v>
      </c>
      <c r="B105" s="379" t="s">
        <v>258</v>
      </c>
      <c r="C105" s="379" t="s">
        <v>522</v>
      </c>
      <c r="D105" s="379" t="s">
        <v>817</v>
      </c>
      <c r="E105" s="379" t="s">
        <v>781</v>
      </c>
      <c r="F105" s="379" t="s">
        <v>790</v>
      </c>
      <c r="G105" s="480">
        <v>350000</v>
      </c>
      <c r="H105" s="379"/>
      <c r="I105" s="480">
        <v>350000</v>
      </c>
      <c r="J105" s="379"/>
      <c r="K105" s="379"/>
      <c r="L105" s="379"/>
      <c r="M105" s="379"/>
      <c r="N105" s="379"/>
      <c r="O105" s="379"/>
      <c r="P105" s="379"/>
      <c r="Q105" s="480">
        <v>350000</v>
      </c>
      <c r="R105" s="379"/>
      <c r="S105" s="379"/>
      <c r="T105" s="379"/>
      <c r="U105" s="480">
        <v>0</v>
      </c>
      <c r="V105" s="379"/>
      <c r="W105" s="480">
        <v>0</v>
      </c>
      <c r="X105" s="379"/>
      <c r="Y105" s="379"/>
      <c r="Z105" s="379"/>
      <c r="AA105" s="379"/>
      <c r="AB105" s="379"/>
      <c r="AC105" s="379"/>
      <c r="AD105" s="379"/>
      <c r="AE105" s="480">
        <v>0</v>
      </c>
      <c r="AF105" s="379"/>
      <c r="AG105" s="379"/>
      <c r="AH105" s="379"/>
      <c r="AI105" s="379" t="s">
        <v>521</v>
      </c>
      <c r="AJ105" s="481">
        <v>45845.552384259259</v>
      </c>
      <c r="AK105" s="379"/>
      <c r="AL105" s="379"/>
      <c r="AM105" s="3"/>
    </row>
    <row r="106" spans="1:39" s="4" customFormat="1" ht="12.75" customHeight="1" x14ac:dyDescent="0.25">
      <c r="A106" s="344" t="s">
        <v>297</v>
      </c>
      <c r="B106" s="344" t="s">
        <v>258</v>
      </c>
      <c r="C106" s="344" t="s">
        <v>522</v>
      </c>
      <c r="D106" s="482" t="s">
        <v>818</v>
      </c>
      <c r="E106" s="344" t="s">
        <v>781</v>
      </c>
      <c r="F106" s="482" t="s">
        <v>522</v>
      </c>
      <c r="G106" s="478">
        <v>39774000</v>
      </c>
      <c r="H106" s="482"/>
      <c r="I106" s="478">
        <v>39774000</v>
      </c>
      <c r="J106" s="482">
        <v>10838000</v>
      </c>
      <c r="K106" s="482"/>
      <c r="L106" s="482"/>
      <c r="M106" s="482"/>
      <c r="N106" s="482"/>
      <c r="O106" s="482"/>
      <c r="P106" s="482"/>
      <c r="Q106" s="483">
        <v>38434000</v>
      </c>
      <c r="R106" s="482">
        <v>11738000</v>
      </c>
      <c r="S106" s="482">
        <v>440000</v>
      </c>
      <c r="T106" s="482"/>
      <c r="U106" s="478">
        <v>14960532.140000001</v>
      </c>
      <c r="V106" s="482"/>
      <c r="W106" s="478">
        <v>14960532.140000001</v>
      </c>
      <c r="X106" s="482">
        <v>4516000</v>
      </c>
      <c r="Y106" s="482"/>
      <c r="Z106" s="482"/>
      <c r="AA106" s="482"/>
      <c r="AB106" s="482"/>
      <c r="AC106" s="482"/>
      <c r="AD106" s="482"/>
      <c r="AE106" s="483">
        <v>14699131.74</v>
      </c>
      <c r="AF106" s="482">
        <v>4711000</v>
      </c>
      <c r="AG106" s="482">
        <v>66400.399999999994</v>
      </c>
      <c r="AH106" s="482"/>
      <c r="AI106" s="344" t="s">
        <v>521</v>
      </c>
      <c r="AJ106" s="479">
        <v>45845.552395833336</v>
      </c>
      <c r="AK106" s="344"/>
      <c r="AL106" s="344"/>
      <c r="AM106" s="3"/>
    </row>
    <row r="107" spans="1:39" s="4" customFormat="1" ht="12.75" customHeight="1" x14ac:dyDescent="0.25">
      <c r="A107" s="344" t="s">
        <v>298</v>
      </c>
      <c r="B107" s="344" t="s">
        <v>258</v>
      </c>
      <c r="C107" s="344" t="s">
        <v>522</v>
      </c>
      <c r="D107" s="482" t="s">
        <v>819</v>
      </c>
      <c r="E107" s="344" t="s">
        <v>781</v>
      </c>
      <c r="F107" s="482" t="s">
        <v>522</v>
      </c>
      <c r="G107" s="478">
        <v>39134000</v>
      </c>
      <c r="H107" s="482"/>
      <c r="I107" s="478">
        <v>39134000</v>
      </c>
      <c r="J107" s="482">
        <v>10838000</v>
      </c>
      <c r="K107" s="482"/>
      <c r="L107" s="482"/>
      <c r="M107" s="482"/>
      <c r="N107" s="482"/>
      <c r="O107" s="482"/>
      <c r="P107" s="482"/>
      <c r="Q107" s="483">
        <v>38434000</v>
      </c>
      <c r="R107" s="482">
        <v>11168000</v>
      </c>
      <c r="S107" s="482">
        <v>370000</v>
      </c>
      <c r="T107" s="482"/>
      <c r="U107" s="478">
        <v>14735532.140000001</v>
      </c>
      <c r="V107" s="482"/>
      <c r="W107" s="478">
        <v>14735532.140000001</v>
      </c>
      <c r="X107" s="482">
        <v>4516000</v>
      </c>
      <c r="Y107" s="482"/>
      <c r="Z107" s="482"/>
      <c r="AA107" s="482"/>
      <c r="AB107" s="482"/>
      <c r="AC107" s="482"/>
      <c r="AD107" s="482"/>
      <c r="AE107" s="483">
        <v>14699131.74</v>
      </c>
      <c r="AF107" s="482">
        <v>4516000</v>
      </c>
      <c r="AG107" s="482">
        <v>36400.400000000001</v>
      </c>
      <c r="AH107" s="482"/>
      <c r="AI107" s="344" t="s">
        <v>521</v>
      </c>
      <c r="AJ107" s="479">
        <v>45845.552395833336</v>
      </c>
      <c r="AK107" s="344"/>
      <c r="AL107" s="344"/>
      <c r="AM107" s="3"/>
    </row>
    <row r="108" spans="1:39" s="4" customFormat="1" ht="12.75" customHeight="1" x14ac:dyDescent="0.25">
      <c r="A108" s="344" t="s">
        <v>261</v>
      </c>
      <c r="B108" s="344" t="s">
        <v>258</v>
      </c>
      <c r="C108" s="344" t="s">
        <v>522</v>
      </c>
      <c r="D108" s="482" t="s">
        <v>819</v>
      </c>
      <c r="E108" s="344" t="s">
        <v>781</v>
      </c>
      <c r="F108" s="482" t="s">
        <v>783</v>
      </c>
      <c r="G108" s="478">
        <v>25996700</v>
      </c>
      <c r="H108" s="482"/>
      <c r="I108" s="478">
        <v>25996700</v>
      </c>
      <c r="J108" s="482"/>
      <c r="K108" s="482"/>
      <c r="L108" s="482"/>
      <c r="M108" s="482"/>
      <c r="N108" s="482"/>
      <c r="O108" s="482"/>
      <c r="P108" s="482"/>
      <c r="Q108" s="483">
        <v>25996700</v>
      </c>
      <c r="R108" s="482"/>
      <c r="S108" s="482"/>
      <c r="T108" s="482"/>
      <c r="U108" s="478">
        <v>12095418.99</v>
      </c>
      <c r="V108" s="482"/>
      <c r="W108" s="478">
        <v>12095418.99</v>
      </c>
      <c r="X108" s="482"/>
      <c r="Y108" s="482"/>
      <c r="Z108" s="482"/>
      <c r="AA108" s="482"/>
      <c r="AB108" s="482"/>
      <c r="AC108" s="482"/>
      <c r="AD108" s="482"/>
      <c r="AE108" s="483">
        <v>12095418.99</v>
      </c>
      <c r="AF108" s="482"/>
      <c r="AG108" s="482"/>
      <c r="AH108" s="482"/>
      <c r="AI108" s="344" t="s">
        <v>521</v>
      </c>
      <c r="AJ108" s="479">
        <v>45845.552395833336</v>
      </c>
      <c r="AK108" s="344"/>
      <c r="AL108" s="344"/>
      <c r="AM108" s="3"/>
    </row>
    <row r="109" spans="1:39" s="4" customFormat="1" ht="12.75" customHeight="1" x14ac:dyDescent="0.25">
      <c r="A109" s="379" t="s">
        <v>285</v>
      </c>
      <c r="B109" s="379" t="s">
        <v>258</v>
      </c>
      <c r="C109" s="379" t="s">
        <v>522</v>
      </c>
      <c r="D109" s="379" t="s">
        <v>819</v>
      </c>
      <c r="E109" s="379" t="s">
        <v>781</v>
      </c>
      <c r="F109" s="379" t="s">
        <v>806</v>
      </c>
      <c r="G109" s="480">
        <v>25996700</v>
      </c>
      <c r="H109" s="379"/>
      <c r="I109" s="480">
        <v>25996700</v>
      </c>
      <c r="J109" s="379"/>
      <c r="K109" s="379"/>
      <c r="L109" s="379"/>
      <c r="M109" s="379"/>
      <c r="N109" s="379"/>
      <c r="O109" s="379"/>
      <c r="P109" s="379"/>
      <c r="Q109" s="480">
        <v>25996700</v>
      </c>
      <c r="R109" s="480"/>
      <c r="S109" s="480"/>
      <c r="T109" s="379"/>
      <c r="U109" s="480">
        <v>12095418.99</v>
      </c>
      <c r="V109" s="379"/>
      <c r="W109" s="480">
        <v>12095418.99</v>
      </c>
      <c r="X109" s="379"/>
      <c r="Y109" s="379"/>
      <c r="Z109" s="379"/>
      <c r="AA109" s="379"/>
      <c r="AB109" s="379"/>
      <c r="AC109" s="379"/>
      <c r="AD109" s="379"/>
      <c r="AE109" s="480">
        <v>12095418.99</v>
      </c>
      <c r="AF109" s="480"/>
      <c r="AG109" s="480"/>
      <c r="AH109" s="379"/>
      <c r="AI109" s="379" t="s">
        <v>521</v>
      </c>
      <c r="AJ109" s="481">
        <v>45845.552395833336</v>
      </c>
      <c r="AK109" s="379"/>
      <c r="AL109" s="379"/>
      <c r="AM109" s="3"/>
    </row>
    <row r="110" spans="1:39" s="4" customFormat="1" ht="12.75" customHeight="1" x14ac:dyDescent="0.25">
      <c r="A110" s="379" t="s">
        <v>286</v>
      </c>
      <c r="B110" s="379" t="s">
        <v>258</v>
      </c>
      <c r="C110" s="379" t="s">
        <v>522</v>
      </c>
      <c r="D110" s="379" t="s">
        <v>819</v>
      </c>
      <c r="E110" s="379" t="s">
        <v>781</v>
      </c>
      <c r="F110" s="379" t="s">
        <v>807</v>
      </c>
      <c r="G110" s="480">
        <v>19926100</v>
      </c>
      <c r="H110" s="379"/>
      <c r="I110" s="480">
        <v>19926100</v>
      </c>
      <c r="J110" s="379"/>
      <c r="K110" s="379"/>
      <c r="L110" s="379"/>
      <c r="M110" s="379"/>
      <c r="N110" s="379"/>
      <c r="O110" s="379"/>
      <c r="P110" s="379"/>
      <c r="Q110" s="480">
        <v>19926100</v>
      </c>
      <c r="R110" s="480"/>
      <c r="S110" s="480"/>
      <c r="T110" s="379"/>
      <c r="U110" s="480">
        <v>9196621.6600000001</v>
      </c>
      <c r="V110" s="379"/>
      <c r="W110" s="480">
        <v>9196621.6600000001</v>
      </c>
      <c r="X110" s="379"/>
      <c r="Y110" s="379"/>
      <c r="Z110" s="379"/>
      <c r="AA110" s="379"/>
      <c r="AB110" s="379"/>
      <c r="AC110" s="379"/>
      <c r="AD110" s="379"/>
      <c r="AE110" s="480">
        <v>9196621.6600000001</v>
      </c>
      <c r="AF110" s="480"/>
      <c r="AG110" s="480"/>
      <c r="AH110" s="379"/>
      <c r="AI110" s="379" t="s">
        <v>521</v>
      </c>
      <c r="AJ110" s="481">
        <v>45845.552384259259</v>
      </c>
      <c r="AK110" s="379"/>
      <c r="AL110" s="379"/>
      <c r="AM110" s="3"/>
    </row>
    <row r="111" spans="1:39" s="4" customFormat="1" ht="12.75" customHeight="1" x14ac:dyDescent="0.25">
      <c r="A111" s="344" t="s">
        <v>287</v>
      </c>
      <c r="B111" s="344" t="s">
        <v>258</v>
      </c>
      <c r="C111" s="344" t="s">
        <v>522</v>
      </c>
      <c r="D111" s="482" t="s">
        <v>819</v>
      </c>
      <c r="E111" s="344" t="s">
        <v>781</v>
      </c>
      <c r="F111" s="482" t="s">
        <v>808</v>
      </c>
      <c r="G111" s="478">
        <v>53000</v>
      </c>
      <c r="H111" s="482"/>
      <c r="I111" s="478">
        <v>53000</v>
      </c>
      <c r="J111" s="482"/>
      <c r="K111" s="482"/>
      <c r="L111" s="482"/>
      <c r="M111" s="482"/>
      <c r="N111" s="482"/>
      <c r="O111" s="482"/>
      <c r="P111" s="482"/>
      <c r="Q111" s="483">
        <v>53000</v>
      </c>
      <c r="R111" s="483"/>
      <c r="S111" s="483"/>
      <c r="T111" s="482"/>
      <c r="U111" s="478">
        <v>12100</v>
      </c>
      <c r="V111" s="482"/>
      <c r="W111" s="478">
        <v>12100</v>
      </c>
      <c r="X111" s="482"/>
      <c r="Y111" s="482"/>
      <c r="Z111" s="482"/>
      <c r="AA111" s="482"/>
      <c r="AB111" s="482"/>
      <c r="AC111" s="482"/>
      <c r="AD111" s="482"/>
      <c r="AE111" s="483">
        <v>12100</v>
      </c>
      <c r="AF111" s="483"/>
      <c r="AG111" s="483"/>
      <c r="AH111" s="482"/>
      <c r="AI111" s="344" t="s">
        <v>521</v>
      </c>
      <c r="AJ111" s="479">
        <v>45845.552384259259</v>
      </c>
      <c r="AK111" s="344"/>
      <c r="AL111" s="344"/>
      <c r="AM111" s="3"/>
    </row>
    <row r="112" spans="1:39" s="4" customFormat="1" ht="12.75" customHeight="1" x14ac:dyDescent="0.25">
      <c r="A112" s="344" t="s">
        <v>288</v>
      </c>
      <c r="B112" s="344" t="s">
        <v>258</v>
      </c>
      <c r="C112" s="344" t="s">
        <v>522</v>
      </c>
      <c r="D112" s="482" t="s">
        <v>819</v>
      </c>
      <c r="E112" s="344" t="s">
        <v>781</v>
      </c>
      <c r="F112" s="482" t="s">
        <v>809</v>
      </c>
      <c r="G112" s="478">
        <v>6017600</v>
      </c>
      <c r="H112" s="482"/>
      <c r="I112" s="478">
        <v>6017600</v>
      </c>
      <c r="J112" s="482"/>
      <c r="K112" s="482"/>
      <c r="L112" s="482"/>
      <c r="M112" s="482"/>
      <c r="N112" s="482"/>
      <c r="O112" s="482"/>
      <c r="P112" s="482"/>
      <c r="Q112" s="483">
        <v>6017600</v>
      </c>
      <c r="R112" s="482"/>
      <c r="S112" s="482"/>
      <c r="T112" s="482"/>
      <c r="U112" s="478">
        <v>2886697.33</v>
      </c>
      <c r="V112" s="482"/>
      <c r="W112" s="478">
        <v>2886697.33</v>
      </c>
      <c r="X112" s="482"/>
      <c r="Y112" s="482"/>
      <c r="Z112" s="482"/>
      <c r="AA112" s="482"/>
      <c r="AB112" s="482"/>
      <c r="AC112" s="482"/>
      <c r="AD112" s="482"/>
      <c r="AE112" s="483">
        <v>2886697.33</v>
      </c>
      <c r="AF112" s="482"/>
      <c r="AG112" s="482"/>
      <c r="AH112" s="482"/>
      <c r="AI112" s="344" t="s">
        <v>521</v>
      </c>
      <c r="AJ112" s="479">
        <v>45845.552384259259</v>
      </c>
      <c r="AK112" s="344"/>
      <c r="AL112" s="344"/>
      <c r="AM112" s="3"/>
    </row>
    <row r="113" spans="1:39" s="4" customFormat="1" ht="12.75" customHeight="1" x14ac:dyDescent="0.25">
      <c r="A113" s="379" t="s">
        <v>266</v>
      </c>
      <c r="B113" s="379" t="s">
        <v>258</v>
      </c>
      <c r="C113" s="379" t="s">
        <v>522</v>
      </c>
      <c r="D113" s="379" t="s">
        <v>819</v>
      </c>
      <c r="E113" s="379" t="s">
        <v>781</v>
      </c>
      <c r="F113" s="379" t="s">
        <v>258</v>
      </c>
      <c r="G113" s="480">
        <v>13111600</v>
      </c>
      <c r="H113" s="379"/>
      <c r="I113" s="480">
        <v>13111600</v>
      </c>
      <c r="J113" s="480"/>
      <c r="K113" s="379"/>
      <c r="L113" s="379"/>
      <c r="M113" s="379"/>
      <c r="N113" s="379"/>
      <c r="O113" s="379"/>
      <c r="P113" s="379"/>
      <c r="Q113" s="379">
        <v>12411600</v>
      </c>
      <c r="R113" s="480">
        <v>330000</v>
      </c>
      <c r="S113" s="379">
        <v>370000</v>
      </c>
      <c r="T113" s="379"/>
      <c r="U113" s="480">
        <v>2627235.87</v>
      </c>
      <c r="V113" s="379"/>
      <c r="W113" s="480">
        <v>2627235.87</v>
      </c>
      <c r="X113" s="480"/>
      <c r="Y113" s="379"/>
      <c r="Z113" s="379"/>
      <c r="AA113" s="379"/>
      <c r="AB113" s="379"/>
      <c r="AC113" s="379"/>
      <c r="AD113" s="379"/>
      <c r="AE113" s="379">
        <v>2590835.4700000002</v>
      </c>
      <c r="AF113" s="480">
        <v>0</v>
      </c>
      <c r="AG113" s="379">
        <v>36400.400000000001</v>
      </c>
      <c r="AH113" s="379"/>
      <c r="AI113" s="379" t="s">
        <v>521</v>
      </c>
      <c r="AJ113" s="481">
        <v>45845.552395833336</v>
      </c>
      <c r="AK113" s="379"/>
      <c r="AL113" s="379"/>
      <c r="AM113" s="3"/>
    </row>
    <row r="114" spans="1:39" s="4" customFormat="1" ht="12.75" customHeight="1" x14ac:dyDescent="0.25">
      <c r="A114" s="344" t="s">
        <v>267</v>
      </c>
      <c r="B114" s="344" t="s">
        <v>258</v>
      </c>
      <c r="C114" s="344" t="s">
        <v>522</v>
      </c>
      <c r="D114" s="482" t="s">
        <v>819</v>
      </c>
      <c r="E114" s="344" t="s">
        <v>781</v>
      </c>
      <c r="F114" s="482" t="s">
        <v>789</v>
      </c>
      <c r="G114" s="478">
        <v>13111600</v>
      </c>
      <c r="H114" s="482"/>
      <c r="I114" s="478">
        <v>13111600</v>
      </c>
      <c r="J114" s="483"/>
      <c r="K114" s="482"/>
      <c r="L114" s="482"/>
      <c r="M114" s="482"/>
      <c r="N114" s="482"/>
      <c r="O114" s="482"/>
      <c r="P114" s="482"/>
      <c r="Q114" s="482">
        <v>12411600</v>
      </c>
      <c r="R114" s="483">
        <v>330000</v>
      </c>
      <c r="S114" s="482">
        <v>370000</v>
      </c>
      <c r="T114" s="482"/>
      <c r="U114" s="478">
        <v>2627235.87</v>
      </c>
      <c r="V114" s="482"/>
      <c r="W114" s="478">
        <v>2627235.87</v>
      </c>
      <c r="X114" s="483"/>
      <c r="Y114" s="482"/>
      <c r="Z114" s="482"/>
      <c r="AA114" s="482"/>
      <c r="AB114" s="482"/>
      <c r="AC114" s="482"/>
      <c r="AD114" s="482"/>
      <c r="AE114" s="482">
        <v>2590835.4700000002</v>
      </c>
      <c r="AF114" s="483">
        <v>0</v>
      </c>
      <c r="AG114" s="482">
        <v>36400.400000000001</v>
      </c>
      <c r="AH114" s="482"/>
      <c r="AI114" s="344" t="s">
        <v>521</v>
      </c>
      <c r="AJ114" s="479">
        <v>45845.552395833336</v>
      </c>
      <c r="AK114" s="344"/>
      <c r="AL114" s="344"/>
      <c r="AM114" s="3"/>
    </row>
    <row r="115" spans="1:39" s="4" customFormat="1" ht="12.75" customHeight="1" x14ac:dyDescent="0.25">
      <c r="A115" s="379" t="s">
        <v>268</v>
      </c>
      <c r="B115" s="379" t="s">
        <v>258</v>
      </c>
      <c r="C115" s="379" t="s">
        <v>522</v>
      </c>
      <c r="D115" s="379" t="s">
        <v>819</v>
      </c>
      <c r="E115" s="379" t="s">
        <v>781</v>
      </c>
      <c r="F115" s="379" t="s">
        <v>790</v>
      </c>
      <c r="G115" s="480">
        <v>12658100</v>
      </c>
      <c r="H115" s="379"/>
      <c r="I115" s="480">
        <v>12658100</v>
      </c>
      <c r="J115" s="379"/>
      <c r="K115" s="379"/>
      <c r="L115" s="379"/>
      <c r="M115" s="379"/>
      <c r="N115" s="379"/>
      <c r="O115" s="379"/>
      <c r="P115" s="379"/>
      <c r="Q115" s="480">
        <v>11958100</v>
      </c>
      <c r="R115" s="379">
        <v>330000</v>
      </c>
      <c r="S115" s="379">
        <v>370000</v>
      </c>
      <c r="T115" s="379"/>
      <c r="U115" s="480">
        <v>2447025.2400000002</v>
      </c>
      <c r="V115" s="379"/>
      <c r="W115" s="480">
        <v>2447025.2400000002</v>
      </c>
      <c r="X115" s="379"/>
      <c r="Y115" s="379"/>
      <c r="Z115" s="379"/>
      <c r="AA115" s="379"/>
      <c r="AB115" s="379"/>
      <c r="AC115" s="379"/>
      <c r="AD115" s="379"/>
      <c r="AE115" s="480">
        <v>2410624.84</v>
      </c>
      <c r="AF115" s="379">
        <v>0</v>
      </c>
      <c r="AG115" s="379">
        <v>36400.400000000001</v>
      </c>
      <c r="AH115" s="379"/>
      <c r="AI115" s="379" t="s">
        <v>521</v>
      </c>
      <c r="AJ115" s="481">
        <v>45845.552384259259</v>
      </c>
      <c r="AK115" s="379"/>
      <c r="AL115" s="379"/>
      <c r="AM115" s="3"/>
    </row>
    <row r="116" spans="1:39" s="4" customFormat="1" ht="12.75" customHeight="1" x14ac:dyDescent="0.25">
      <c r="A116" s="379" t="s">
        <v>274</v>
      </c>
      <c r="B116" s="379" t="s">
        <v>258</v>
      </c>
      <c r="C116" s="379" t="s">
        <v>522</v>
      </c>
      <c r="D116" s="379" t="s">
        <v>819</v>
      </c>
      <c r="E116" s="379" t="s">
        <v>781</v>
      </c>
      <c r="F116" s="379" t="s">
        <v>795</v>
      </c>
      <c r="G116" s="480">
        <v>453500</v>
      </c>
      <c r="H116" s="379"/>
      <c r="I116" s="480">
        <v>453500</v>
      </c>
      <c r="J116" s="379"/>
      <c r="K116" s="379"/>
      <c r="L116" s="379"/>
      <c r="M116" s="379"/>
      <c r="N116" s="379"/>
      <c r="O116" s="379"/>
      <c r="P116" s="379"/>
      <c r="Q116" s="480">
        <v>453500</v>
      </c>
      <c r="R116" s="379"/>
      <c r="S116" s="379"/>
      <c r="T116" s="379"/>
      <c r="U116" s="480">
        <v>180210.63</v>
      </c>
      <c r="V116" s="379"/>
      <c r="W116" s="480">
        <v>180210.63</v>
      </c>
      <c r="X116" s="379"/>
      <c r="Y116" s="379"/>
      <c r="Z116" s="379"/>
      <c r="AA116" s="379"/>
      <c r="AB116" s="379"/>
      <c r="AC116" s="379"/>
      <c r="AD116" s="379"/>
      <c r="AE116" s="480">
        <v>180210.63</v>
      </c>
      <c r="AF116" s="379"/>
      <c r="AG116" s="379"/>
      <c r="AH116" s="379"/>
      <c r="AI116" s="379" t="s">
        <v>521</v>
      </c>
      <c r="AJ116" s="481">
        <v>45845.552384259259</v>
      </c>
      <c r="AK116" s="379"/>
      <c r="AL116" s="379"/>
      <c r="AM116" s="3"/>
    </row>
    <row r="117" spans="1:39" s="4" customFormat="1" ht="12.75" customHeight="1" x14ac:dyDescent="0.25">
      <c r="A117" s="344" t="s">
        <v>275</v>
      </c>
      <c r="B117" s="344" t="s">
        <v>258</v>
      </c>
      <c r="C117" s="344" t="s">
        <v>522</v>
      </c>
      <c r="D117" s="482" t="s">
        <v>819</v>
      </c>
      <c r="E117" s="344" t="s">
        <v>781</v>
      </c>
      <c r="F117" s="482" t="s">
        <v>410</v>
      </c>
      <c r="G117" s="478">
        <v>0</v>
      </c>
      <c r="H117" s="482"/>
      <c r="I117" s="478">
        <v>0</v>
      </c>
      <c r="J117" s="482">
        <v>10838000</v>
      </c>
      <c r="K117" s="482"/>
      <c r="L117" s="482"/>
      <c r="M117" s="482"/>
      <c r="N117" s="482"/>
      <c r="O117" s="482"/>
      <c r="P117" s="482"/>
      <c r="Q117" s="483"/>
      <c r="R117" s="482">
        <v>10838000</v>
      </c>
      <c r="S117" s="482"/>
      <c r="T117" s="482"/>
      <c r="U117" s="478">
        <v>0</v>
      </c>
      <c r="V117" s="482"/>
      <c r="W117" s="478">
        <v>0</v>
      </c>
      <c r="X117" s="482">
        <v>4516000</v>
      </c>
      <c r="Y117" s="482"/>
      <c r="Z117" s="482"/>
      <c r="AA117" s="482"/>
      <c r="AB117" s="482"/>
      <c r="AC117" s="482"/>
      <c r="AD117" s="482"/>
      <c r="AE117" s="483"/>
      <c r="AF117" s="482">
        <v>4516000</v>
      </c>
      <c r="AG117" s="482"/>
      <c r="AH117" s="482"/>
      <c r="AI117" s="344" t="s">
        <v>521</v>
      </c>
      <c r="AJ117" s="479">
        <v>45845.552395833336</v>
      </c>
      <c r="AK117" s="344"/>
      <c r="AL117" s="344"/>
      <c r="AM117" s="3"/>
    </row>
    <row r="118" spans="1:39" s="4" customFormat="1" ht="12.75" customHeight="1" x14ac:dyDescent="0.25">
      <c r="A118" s="344" t="s">
        <v>210</v>
      </c>
      <c r="B118" s="344" t="s">
        <v>258</v>
      </c>
      <c r="C118" s="344" t="s">
        <v>522</v>
      </c>
      <c r="D118" s="482" t="s">
        <v>819</v>
      </c>
      <c r="E118" s="344" t="s">
        <v>781</v>
      </c>
      <c r="F118" s="482" t="s">
        <v>796</v>
      </c>
      <c r="G118" s="478">
        <v>0</v>
      </c>
      <c r="H118" s="482"/>
      <c r="I118" s="478">
        <v>0</v>
      </c>
      <c r="J118" s="482">
        <v>10838000</v>
      </c>
      <c r="K118" s="482"/>
      <c r="L118" s="482"/>
      <c r="M118" s="482"/>
      <c r="N118" s="482"/>
      <c r="O118" s="482"/>
      <c r="P118" s="482"/>
      <c r="Q118" s="483"/>
      <c r="R118" s="482">
        <v>10838000</v>
      </c>
      <c r="S118" s="482"/>
      <c r="T118" s="482"/>
      <c r="U118" s="478">
        <v>0</v>
      </c>
      <c r="V118" s="482"/>
      <c r="W118" s="478">
        <v>0</v>
      </c>
      <c r="X118" s="482">
        <v>4516000</v>
      </c>
      <c r="Y118" s="482"/>
      <c r="Z118" s="482"/>
      <c r="AA118" s="482"/>
      <c r="AB118" s="482"/>
      <c r="AC118" s="482"/>
      <c r="AD118" s="482"/>
      <c r="AE118" s="483"/>
      <c r="AF118" s="482">
        <v>4516000</v>
      </c>
      <c r="AG118" s="482"/>
      <c r="AH118" s="482"/>
      <c r="AI118" s="344" t="s">
        <v>521</v>
      </c>
      <c r="AJ118" s="479">
        <v>45845.552384259259</v>
      </c>
      <c r="AK118" s="344"/>
      <c r="AL118" s="344"/>
      <c r="AM118" s="3"/>
    </row>
    <row r="119" spans="1:39" s="4" customFormat="1" ht="12.75" customHeight="1" x14ac:dyDescent="0.25">
      <c r="A119" s="344" t="s">
        <v>269</v>
      </c>
      <c r="B119" s="344" t="s">
        <v>258</v>
      </c>
      <c r="C119" s="344" t="s">
        <v>522</v>
      </c>
      <c r="D119" s="482" t="s">
        <v>819</v>
      </c>
      <c r="E119" s="344" t="s">
        <v>781</v>
      </c>
      <c r="F119" s="482" t="s">
        <v>791</v>
      </c>
      <c r="G119" s="478">
        <v>25700</v>
      </c>
      <c r="H119" s="482"/>
      <c r="I119" s="478">
        <v>25700</v>
      </c>
      <c r="J119" s="482"/>
      <c r="K119" s="482"/>
      <c r="L119" s="482"/>
      <c r="M119" s="482"/>
      <c r="N119" s="482"/>
      <c r="O119" s="482"/>
      <c r="P119" s="482"/>
      <c r="Q119" s="483">
        <v>25700</v>
      </c>
      <c r="R119" s="482"/>
      <c r="S119" s="482"/>
      <c r="T119" s="482"/>
      <c r="U119" s="478">
        <v>12877.28</v>
      </c>
      <c r="V119" s="482"/>
      <c r="W119" s="478">
        <v>12877.28</v>
      </c>
      <c r="X119" s="482"/>
      <c r="Y119" s="482"/>
      <c r="Z119" s="482"/>
      <c r="AA119" s="482"/>
      <c r="AB119" s="482"/>
      <c r="AC119" s="482"/>
      <c r="AD119" s="482"/>
      <c r="AE119" s="483">
        <v>12877.28</v>
      </c>
      <c r="AF119" s="482"/>
      <c r="AG119" s="482"/>
      <c r="AH119" s="482"/>
      <c r="AI119" s="344" t="s">
        <v>521</v>
      </c>
      <c r="AJ119" s="479">
        <v>45845.552395833336</v>
      </c>
      <c r="AK119" s="344"/>
      <c r="AL119" s="344"/>
      <c r="AM119" s="3"/>
    </row>
    <row r="120" spans="1:39" s="4" customFormat="1" ht="12.75" customHeight="1" x14ac:dyDescent="0.25">
      <c r="A120" s="379" t="s">
        <v>270</v>
      </c>
      <c r="B120" s="379" t="s">
        <v>258</v>
      </c>
      <c r="C120" s="379" t="s">
        <v>522</v>
      </c>
      <c r="D120" s="379" t="s">
        <v>819</v>
      </c>
      <c r="E120" s="379" t="s">
        <v>781</v>
      </c>
      <c r="F120" s="379" t="s">
        <v>792</v>
      </c>
      <c r="G120" s="480">
        <v>25700</v>
      </c>
      <c r="H120" s="379"/>
      <c r="I120" s="480">
        <v>25700</v>
      </c>
      <c r="J120" s="379"/>
      <c r="K120" s="379"/>
      <c r="L120" s="379"/>
      <c r="M120" s="379"/>
      <c r="N120" s="379"/>
      <c r="O120" s="379"/>
      <c r="P120" s="379"/>
      <c r="Q120" s="379">
        <v>25700</v>
      </c>
      <c r="R120" s="480"/>
      <c r="S120" s="480"/>
      <c r="T120" s="379"/>
      <c r="U120" s="480">
        <v>12877.28</v>
      </c>
      <c r="V120" s="379"/>
      <c r="W120" s="480">
        <v>12877.28</v>
      </c>
      <c r="X120" s="379"/>
      <c r="Y120" s="379"/>
      <c r="Z120" s="379"/>
      <c r="AA120" s="379"/>
      <c r="AB120" s="379"/>
      <c r="AC120" s="379"/>
      <c r="AD120" s="379"/>
      <c r="AE120" s="379">
        <v>12877.28</v>
      </c>
      <c r="AF120" s="480"/>
      <c r="AG120" s="480"/>
      <c r="AH120" s="379"/>
      <c r="AI120" s="379" t="s">
        <v>521</v>
      </c>
      <c r="AJ120" s="481">
        <v>45845.552395833336</v>
      </c>
      <c r="AK120" s="379"/>
      <c r="AL120" s="379"/>
      <c r="AM120" s="3"/>
    </row>
    <row r="121" spans="1:39" s="4" customFormat="1" ht="12.75" customHeight="1" x14ac:dyDescent="0.25">
      <c r="A121" s="379" t="s">
        <v>276</v>
      </c>
      <c r="B121" s="379" t="s">
        <v>258</v>
      </c>
      <c r="C121" s="379" t="s">
        <v>522</v>
      </c>
      <c r="D121" s="379" t="s">
        <v>819</v>
      </c>
      <c r="E121" s="379" t="s">
        <v>781</v>
      </c>
      <c r="F121" s="379" t="s">
        <v>797</v>
      </c>
      <c r="G121" s="480">
        <v>8300</v>
      </c>
      <c r="H121" s="379"/>
      <c r="I121" s="480">
        <v>8300</v>
      </c>
      <c r="J121" s="379"/>
      <c r="K121" s="379"/>
      <c r="L121" s="379"/>
      <c r="M121" s="379"/>
      <c r="N121" s="379"/>
      <c r="O121" s="379"/>
      <c r="P121" s="379"/>
      <c r="Q121" s="379">
        <v>8300</v>
      </c>
      <c r="R121" s="480"/>
      <c r="S121" s="480"/>
      <c r="T121" s="379"/>
      <c r="U121" s="480">
        <v>4185</v>
      </c>
      <c r="V121" s="379"/>
      <c r="W121" s="480">
        <v>4185</v>
      </c>
      <c r="X121" s="379"/>
      <c r="Y121" s="379"/>
      <c r="Z121" s="379"/>
      <c r="AA121" s="379"/>
      <c r="AB121" s="379"/>
      <c r="AC121" s="379"/>
      <c r="AD121" s="379"/>
      <c r="AE121" s="379">
        <v>4185</v>
      </c>
      <c r="AF121" s="480"/>
      <c r="AG121" s="480"/>
      <c r="AH121" s="379"/>
      <c r="AI121" s="379" t="s">
        <v>521</v>
      </c>
      <c r="AJ121" s="481">
        <v>45845.552384259259</v>
      </c>
      <c r="AK121" s="379"/>
      <c r="AL121" s="379"/>
      <c r="AM121" s="3"/>
    </row>
    <row r="122" spans="1:39" s="4" customFormat="1" ht="12.75" customHeight="1" x14ac:dyDescent="0.25">
      <c r="A122" s="379" t="s">
        <v>277</v>
      </c>
      <c r="B122" s="379" t="s">
        <v>258</v>
      </c>
      <c r="C122" s="379" t="s">
        <v>522</v>
      </c>
      <c r="D122" s="379" t="s">
        <v>819</v>
      </c>
      <c r="E122" s="379" t="s">
        <v>781</v>
      </c>
      <c r="F122" s="379" t="s">
        <v>798</v>
      </c>
      <c r="G122" s="480">
        <v>16844.89</v>
      </c>
      <c r="H122" s="379"/>
      <c r="I122" s="480">
        <v>16844.89</v>
      </c>
      <c r="J122" s="379"/>
      <c r="K122" s="379"/>
      <c r="L122" s="379"/>
      <c r="M122" s="379"/>
      <c r="N122" s="379"/>
      <c r="O122" s="379"/>
      <c r="P122" s="379"/>
      <c r="Q122" s="379">
        <v>16844.89</v>
      </c>
      <c r="R122" s="480"/>
      <c r="S122" s="480"/>
      <c r="T122" s="379"/>
      <c r="U122" s="480">
        <v>8452</v>
      </c>
      <c r="V122" s="379"/>
      <c r="W122" s="480">
        <v>8452</v>
      </c>
      <c r="X122" s="379"/>
      <c r="Y122" s="379"/>
      <c r="Z122" s="379"/>
      <c r="AA122" s="379"/>
      <c r="AB122" s="379"/>
      <c r="AC122" s="379"/>
      <c r="AD122" s="379"/>
      <c r="AE122" s="379">
        <v>8452</v>
      </c>
      <c r="AF122" s="480"/>
      <c r="AG122" s="480"/>
      <c r="AH122" s="379"/>
      <c r="AI122" s="379" t="s">
        <v>521</v>
      </c>
      <c r="AJ122" s="481">
        <v>45845.552384259259</v>
      </c>
      <c r="AK122" s="379"/>
      <c r="AL122" s="379"/>
      <c r="AM122" s="3"/>
    </row>
    <row r="123" spans="1:39" s="4" customFormat="1" ht="12.75" customHeight="1" x14ac:dyDescent="0.25">
      <c r="A123" s="344" t="s">
        <v>271</v>
      </c>
      <c r="B123" s="344" t="s">
        <v>258</v>
      </c>
      <c r="C123" s="344" t="s">
        <v>522</v>
      </c>
      <c r="D123" s="482" t="s">
        <v>819</v>
      </c>
      <c r="E123" s="344" t="s">
        <v>781</v>
      </c>
      <c r="F123" s="482" t="s">
        <v>793</v>
      </c>
      <c r="G123" s="478">
        <v>555.11</v>
      </c>
      <c r="H123" s="482"/>
      <c r="I123" s="478">
        <v>555.11</v>
      </c>
      <c r="J123" s="482"/>
      <c r="K123" s="482"/>
      <c r="L123" s="482"/>
      <c r="M123" s="482"/>
      <c r="N123" s="482"/>
      <c r="O123" s="482"/>
      <c r="P123" s="482"/>
      <c r="Q123" s="482">
        <v>555.11</v>
      </c>
      <c r="R123" s="483"/>
      <c r="S123" s="483"/>
      <c r="T123" s="482"/>
      <c r="U123" s="478">
        <v>240.28</v>
      </c>
      <c r="V123" s="482"/>
      <c r="W123" s="478">
        <v>240.28</v>
      </c>
      <c r="X123" s="482"/>
      <c r="Y123" s="482"/>
      <c r="Z123" s="482"/>
      <c r="AA123" s="482"/>
      <c r="AB123" s="482"/>
      <c r="AC123" s="482"/>
      <c r="AD123" s="482"/>
      <c r="AE123" s="482">
        <v>240.28</v>
      </c>
      <c r="AF123" s="483"/>
      <c r="AG123" s="483"/>
      <c r="AH123" s="482"/>
      <c r="AI123" s="344" t="s">
        <v>521</v>
      </c>
      <c r="AJ123" s="479">
        <v>45845.552384259259</v>
      </c>
      <c r="AK123" s="344"/>
      <c r="AL123" s="344"/>
      <c r="AM123" s="3"/>
    </row>
    <row r="124" spans="1:39" s="4" customFormat="1" ht="12.75" customHeight="1" x14ac:dyDescent="0.25">
      <c r="A124" s="379" t="s">
        <v>299</v>
      </c>
      <c r="B124" s="379" t="s">
        <v>258</v>
      </c>
      <c r="C124" s="379" t="s">
        <v>522</v>
      </c>
      <c r="D124" s="379" t="s">
        <v>820</v>
      </c>
      <c r="E124" s="379" t="s">
        <v>781</v>
      </c>
      <c r="F124" s="379" t="s">
        <v>522</v>
      </c>
      <c r="G124" s="480">
        <v>640000</v>
      </c>
      <c r="H124" s="379"/>
      <c r="I124" s="480">
        <v>640000</v>
      </c>
      <c r="J124" s="480"/>
      <c r="K124" s="379"/>
      <c r="L124" s="379"/>
      <c r="M124" s="379"/>
      <c r="N124" s="379"/>
      <c r="O124" s="379"/>
      <c r="P124" s="379"/>
      <c r="Q124" s="480"/>
      <c r="R124" s="480">
        <v>570000</v>
      </c>
      <c r="S124" s="480">
        <v>70000</v>
      </c>
      <c r="T124" s="379"/>
      <c r="U124" s="480">
        <v>225000</v>
      </c>
      <c r="V124" s="379"/>
      <c r="W124" s="480">
        <v>225000</v>
      </c>
      <c r="X124" s="480"/>
      <c r="Y124" s="379"/>
      <c r="Z124" s="379"/>
      <c r="AA124" s="379"/>
      <c r="AB124" s="379"/>
      <c r="AC124" s="379"/>
      <c r="AD124" s="379"/>
      <c r="AE124" s="480"/>
      <c r="AF124" s="480">
        <v>195000</v>
      </c>
      <c r="AG124" s="480">
        <v>30000</v>
      </c>
      <c r="AH124" s="379"/>
      <c r="AI124" s="379" t="s">
        <v>521</v>
      </c>
      <c r="AJ124" s="481">
        <v>45845.552395833336</v>
      </c>
      <c r="AK124" s="379"/>
      <c r="AL124" s="379"/>
      <c r="AM124" s="3"/>
    </row>
    <row r="125" spans="1:39" s="4" customFormat="1" ht="12.75" customHeight="1" x14ac:dyDescent="0.25">
      <c r="A125" s="379" t="s">
        <v>300</v>
      </c>
      <c r="B125" s="379" t="s">
        <v>258</v>
      </c>
      <c r="C125" s="379" t="s">
        <v>522</v>
      </c>
      <c r="D125" s="379" t="s">
        <v>820</v>
      </c>
      <c r="E125" s="379" t="s">
        <v>781</v>
      </c>
      <c r="F125" s="379" t="s">
        <v>821</v>
      </c>
      <c r="G125" s="480">
        <v>640000</v>
      </c>
      <c r="H125" s="379"/>
      <c r="I125" s="480">
        <v>640000</v>
      </c>
      <c r="J125" s="379"/>
      <c r="K125" s="379"/>
      <c r="L125" s="379"/>
      <c r="M125" s="379"/>
      <c r="N125" s="379"/>
      <c r="O125" s="379"/>
      <c r="P125" s="379"/>
      <c r="Q125" s="480"/>
      <c r="R125" s="379">
        <v>570000</v>
      </c>
      <c r="S125" s="379">
        <v>70000</v>
      </c>
      <c r="T125" s="379"/>
      <c r="U125" s="480">
        <v>225000</v>
      </c>
      <c r="V125" s="379"/>
      <c r="W125" s="480">
        <v>225000</v>
      </c>
      <c r="X125" s="379"/>
      <c r="Y125" s="379"/>
      <c r="Z125" s="379"/>
      <c r="AA125" s="379"/>
      <c r="AB125" s="379"/>
      <c r="AC125" s="379"/>
      <c r="AD125" s="379"/>
      <c r="AE125" s="480"/>
      <c r="AF125" s="379">
        <v>195000</v>
      </c>
      <c r="AG125" s="379">
        <v>30000</v>
      </c>
      <c r="AH125" s="379"/>
      <c r="AI125" s="379" t="s">
        <v>521</v>
      </c>
      <c r="AJ125" s="481">
        <v>45845.552395833336</v>
      </c>
      <c r="AK125" s="379"/>
      <c r="AL125" s="379"/>
      <c r="AM125" s="3"/>
    </row>
    <row r="126" spans="1:39" s="4" customFormat="1" ht="12.75" customHeight="1" x14ac:dyDescent="0.25">
      <c r="A126" s="379" t="s">
        <v>301</v>
      </c>
      <c r="B126" s="379" t="s">
        <v>258</v>
      </c>
      <c r="C126" s="379" t="s">
        <v>522</v>
      </c>
      <c r="D126" s="379" t="s">
        <v>820</v>
      </c>
      <c r="E126" s="379" t="s">
        <v>781</v>
      </c>
      <c r="F126" s="379" t="s">
        <v>822</v>
      </c>
      <c r="G126" s="480">
        <v>640000</v>
      </c>
      <c r="H126" s="379"/>
      <c r="I126" s="480">
        <v>640000</v>
      </c>
      <c r="J126" s="379"/>
      <c r="K126" s="379"/>
      <c r="L126" s="379"/>
      <c r="M126" s="379"/>
      <c r="N126" s="379"/>
      <c r="O126" s="379"/>
      <c r="P126" s="379"/>
      <c r="Q126" s="480"/>
      <c r="R126" s="379">
        <v>570000</v>
      </c>
      <c r="S126" s="379">
        <v>70000</v>
      </c>
      <c r="T126" s="379"/>
      <c r="U126" s="480">
        <v>225000</v>
      </c>
      <c r="V126" s="379"/>
      <c r="W126" s="480">
        <v>225000</v>
      </c>
      <c r="X126" s="379"/>
      <c r="Y126" s="379"/>
      <c r="Z126" s="379"/>
      <c r="AA126" s="379"/>
      <c r="AB126" s="379"/>
      <c r="AC126" s="379"/>
      <c r="AD126" s="379"/>
      <c r="AE126" s="480"/>
      <c r="AF126" s="379">
        <v>195000</v>
      </c>
      <c r="AG126" s="379">
        <v>30000</v>
      </c>
      <c r="AH126" s="379"/>
      <c r="AI126" s="379" t="s">
        <v>521</v>
      </c>
      <c r="AJ126" s="481">
        <v>45845.552395833336</v>
      </c>
      <c r="AK126" s="379"/>
      <c r="AL126" s="379"/>
      <c r="AM126" s="3"/>
    </row>
    <row r="127" spans="1:39" s="4" customFormat="1" ht="12.75" customHeight="1" x14ac:dyDescent="0.25">
      <c r="A127" s="379" t="s">
        <v>302</v>
      </c>
      <c r="B127" s="379" t="s">
        <v>258</v>
      </c>
      <c r="C127" s="379" t="s">
        <v>522</v>
      </c>
      <c r="D127" s="379" t="s">
        <v>820</v>
      </c>
      <c r="E127" s="379" t="s">
        <v>781</v>
      </c>
      <c r="F127" s="379" t="s">
        <v>823</v>
      </c>
      <c r="G127" s="480">
        <v>640000</v>
      </c>
      <c r="H127" s="379"/>
      <c r="I127" s="480">
        <v>640000</v>
      </c>
      <c r="J127" s="379"/>
      <c r="K127" s="379"/>
      <c r="L127" s="379"/>
      <c r="M127" s="379"/>
      <c r="N127" s="379"/>
      <c r="O127" s="379"/>
      <c r="P127" s="379"/>
      <c r="Q127" s="480"/>
      <c r="R127" s="379">
        <v>570000</v>
      </c>
      <c r="S127" s="379">
        <v>70000</v>
      </c>
      <c r="T127" s="379"/>
      <c r="U127" s="480">
        <v>225000</v>
      </c>
      <c r="V127" s="379"/>
      <c r="W127" s="480">
        <v>225000</v>
      </c>
      <c r="X127" s="379"/>
      <c r="Y127" s="379"/>
      <c r="Z127" s="379"/>
      <c r="AA127" s="379"/>
      <c r="AB127" s="379"/>
      <c r="AC127" s="379"/>
      <c r="AD127" s="379"/>
      <c r="AE127" s="480"/>
      <c r="AF127" s="379">
        <v>195000</v>
      </c>
      <c r="AG127" s="379">
        <v>30000</v>
      </c>
      <c r="AH127" s="379"/>
      <c r="AI127" s="379" t="s">
        <v>521</v>
      </c>
      <c r="AJ127" s="481">
        <v>45845.552384259259</v>
      </c>
      <c r="AK127" s="379"/>
      <c r="AL127" s="379"/>
      <c r="AM127" s="3"/>
    </row>
    <row r="128" spans="1:39" s="4" customFormat="1" ht="12.75" customHeight="1" x14ac:dyDescent="0.25">
      <c r="A128" s="344" t="s">
        <v>303</v>
      </c>
      <c r="B128" s="344" t="s">
        <v>258</v>
      </c>
      <c r="C128" s="344" t="s">
        <v>522</v>
      </c>
      <c r="D128" s="482" t="s">
        <v>824</v>
      </c>
      <c r="E128" s="344" t="s">
        <v>781</v>
      </c>
      <c r="F128" s="482" t="s">
        <v>522</v>
      </c>
      <c r="G128" s="478">
        <v>229630878.34999999</v>
      </c>
      <c r="H128" s="482"/>
      <c r="I128" s="478">
        <v>229630878.34999999</v>
      </c>
      <c r="J128" s="482">
        <v>706200</v>
      </c>
      <c r="K128" s="482"/>
      <c r="L128" s="482"/>
      <c r="M128" s="482"/>
      <c r="N128" s="482"/>
      <c r="O128" s="482"/>
      <c r="P128" s="482"/>
      <c r="Q128" s="483">
        <v>49145021.729999997</v>
      </c>
      <c r="R128" s="482">
        <v>119971384.8</v>
      </c>
      <c r="S128" s="482">
        <v>61220671.82</v>
      </c>
      <c r="T128" s="482"/>
      <c r="U128" s="478">
        <v>46963129.549999997</v>
      </c>
      <c r="V128" s="482"/>
      <c r="W128" s="478">
        <v>46963129.549999997</v>
      </c>
      <c r="X128" s="482">
        <v>294250</v>
      </c>
      <c r="Y128" s="482"/>
      <c r="Z128" s="482"/>
      <c r="AA128" s="482"/>
      <c r="AB128" s="482"/>
      <c r="AC128" s="482"/>
      <c r="AD128" s="482"/>
      <c r="AE128" s="483">
        <v>6654231.3499999996</v>
      </c>
      <c r="AF128" s="482">
        <v>9515277.4700000007</v>
      </c>
      <c r="AG128" s="482">
        <v>31087870.73</v>
      </c>
      <c r="AH128" s="482"/>
      <c r="AI128" s="344" t="s">
        <v>521</v>
      </c>
      <c r="AJ128" s="479">
        <v>45845.552395833336</v>
      </c>
      <c r="AK128" s="344"/>
      <c r="AL128" s="344"/>
      <c r="AM128" s="3"/>
    </row>
    <row r="129" spans="1:39" s="4" customFormat="1" ht="12.75" customHeight="1" x14ac:dyDescent="0.25">
      <c r="A129" s="379" t="s">
        <v>304</v>
      </c>
      <c r="B129" s="379" t="s">
        <v>258</v>
      </c>
      <c r="C129" s="379" t="s">
        <v>522</v>
      </c>
      <c r="D129" s="379" t="s">
        <v>825</v>
      </c>
      <c r="E129" s="379" t="s">
        <v>781</v>
      </c>
      <c r="F129" s="379" t="s">
        <v>522</v>
      </c>
      <c r="G129" s="480">
        <v>25775391.73</v>
      </c>
      <c r="H129" s="379"/>
      <c r="I129" s="480">
        <v>25775391.73</v>
      </c>
      <c r="J129" s="379"/>
      <c r="K129" s="379"/>
      <c r="L129" s="379"/>
      <c r="M129" s="379"/>
      <c r="N129" s="379"/>
      <c r="O129" s="379"/>
      <c r="P129" s="379"/>
      <c r="Q129" s="480">
        <v>25775391.73</v>
      </c>
      <c r="R129" s="379"/>
      <c r="S129" s="379"/>
      <c r="T129" s="379"/>
      <c r="U129" s="480">
        <v>1847860</v>
      </c>
      <c r="V129" s="379"/>
      <c r="W129" s="480">
        <v>1847860</v>
      </c>
      <c r="X129" s="379"/>
      <c r="Y129" s="379"/>
      <c r="Z129" s="379"/>
      <c r="AA129" s="379"/>
      <c r="AB129" s="379"/>
      <c r="AC129" s="379"/>
      <c r="AD129" s="379"/>
      <c r="AE129" s="480">
        <v>1847860</v>
      </c>
      <c r="AF129" s="379"/>
      <c r="AG129" s="379"/>
      <c r="AH129" s="379"/>
      <c r="AI129" s="379" t="s">
        <v>521</v>
      </c>
      <c r="AJ129" s="481">
        <v>45845.552395833336</v>
      </c>
      <c r="AK129" s="379"/>
      <c r="AL129" s="379"/>
      <c r="AM129" s="3"/>
    </row>
    <row r="130" spans="1:39" s="4" customFormat="1" ht="12.75" customHeight="1" x14ac:dyDescent="0.25">
      <c r="A130" s="379" t="s">
        <v>266</v>
      </c>
      <c r="B130" s="379" t="s">
        <v>258</v>
      </c>
      <c r="C130" s="379" t="s">
        <v>522</v>
      </c>
      <c r="D130" s="379" t="s">
        <v>825</v>
      </c>
      <c r="E130" s="379" t="s">
        <v>781</v>
      </c>
      <c r="F130" s="379" t="s">
        <v>258</v>
      </c>
      <c r="G130" s="480">
        <v>4193191.73</v>
      </c>
      <c r="H130" s="379"/>
      <c r="I130" s="480">
        <v>4193191.73</v>
      </c>
      <c r="J130" s="379"/>
      <c r="K130" s="379"/>
      <c r="L130" s="379"/>
      <c r="M130" s="379"/>
      <c r="N130" s="379"/>
      <c r="O130" s="379"/>
      <c r="P130" s="379"/>
      <c r="Q130" s="480">
        <v>4193191.73</v>
      </c>
      <c r="R130" s="379"/>
      <c r="S130" s="379"/>
      <c r="T130" s="379"/>
      <c r="U130" s="480">
        <v>1847860</v>
      </c>
      <c r="V130" s="379"/>
      <c r="W130" s="480">
        <v>1847860</v>
      </c>
      <c r="X130" s="379"/>
      <c r="Y130" s="379"/>
      <c r="Z130" s="379"/>
      <c r="AA130" s="379"/>
      <c r="AB130" s="379"/>
      <c r="AC130" s="379"/>
      <c r="AD130" s="379"/>
      <c r="AE130" s="480">
        <v>1847860</v>
      </c>
      <c r="AF130" s="379"/>
      <c r="AG130" s="379"/>
      <c r="AH130" s="379"/>
      <c r="AI130" s="379" t="s">
        <v>521</v>
      </c>
      <c r="AJ130" s="481">
        <v>45845.552395833336</v>
      </c>
      <c r="AK130" s="379"/>
      <c r="AL130" s="379"/>
      <c r="AM130" s="3"/>
    </row>
    <row r="131" spans="1:39" s="4" customFormat="1" ht="12.75" customHeight="1" x14ac:dyDescent="0.25">
      <c r="A131" s="344" t="s">
        <v>267</v>
      </c>
      <c r="B131" s="344" t="s">
        <v>258</v>
      </c>
      <c r="C131" s="344" t="s">
        <v>522</v>
      </c>
      <c r="D131" s="482" t="s">
        <v>825</v>
      </c>
      <c r="E131" s="344" t="s">
        <v>781</v>
      </c>
      <c r="F131" s="482" t="s">
        <v>789</v>
      </c>
      <c r="G131" s="478">
        <v>4193191.73</v>
      </c>
      <c r="H131" s="482"/>
      <c r="I131" s="478">
        <v>4193191.73</v>
      </c>
      <c r="J131" s="482"/>
      <c r="K131" s="482"/>
      <c r="L131" s="482"/>
      <c r="M131" s="482"/>
      <c r="N131" s="482"/>
      <c r="O131" s="482"/>
      <c r="P131" s="482"/>
      <c r="Q131" s="483">
        <v>4193191.73</v>
      </c>
      <c r="R131" s="482"/>
      <c r="S131" s="482"/>
      <c r="T131" s="482"/>
      <c r="U131" s="478">
        <v>1847860</v>
      </c>
      <c r="V131" s="482"/>
      <c r="W131" s="478">
        <v>1847860</v>
      </c>
      <c r="X131" s="482"/>
      <c r="Y131" s="482"/>
      <c r="Z131" s="482"/>
      <c r="AA131" s="482"/>
      <c r="AB131" s="482"/>
      <c r="AC131" s="482"/>
      <c r="AD131" s="482"/>
      <c r="AE131" s="483">
        <v>1847860</v>
      </c>
      <c r="AF131" s="482"/>
      <c r="AG131" s="482"/>
      <c r="AH131" s="482"/>
      <c r="AI131" s="344" t="s">
        <v>521</v>
      </c>
      <c r="AJ131" s="479">
        <v>45845.552395833336</v>
      </c>
      <c r="AK131" s="344"/>
      <c r="AL131" s="344"/>
      <c r="AM131" s="3"/>
    </row>
    <row r="132" spans="1:39" s="4" customFormat="1" ht="12.75" customHeight="1" x14ac:dyDescent="0.25">
      <c r="A132" s="379" t="s">
        <v>268</v>
      </c>
      <c r="B132" s="379" t="s">
        <v>258</v>
      </c>
      <c r="C132" s="379" t="s">
        <v>522</v>
      </c>
      <c r="D132" s="379" t="s">
        <v>825</v>
      </c>
      <c r="E132" s="379" t="s">
        <v>781</v>
      </c>
      <c r="F132" s="379" t="s">
        <v>790</v>
      </c>
      <c r="G132" s="480">
        <v>4193191.73</v>
      </c>
      <c r="H132" s="379"/>
      <c r="I132" s="480">
        <v>4193191.73</v>
      </c>
      <c r="J132" s="379"/>
      <c r="K132" s="379"/>
      <c r="L132" s="379"/>
      <c r="M132" s="379"/>
      <c r="N132" s="379"/>
      <c r="O132" s="379"/>
      <c r="P132" s="379"/>
      <c r="Q132" s="480">
        <v>4193191.73</v>
      </c>
      <c r="R132" s="379"/>
      <c r="S132" s="379"/>
      <c r="T132" s="379"/>
      <c r="U132" s="480">
        <v>1847860</v>
      </c>
      <c r="V132" s="379"/>
      <c r="W132" s="480">
        <v>1847860</v>
      </c>
      <c r="X132" s="379"/>
      <c r="Y132" s="379"/>
      <c r="Z132" s="379"/>
      <c r="AA132" s="379"/>
      <c r="AB132" s="379"/>
      <c r="AC132" s="379"/>
      <c r="AD132" s="379"/>
      <c r="AE132" s="480">
        <v>1847860</v>
      </c>
      <c r="AF132" s="379"/>
      <c r="AG132" s="379"/>
      <c r="AH132" s="379"/>
      <c r="AI132" s="379" t="s">
        <v>521</v>
      </c>
      <c r="AJ132" s="481">
        <v>45845.552384259259</v>
      </c>
      <c r="AK132" s="379"/>
      <c r="AL132" s="379"/>
      <c r="AM132" s="3"/>
    </row>
    <row r="133" spans="1:39" s="4" customFormat="1" ht="12.75" customHeight="1" x14ac:dyDescent="0.25">
      <c r="A133" s="379" t="s">
        <v>269</v>
      </c>
      <c r="B133" s="379" t="s">
        <v>258</v>
      </c>
      <c r="C133" s="379" t="s">
        <v>522</v>
      </c>
      <c r="D133" s="379" t="s">
        <v>825</v>
      </c>
      <c r="E133" s="379" t="s">
        <v>781</v>
      </c>
      <c r="F133" s="379" t="s">
        <v>791</v>
      </c>
      <c r="G133" s="480">
        <v>21582200</v>
      </c>
      <c r="H133" s="379"/>
      <c r="I133" s="480">
        <v>21582200</v>
      </c>
      <c r="J133" s="379"/>
      <c r="K133" s="379"/>
      <c r="L133" s="379"/>
      <c r="M133" s="379"/>
      <c r="N133" s="379"/>
      <c r="O133" s="379"/>
      <c r="P133" s="379"/>
      <c r="Q133" s="480">
        <v>21582200</v>
      </c>
      <c r="R133" s="379"/>
      <c r="S133" s="379"/>
      <c r="T133" s="379"/>
      <c r="U133" s="480">
        <v>0</v>
      </c>
      <c r="V133" s="379"/>
      <c r="W133" s="480">
        <v>0</v>
      </c>
      <c r="X133" s="379"/>
      <c r="Y133" s="379"/>
      <c r="Z133" s="379"/>
      <c r="AA133" s="379"/>
      <c r="AB133" s="379"/>
      <c r="AC133" s="379"/>
      <c r="AD133" s="379"/>
      <c r="AE133" s="480">
        <v>0</v>
      </c>
      <c r="AF133" s="379"/>
      <c r="AG133" s="379"/>
      <c r="AH133" s="379"/>
      <c r="AI133" s="379" t="s">
        <v>521</v>
      </c>
      <c r="AJ133" s="481">
        <v>45845.552395833336</v>
      </c>
      <c r="AK133" s="379"/>
      <c r="AL133" s="379"/>
      <c r="AM133" s="3"/>
    </row>
    <row r="134" spans="1:39" s="4" customFormat="1" ht="12.75" customHeight="1" x14ac:dyDescent="0.25">
      <c r="A134" s="379" t="s">
        <v>305</v>
      </c>
      <c r="B134" s="379" t="s">
        <v>258</v>
      </c>
      <c r="C134" s="379" t="s">
        <v>522</v>
      </c>
      <c r="D134" s="379" t="s">
        <v>825</v>
      </c>
      <c r="E134" s="379" t="s">
        <v>781</v>
      </c>
      <c r="F134" s="379" t="s">
        <v>826</v>
      </c>
      <c r="G134" s="480">
        <v>21582200</v>
      </c>
      <c r="H134" s="379"/>
      <c r="I134" s="480">
        <v>21582200</v>
      </c>
      <c r="J134" s="379"/>
      <c r="K134" s="379"/>
      <c r="L134" s="379"/>
      <c r="M134" s="379"/>
      <c r="N134" s="379"/>
      <c r="O134" s="379"/>
      <c r="P134" s="379"/>
      <c r="Q134" s="480">
        <v>21582200</v>
      </c>
      <c r="R134" s="379"/>
      <c r="S134" s="379"/>
      <c r="T134" s="379"/>
      <c r="U134" s="480">
        <v>0</v>
      </c>
      <c r="V134" s="379"/>
      <c r="W134" s="480">
        <v>0</v>
      </c>
      <c r="X134" s="379"/>
      <c r="Y134" s="379"/>
      <c r="Z134" s="379"/>
      <c r="AA134" s="379"/>
      <c r="AB134" s="379"/>
      <c r="AC134" s="379"/>
      <c r="AD134" s="379"/>
      <c r="AE134" s="480">
        <v>0</v>
      </c>
      <c r="AF134" s="379"/>
      <c r="AG134" s="379"/>
      <c r="AH134" s="379"/>
      <c r="AI134" s="379" t="s">
        <v>521</v>
      </c>
      <c r="AJ134" s="481">
        <v>45845.552395833336</v>
      </c>
      <c r="AK134" s="379"/>
      <c r="AL134" s="379"/>
      <c r="AM134" s="3"/>
    </row>
    <row r="135" spans="1:39" s="4" customFormat="1" ht="12.75" customHeight="1" x14ac:dyDescent="0.25">
      <c r="A135" s="344" t="s">
        <v>306</v>
      </c>
      <c r="B135" s="344" t="s">
        <v>258</v>
      </c>
      <c r="C135" s="344" t="s">
        <v>522</v>
      </c>
      <c r="D135" s="482" t="s">
        <v>825</v>
      </c>
      <c r="E135" s="344" t="s">
        <v>781</v>
      </c>
      <c r="F135" s="482" t="s">
        <v>827</v>
      </c>
      <c r="G135" s="478">
        <v>21582200</v>
      </c>
      <c r="H135" s="482"/>
      <c r="I135" s="478">
        <v>21582200</v>
      </c>
      <c r="J135" s="482"/>
      <c r="K135" s="482"/>
      <c r="L135" s="482"/>
      <c r="M135" s="482"/>
      <c r="N135" s="482"/>
      <c r="O135" s="482"/>
      <c r="P135" s="482"/>
      <c r="Q135" s="483">
        <v>21582200</v>
      </c>
      <c r="R135" s="482"/>
      <c r="S135" s="482"/>
      <c r="T135" s="482"/>
      <c r="U135" s="478">
        <v>0</v>
      </c>
      <c r="V135" s="482"/>
      <c r="W135" s="478">
        <v>0</v>
      </c>
      <c r="X135" s="482"/>
      <c r="Y135" s="482"/>
      <c r="Z135" s="482"/>
      <c r="AA135" s="482"/>
      <c r="AB135" s="482"/>
      <c r="AC135" s="482"/>
      <c r="AD135" s="482"/>
      <c r="AE135" s="483">
        <v>0</v>
      </c>
      <c r="AF135" s="482"/>
      <c r="AG135" s="482"/>
      <c r="AH135" s="482"/>
      <c r="AI135" s="344" t="s">
        <v>521</v>
      </c>
      <c r="AJ135" s="479">
        <v>45845.552384259259</v>
      </c>
      <c r="AK135" s="344"/>
      <c r="AL135" s="344"/>
      <c r="AM135" s="3"/>
    </row>
    <row r="136" spans="1:39" s="4" customFormat="1" ht="12.75" customHeight="1" x14ac:dyDescent="0.25">
      <c r="A136" s="379" t="s">
        <v>1025</v>
      </c>
      <c r="B136" s="379" t="s">
        <v>258</v>
      </c>
      <c r="C136" s="379" t="s">
        <v>522</v>
      </c>
      <c r="D136" s="379" t="s">
        <v>1026</v>
      </c>
      <c r="E136" s="379" t="s">
        <v>781</v>
      </c>
      <c r="F136" s="379" t="s">
        <v>522</v>
      </c>
      <c r="G136" s="480">
        <v>19900</v>
      </c>
      <c r="H136" s="379"/>
      <c r="I136" s="480">
        <v>19900</v>
      </c>
      <c r="J136" s="379"/>
      <c r="K136" s="379"/>
      <c r="L136" s="379"/>
      <c r="M136" s="379"/>
      <c r="N136" s="379"/>
      <c r="O136" s="379"/>
      <c r="P136" s="379"/>
      <c r="Q136" s="480">
        <v>19900</v>
      </c>
      <c r="R136" s="480"/>
      <c r="S136" s="480"/>
      <c r="T136" s="379"/>
      <c r="U136" s="480">
        <v>0</v>
      </c>
      <c r="V136" s="379"/>
      <c r="W136" s="480">
        <v>0</v>
      </c>
      <c r="X136" s="379"/>
      <c r="Y136" s="379"/>
      <c r="Z136" s="379"/>
      <c r="AA136" s="379"/>
      <c r="AB136" s="379"/>
      <c r="AC136" s="379"/>
      <c r="AD136" s="379"/>
      <c r="AE136" s="480">
        <v>0</v>
      </c>
      <c r="AF136" s="480"/>
      <c r="AG136" s="480"/>
      <c r="AH136" s="379"/>
      <c r="AI136" s="379" t="s">
        <v>521</v>
      </c>
      <c r="AJ136" s="481">
        <v>45845.552395833336</v>
      </c>
      <c r="AK136" s="379"/>
      <c r="AL136" s="379"/>
      <c r="AM136" s="3"/>
    </row>
    <row r="137" spans="1:39" s="4" customFormat="1" ht="12.75" customHeight="1" x14ac:dyDescent="0.25">
      <c r="A137" s="379" t="s">
        <v>266</v>
      </c>
      <c r="B137" s="379" t="s">
        <v>258</v>
      </c>
      <c r="C137" s="379" t="s">
        <v>522</v>
      </c>
      <c r="D137" s="379" t="s">
        <v>1026</v>
      </c>
      <c r="E137" s="379" t="s">
        <v>781</v>
      </c>
      <c r="F137" s="379" t="s">
        <v>258</v>
      </c>
      <c r="G137" s="480">
        <v>19900</v>
      </c>
      <c r="H137" s="379"/>
      <c r="I137" s="480">
        <v>19900</v>
      </c>
      <c r="J137" s="379"/>
      <c r="K137" s="379"/>
      <c r="L137" s="379"/>
      <c r="M137" s="379"/>
      <c r="N137" s="379"/>
      <c r="O137" s="379"/>
      <c r="P137" s="379"/>
      <c r="Q137" s="379">
        <v>19900</v>
      </c>
      <c r="R137" s="379"/>
      <c r="S137" s="480"/>
      <c r="T137" s="379"/>
      <c r="U137" s="480">
        <v>0</v>
      </c>
      <c r="V137" s="379"/>
      <c r="W137" s="480">
        <v>0</v>
      </c>
      <c r="X137" s="379"/>
      <c r="Y137" s="379"/>
      <c r="Z137" s="379"/>
      <c r="AA137" s="379"/>
      <c r="AB137" s="379"/>
      <c r="AC137" s="379"/>
      <c r="AD137" s="379"/>
      <c r="AE137" s="379">
        <v>0</v>
      </c>
      <c r="AF137" s="379"/>
      <c r="AG137" s="480"/>
      <c r="AH137" s="379"/>
      <c r="AI137" s="379" t="s">
        <v>521</v>
      </c>
      <c r="AJ137" s="481">
        <v>45845.552395833336</v>
      </c>
      <c r="AK137" s="379"/>
      <c r="AL137" s="379"/>
      <c r="AM137" s="3"/>
    </row>
    <row r="138" spans="1:39" s="4" customFormat="1" ht="12.75" customHeight="1" x14ac:dyDescent="0.25">
      <c r="A138" s="379" t="s">
        <v>267</v>
      </c>
      <c r="B138" s="379" t="s">
        <v>258</v>
      </c>
      <c r="C138" s="379" t="s">
        <v>522</v>
      </c>
      <c r="D138" s="379" t="s">
        <v>1026</v>
      </c>
      <c r="E138" s="379" t="s">
        <v>781</v>
      </c>
      <c r="F138" s="379" t="s">
        <v>789</v>
      </c>
      <c r="G138" s="480">
        <v>19900</v>
      </c>
      <c r="H138" s="379"/>
      <c r="I138" s="480">
        <v>19900</v>
      </c>
      <c r="J138" s="379"/>
      <c r="K138" s="379"/>
      <c r="L138" s="379"/>
      <c r="M138" s="379"/>
      <c r="N138" s="379"/>
      <c r="O138" s="379"/>
      <c r="P138" s="379"/>
      <c r="Q138" s="379">
        <v>19900</v>
      </c>
      <c r="R138" s="379"/>
      <c r="S138" s="480"/>
      <c r="T138" s="379"/>
      <c r="U138" s="480">
        <v>0</v>
      </c>
      <c r="V138" s="379"/>
      <c r="W138" s="480">
        <v>0</v>
      </c>
      <c r="X138" s="379"/>
      <c r="Y138" s="379"/>
      <c r="Z138" s="379"/>
      <c r="AA138" s="379"/>
      <c r="AB138" s="379"/>
      <c r="AC138" s="379"/>
      <c r="AD138" s="379"/>
      <c r="AE138" s="379">
        <v>0</v>
      </c>
      <c r="AF138" s="379"/>
      <c r="AG138" s="480"/>
      <c r="AH138" s="379"/>
      <c r="AI138" s="379" t="s">
        <v>521</v>
      </c>
      <c r="AJ138" s="481">
        <v>45845.552395833336</v>
      </c>
      <c r="AK138" s="379"/>
      <c r="AL138" s="379"/>
      <c r="AM138" s="3"/>
    </row>
    <row r="139" spans="1:39" s="4" customFormat="1" ht="12.75" customHeight="1" x14ac:dyDescent="0.25">
      <c r="A139" s="344" t="s">
        <v>268</v>
      </c>
      <c r="B139" s="344" t="s">
        <v>258</v>
      </c>
      <c r="C139" s="344" t="s">
        <v>522</v>
      </c>
      <c r="D139" s="482" t="s">
        <v>1026</v>
      </c>
      <c r="E139" s="344" t="s">
        <v>781</v>
      </c>
      <c r="F139" s="482" t="s">
        <v>790</v>
      </c>
      <c r="G139" s="478">
        <v>19900</v>
      </c>
      <c r="H139" s="482"/>
      <c r="I139" s="478">
        <v>19900</v>
      </c>
      <c r="J139" s="482"/>
      <c r="K139" s="482"/>
      <c r="L139" s="482"/>
      <c r="M139" s="482"/>
      <c r="N139" s="482"/>
      <c r="O139" s="482"/>
      <c r="P139" s="482"/>
      <c r="Q139" s="482">
        <v>19900</v>
      </c>
      <c r="R139" s="482"/>
      <c r="S139" s="483"/>
      <c r="T139" s="482"/>
      <c r="U139" s="478">
        <v>0</v>
      </c>
      <c r="V139" s="482"/>
      <c r="W139" s="478">
        <v>0</v>
      </c>
      <c r="X139" s="482"/>
      <c r="Y139" s="482"/>
      <c r="Z139" s="482"/>
      <c r="AA139" s="482"/>
      <c r="AB139" s="482"/>
      <c r="AC139" s="482"/>
      <c r="AD139" s="482"/>
      <c r="AE139" s="482">
        <v>0</v>
      </c>
      <c r="AF139" s="482"/>
      <c r="AG139" s="483"/>
      <c r="AH139" s="482"/>
      <c r="AI139" s="344" t="s">
        <v>521</v>
      </c>
      <c r="AJ139" s="479">
        <v>45845.552384259259</v>
      </c>
      <c r="AK139" s="344"/>
      <c r="AL139" s="344"/>
      <c r="AM139" s="3"/>
    </row>
    <row r="140" spans="1:39" s="4" customFormat="1" ht="12.75" customHeight="1" x14ac:dyDescent="0.25">
      <c r="A140" s="344" t="s">
        <v>307</v>
      </c>
      <c r="B140" s="344" t="s">
        <v>258</v>
      </c>
      <c r="C140" s="344" t="s">
        <v>522</v>
      </c>
      <c r="D140" s="482" t="s">
        <v>828</v>
      </c>
      <c r="E140" s="344" t="s">
        <v>781</v>
      </c>
      <c r="F140" s="482" t="s">
        <v>522</v>
      </c>
      <c r="G140" s="478">
        <v>188481386.62</v>
      </c>
      <c r="H140" s="482"/>
      <c r="I140" s="478">
        <v>188481386.62</v>
      </c>
      <c r="J140" s="482"/>
      <c r="K140" s="482"/>
      <c r="L140" s="482"/>
      <c r="M140" s="482"/>
      <c r="N140" s="482"/>
      <c r="O140" s="482"/>
      <c r="P140" s="482"/>
      <c r="Q140" s="482">
        <v>11765130</v>
      </c>
      <c r="R140" s="482">
        <v>116865584.8</v>
      </c>
      <c r="S140" s="483">
        <v>59850671.82</v>
      </c>
      <c r="T140" s="482"/>
      <c r="U140" s="478">
        <v>41576647.270000003</v>
      </c>
      <c r="V140" s="482"/>
      <c r="W140" s="478">
        <v>41576647.270000003</v>
      </c>
      <c r="X140" s="482"/>
      <c r="Y140" s="482"/>
      <c r="Z140" s="482"/>
      <c r="AA140" s="482"/>
      <c r="AB140" s="482"/>
      <c r="AC140" s="482"/>
      <c r="AD140" s="482"/>
      <c r="AE140" s="482">
        <v>2041312.91</v>
      </c>
      <c r="AF140" s="482">
        <v>8765027.4700000007</v>
      </c>
      <c r="AG140" s="483">
        <v>30770306.890000001</v>
      </c>
      <c r="AH140" s="482"/>
      <c r="AI140" s="344" t="s">
        <v>521</v>
      </c>
      <c r="AJ140" s="479">
        <v>45845.552395833336</v>
      </c>
      <c r="AK140" s="344"/>
      <c r="AL140" s="344"/>
      <c r="AM140" s="3"/>
    </row>
    <row r="141" spans="1:39" s="4" customFormat="1" ht="12.75" customHeight="1" x14ac:dyDescent="0.25">
      <c r="A141" s="379" t="s">
        <v>261</v>
      </c>
      <c r="B141" s="379" t="s">
        <v>258</v>
      </c>
      <c r="C141" s="379" t="s">
        <v>522</v>
      </c>
      <c r="D141" s="379" t="s">
        <v>828</v>
      </c>
      <c r="E141" s="379" t="s">
        <v>781</v>
      </c>
      <c r="F141" s="379" t="s">
        <v>783</v>
      </c>
      <c r="G141" s="480">
        <v>455700</v>
      </c>
      <c r="H141" s="379"/>
      <c r="I141" s="480">
        <v>455700</v>
      </c>
      <c r="J141" s="379"/>
      <c r="K141" s="379"/>
      <c r="L141" s="379"/>
      <c r="M141" s="379"/>
      <c r="N141" s="379"/>
      <c r="O141" s="379"/>
      <c r="P141" s="379"/>
      <c r="Q141" s="480"/>
      <c r="R141" s="480"/>
      <c r="S141" s="480">
        <v>455700</v>
      </c>
      <c r="T141" s="379"/>
      <c r="U141" s="480">
        <v>140050.25</v>
      </c>
      <c r="V141" s="379"/>
      <c r="W141" s="480">
        <v>140050.25</v>
      </c>
      <c r="X141" s="379"/>
      <c r="Y141" s="379"/>
      <c r="Z141" s="379"/>
      <c r="AA141" s="379"/>
      <c r="AB141" s="379"/>
      <c r="AC141" s="379"/>
      <c r="AD141" s="379"/>
      <c r="AE141" s="480"/>
      <c r="AF141" s="480"/>
      <c r="AG141" s="480">
        <v>140050.25</v>
      </c>
      <c r="AH141" s="379"/>
      <c r="AI141" s="379" t="s">
        <v>521</v>
      </c>
      <c r="AJ141" s="481">
        <v>45845.552395833336</v>
      </c>
      <c r="AK141" s="379"/>
      <c r="AL141" s="379"/>
      <c r="AM141" s="3"/>
    </row>
    <row r="142" spans="1:39" s="4" customFormat="1" ht="12.75" customHeight="1" x14ac:dyDescent="0.25">
      <c r="A142" s="379" t="s">
        <v>285</v>
      </c>
      <c r="B142" s="379" t="s">
        <v>258</v>
      </c>
      <c r="C142" s="379" t="s">
        <v>522</v>
      </c>
      <c r="D142" s="379" t="s">
        <v>828</v>
      </c>
      <c r="E142" s="379" t="s">
        <v>781</v>
      </c>
      <c r="F142" s="379" t="s">
        <v>806</v>
      </c>
      <c r="G142" s="480">
        <v>455700</v>
      </c>
      <c r="H142" s="379"/>
      <c r="I142" s="480">
        <v>455700</v>
      </c>
      <c r="J142" s="379"/>
      <c r="K142" s="379"/>
      <c r="L142" s="379"/>
      <c r="M142" s="379"/>
      <c r="N142" s="379"/>
      <c r="O142" s="379"/>
      <c r="P142" s="379"/>
      <c r="Q142" s="480"/>
      <c r="R142" s="480"/>
      <c r="S142" s="480">
        <v>455700</v>
      </c>
      <c r="T142" s="379"/>
      <c r="U142" s="480">
        <v>140050.25</v>
      </c>
      <c r="V142" s="379"/>
      <c r="W142" s="480">
        <v>140050.25</v>
      </c>
      <c r="X142" s="379"/>
      <c r="Y142" s="379"/>
      <c r="Z142" s="379"/>
      <c r="AA142" s="379"/>
      <c r="AB142" s="379"/>
      <c r="AC142" s="379"/>
      <c r="AD142" s="379"/>
      <c r="AE142" s="480"/>
      <c r="AF142" s="480"/>
      <c r="AG142" s="480">
        <v>140050.25</v>
      </c>
      <c r="AH142" s="379"/>
      <c r="AI142" s="379" t="s">
        <v>521</v>
      </c>
      <c r="AJ142" s="481">
        <v>45845.552395833336</v>
      </c>
      <c r="AK142" s="379"/>
      <c r="AL142" s="379"/>
      <c r="AM142" s="3"/>
    </row>
    <row r="143" spans="1:39" s="4" customFormat="1" ht="12.75" customHeight="1" x14ac:dyDescent="0.25">
      <c r="A143" s="344" t="s">
        <v>286</v>
      </c>
      <c r="B143" s="344" t="s">
        <v>258</v>
      </c>
      <c r="C143" s="344" t="s">
        <v>522</v>
      </c>
      <c r="D143" s="482" t="s">
        <v>828</v>
      </c>
      <c r="E143" s="344" t="s">
        <v>781</v>
      </c>
      <c r="F143" s="482" t="s">
        <v>807</v>
      </c>
      <c r="G143" s="478">
        <v>350000</v>
      </c>
      <c r="H143" s="482"/>
      <c r="I143" s="478">
        <v>350000</v>
      </c>
      <c r="J143" s="482"/>
      <c r="K143" s="482"/>
      <c r="L143" s="482"/>
      <c r="M143" s="482"/>
      <c r="N143" s="482"/>
      <c r="O143" s="482"/>
      <c r="P143" s="482"/>
      <c r="Q143" s="483"/>
      <c r="R143" s="483"/>
      <c r="S143" s="483">
        <v>350000</v>
      </c>
      <c r="T143" s="482"/>
      <c r="U143" s="478">
        <v>109318.74</v>
      </c>
      <c r="V143" s="482"/>
      <c r="W143" s="478">
        <v>109318.74</v>
      </c>
      <c r="X143" s="482"/>
      <c r="Y143" s="482"/>
      <c r="Z143" s="482"/>
      <c r="AA143" s="482"/>
      <c r="AB143" s="482"/>
      <c r="AC143" s="482"/>
      <c r="AD143" s="482"/>
      <c r="AE143" s="483"/>
      <c r="AF143" s="483"/>
      <c r="AG143" s="483">
        <v>109318.74</v>
      </c>
      <c r="AH143" s="482"/>
      <c r="AI143" s="344" t="s">
        <v>521</v>
      </c>
      <c r="AJ143" s="479">
        <v>45845.552384259259</v>
      </c>
      <c r="AK143" s="344"/>
      <c r="AL143" s="344"/>
      <c r="AM143" s="3"/>
    </row>
    <row r="144" spans="1:39" s="4" customFormat="1" ht="12.75" customHeight="1" x14ac:dyDescent="0.25">
      <c r="A144" s="344" t="s">
        <v>288</v>
      </c>
      <c r="B144" s="344" t="s">
        <v>258</v>
      </c>
      <c r="C144" s="344" t="s">
        <v>522</v>
      </c>
      <c r="D144" s="482" t="s">
        <v>828</v>
      </c>
      <c r="E144" s="344" t="s">
        <v>781</v>
      </c>
      <c r="F144" s="482" t="s">
        <v>809</v>
      </c>
      <c r="G144" s="478">
        <v>105700</v>
      </c>
      <c r="H144" s="482"/>
      <c r="I144" s="478">
        <v>105700</v>
      </c>
      <c r="J144" s="482"/>
      <c r="K144" s="482"/>
      <c r="L144" s="482"/>
      <c r="M144" s="482"/>
      <c r="N144" s="482"/>
      <c r="O144" s="482"/>
      <c r="P144" s="482"/>
      <c r="Q144" s="483"/>
      <c r="R144" s="483"/>
      <c r="S144" s="483">
        <v>105700</v>
      </c>
      <c r="T144" s="482"/>
      <c r="U144" s="478">
        <v>30731.51</v>
      </c>
      <c r="V144" s="482"/>
      <c r="W144" s="478">
        <v>30731.51</v>
      </c>
      <c r="X144" s="482"/>
      <c r="Y144" s="482"/>
      <c r="Z144" s="482"/>
      <c r="AA144" s="482"/>
      <c r="AB144" s="482"/>
      <c r="AC144" s="482"/>
      <c r="AD144" s="482"/>
      <c r="AE144" s="483"/>
      <c r="AF144" s="483"/>
      <c r="AG144" s="483">
        <v>30731.51</v>
      </c>
      <c r="AH144" s="482"/>
      <c r="AI144" s="344" t="s">
        <v>521</v>
      </c>
      <c r="AJ144" s="479">
        <v>45845.552384259259</v>
      </c>
      <c r="AK144" s="344"/>
      <c r="AL144" s="344"/>
      <c r="AM144" s="3"/>
    </row>
    <row r="145" spans="1:39" s="4" customFormat="1" ht="12.75" customHeight="1" x14ac:dyDescent="0.25">
      <c r="A145" s="344" t="s">
        <v>266</v>
      </c>
      <c r="B145" s="344" t="s">
        <v>258</v>
      </c>
      <c r="C145" s="344" t="s">
        <v>522</v>
      </c>
      <c r="D145" s="482" t="s">
        <v>828</v>
      </c>
      <c r="E145" s="344" t="s">
        <v>781</v>
      </c>
      <c r="F145" s="482" t="s">
        <v>258</v>
      </c>
      <c r="G145" s="478">
        <v>188025686.62</v>
      </c>
      <c r="H145" s="482"/>
      <c r="I145" s="478">
        <v>188025686.62</v>
      </c>
      <c r="J145" s="482"/>
      <c r="K145" s="482"/>
      <c r="L145" s="482"/>
      <c r="M145" s="482"/>
      <c r="N145" s="482"/>
      <c r="O145" s="482"/>
      <c r="P145" s="482"/>
      <c r="Q145" s="482">
        <v>11765130</v>
      </c>
      <c r="R145" s="482">
        <v>116865584.8</v>
      </c>
      <c r="S145" s="483">
        <v>59394971.82</v>
      </c>
      <c r="T145" s="482"/>
      <c r="U145" s="478">
        <v>41436597.020000003</v>
      </c>
      <c r="V145" s="482"/>
      <c r="W145" s="478">
        <v>41436597.020000003</v>
      </c>
      <c r="X145" s="482"/>
      <c r="Y145" s="482"/>
      <c r="Z145" s="482"/>
      <c r="AA145" s="482"/>
      <c r="AB145" s="482"/>
      <c r="AC145" s="482"/>
      <c r="AD145" s="482"/>
      <c r="AE145" s="482">
        <v>2041312.91</v>
      </c>
      <c r="AF145" s="482">
        <v>8765027.4700000007</v>
      </c>
      <c r="AG145" s="483">
        <v>30630256.640000001</v>
      </c>
      <c r="AH145" s="482"/>
      <c r="AI145" s="344" t="s">
        <v>521</v>
      </c>
      <c r="AJ145" s="479">
        <v>45845.552395833336</v>
      </c>
      <c r="AK145" s="344"/>
      <c r="AL145" s="344"/>
      <c r="AM145" s="3"/>
    </row>
    <row r="146" spans="1:39" s="4" customFormat="1" ht="12.75" customHeight="1" x14ac:dyDescent="0.25">
      <c r="A146" s="379" t="s">
        <v>267</v>
      </c>
      <c r="B146" s="379" t="s">
        <v>258</v>
      </c>
      <c r="C146" s="379" t="s">
        <v>522</v>
      </c>
      <c r="D146" s="379" t="s">
        <v>828</v>
      </c>
      <c r="E146" s="379" t="s">
        <v>781</v>
      </c>
      <c r="F146" s="379" t="s">
        <v>789</v>
      </c>
      <c r="G146" s="480">
        <v>188025686.62</v>
      </c>
      <c r="H146" s="379"/>
      <c r="I146" s="480">
        <v>188025686.62</v>
      </c>
      <c r="J146" s="480"/>
      <c r="K146" s="379"/>
      <c r="L146" s="379"/>
      <c r="M146" s="379"/>
      <c r="N146" s="379"/>
      <c r="O146" s="379"/>
      <c r="P146" s="379"/>
      <c r="Q146" s="480">
        <v>11765130</v>
      </c>
      <c r="R146" s="480">
        <v>116865584.8</v>
      </c>
      <c r="S146" s="480">
        <v>59394971.82</v>
      </c>
      <c r="T146" s="379"/>
      <c r="U146" s="480">
        <v>41436597.020000003</v>
      </c>
      <c r="V146" s="379"/>
      <c r="W146" s="480">
        <v>41436597.020000003</v>
      </c>
      <c r="X146" s="480"/>
      <c r="Y146" s="379"/>
      <c r="Z146" s="379"/>
      <c r="AA146" s="379"/>
      <c r="AB146" s="379"/>
      <c r="AC146" s="379"/>
      <c r="AD146" s="379"/>
      <c r="AE146" s="480">
        <v>2041312.91</v>
      </c>
      <c r="AF146" s="480">
        <v>8765027.4700000007</v>
      </c>
      <c r="AG146" s="480">
        <v>30630256.640000001</v>
      </c>
      <c r="AH146" s="379"/>
      <c r="AI146" s="379" t="s">
        <v>521</v>
      </c>
      <c r="AJ146" s="481">
        <v>45845.552395833336</v>
      </c>
      <c r="AK146" s="379"/>
      <c r="AL146" s="379"/>
      <c r="AM146" s="3"/>
    </row>
    <row r="147" spans="1:39" s="4" customFormat="1" ht="12.75" customHeight="1" x14ac:dyDescent="0.25">
      <c r="A147" s="379" t="s">
        <v>289</v>
      </c>
      <c r="B147" s="379" t="s">
        <v>258</v>
      </c>
      <c r="C147" s="379" t="s">
        <v>522</v>
      </c>
      <c r="D147" s="379" t="s">
        <v>828</v>
      </c>
      <c r="E147" s="379" t="s">
        <v>781</v>
      </c>
      <c r="F147" s="379" t="s">
        <v>810</v>
      </c>
      <c r="G147" s="480">
        <v>72338484.769999996</v>
      </c>
      <c r="H147" s="379"/>
      <c r="I147" s="480">
        <v>72338484.769999996</v>
      </c>
      <c r="J147" s="379"/>
      <c r="K147" s="379"/>
      <c r="L147" s="379"/>
      <c r="M147" s="379"/>
      <c r="N147" s="379"/>
      <c r="O147" s="379"/>
      <c r="P147" s="379"/>
      <c r="Q147" s="480">
        <v>2200000</v>
      </c>
      <c r="R147" s="480">
        <v>62141700</v>
      </c>
      <c r="S147" s="480">
        <v>7996784.7699999996</v>
      </c>
      <c r="T147" s="379"/>
      <c r="U147" s="480">
        <v>884260</v>
      </c>
      <c r="V147" s="379"/>
      <c r="W147" s="480">
        <v>884260</v>
      </c>
      <c r="X147" s="379"/>
      <c r="Y147" s="379"/>
      <c r="Z147" s="379"/>
      <c r="AA147" s="379"/>
      <c r="AB147" s="379"/>
      <c r="AC147" s="379"/>
      <c r="AD147" s="379"/>
      <c r="AE147" s="480">
        <v>0</v>
      </c>
      <c r="AF147" s="480">
        <v>94316</v>
      </c>
      <c r="AG147" s="480">
        <v>789944</v>
      </c>
      <c r="AH147" s="379"/>
      <c r="AI147" s="379" t="s">
        <v>521</v>
      </c>
      <c r="AJ147" s="481">
        <v>45845.552384259259</v>
      </c>
      <c r="AK147" s="379"/>
      <c r="AL147" s="379"/>
      <c r="AM147" s="3"/>
    </row>
    <row r="148" spans="1:39" s="4" customFormat="1" ht="12.75" customHeight="1" x14ac:dyDescent="0.25">
      <c r="A148" s="379" t="s">
        <v>268</v>
      </c>
      <c r="B148" s="379" t="s">
        <v>258</v>
      </c>
      <c r="C148" s="379" t="s">
        <v>522</v>
      </c>
      <c r="D148" s="379" t="s">
        <v>828</v>
      </c>
      <c r="E148" s="379" t="s">
        <v>781</v>
      </c>
      <c r="F148" s="379" t="s">
        <v>790</v>
      </c>
      <c r="G148" s="480">
        <v>107246711.8</v>
      </c>
      <c r="H148" s="379"/>
      <c r="I148" s="480">
        <v>107246711.8</v>
      </c>
      <c r="J148" s="379"/>
      <c r="K148" s="379"/>
      <c r="L148" s="379"/>
      <c r="M148" s="379"/>
      <c r="N148" s="379"/>
      <c r="O148" s="379"/>
      <c r="P148" s="379"/>
      <c r="Q148" s="480">
        <v>9565130</v>
      </c>
      <c r="R148" s="480">
        <v>54723884.799999997</v>
      </c>
      <c r="S148" s="480">
        <v>42957697</v>
      </c>
      <c r="T148" s="379"/>
      <c r="U148" s="480">
        <v>35841947.780000001</v>
      </c>
      <c r="V148" s="379"/>
      <c r="W148" s="480">
        <v>35841947.780000001</v>
      </c>
      <c r="X148" s="379"/>
      <c r="Y148" s="379"/>
      <c r="Z148" s="379"/>
      <c r="AA148" s="379"/>
      <c r="AB148" s="379"/>
      <c r="AC148" s="379"/>
      <c r="AD148" s="379"/>
      <c r="AE148" s="480">
        <v>2041312.91</v>
      </c>
      <c r="AF148" s="480">
        <v>8670711.4700000007</v>
      </c>
      <c r="AG148" s="480">
        <v>25129923.399999999</v>
      </c>
      <c r="AH148" s="379"/>
      <c r="AI148" s="379" t="s">
        <v>521</v>
      </c>
      <c r="AJ148" s="481">
        <v>45845.552384259259</v>
      </c>
      <c r="AK148" s="379"/>
      <c r="AL148" s="379"/>
      <c r="AM148" s="3"/>
    </row>
    <row r="149" spans="1:39" s="4" customFormat="1" ht="12.75" customHeight="1" x14ac:dyDescent="0.25">
      <c r="A149" s="344" t="s">
        <v>274</v>
      </c>
      <c r="B149" s="344" t="s">
        <v>258</v>
      </c>
      <c r="C149" s="344" t="s">
        <v>522</v>
      </c>
      <c r="D149" s="482" t="s">
        <v>828</v>
      </c>
      <c r="E149" s="344" t="s">
        <v>781</v>
      </c>
      <c r="F149" s="482" t="s">
        <v>795</v>
      </c>
      <c r="G149" s="478">
        <v>8440490.0500000007</v>
      </c>
      <c r="H149" s="482"/>
      <c r="I149" s="478">
        <v>8440490.0500000007</v>
      </c>
      <c r="J149" s="482"/>
      <c r="K149" s="482"/>
      <c r="L149" s="482"/>
      <c r="M149" s="482"/>
      <c r="N149" s="482"/>
      <c r="O149" s="482"/>
      <c r="P149" s="482"/>
      <c r="Q149" s="483"/>
      <c r="R149" s="483"/>
      <c r="S149" s="483">
        <v>8440490.0500000007</v>
      </c>
      <c r="T149" s="482"/>
      <c r="U149" s="478">
        <v>4710389.24</v>
      </c>
      <c r="V149" s="482"/>
      <c r="W149" s="478">
        <v>4710389.24</v>
      </c>
      <c r="X149" s="482"/>
      <c r="Y149" s="482"/>
      <c r="Z149" s="482"/>
      <c r="AA149" s="482"/>
      <c r="AB149" s="482"/>
      <c r="AC149" s="482"/>
      <c r="AD149" s="482"/>
      <c r="AE149" s="483"/>
      <c r="AF149" s="483"/>
      <c r="AG149" s="483">
        <v>4710389.24</v>
      </c>
      <c r="AH149" s="482"/>
      <c r="AI149" s="344" t="s">
        <v>521</v>
      </c>
      <c r="AJ149" s="479">
        <v>45845.552384259259</v>
      </c>
      <c r="AK149" s="344"/>
      <c r="AL149" s="344"/>
      <c r="AM149" s="3"/>
    </row>
    <row r="150" spans="1:39" s="4" customFormat="1" ht="12.75" customHeight="1" x14ac:dyDescent="0.25">
      <c r="A150" s="379" t="s">
        <v>308</v>
      </c>
      <c r="B150" s="379" t="s">
        <v>258</v>
      </c>
      <c r="C150" s="379" t="s">
        <v>522</v>
      </c>
      <c r="D150" s="379" t="s">
        <v>829</v>
      </c>
      <c r="E150" s="379" t="s">
        <v>781</v>
      </c>
      <c r="F150" s="379" t="s">
        <v>522</v>
      </c>
      <c r="G150" s="480">
        <v>15354200</v>
      </c>
      <c r="H150" s="379"/>
      <c r="I150" s="480">
        <v>15354200</v>
      </c>
      <c r="J150" s="480">
        <v>706200</v>
      </c>
      <c r="K150" s="379"/>
      <c r="L150" s="379"/>
      <c r="M150" s="379"/>
      <c r="N150" s="379"/>
      <c r="O150" s="379"/>
      <c r="P150" s="379"/>
      <c r="Q150" s="379">
        <v>11584600</v>
      </c>
      <c r="R150" s="480">
        <v>3105800</v>
      </c>
      <c r="S150" s="379">
        <v>1370000</v>
      </c>
      <c r="T150" s="379"/>
      <c r="U150" s="480">
        <v>3538622.28</v>
      </c>
      <c r="V150" s="379"/>
      <c r="W150" s="480">
        <v>3538622.28</v>
      </c>
      <c r="X150" s="480">
        <v>294250</v>
      </c>
      <c r="Y150" s="379"/>
      <c r="Z150" s="379"/>
      <c r="AA150" s="379"/>
      <c r="AB150" s="379"/>
      <c r="AC150" s="379"/>
      <c r="AD150" s="379"/>
      <c r="AE150" s="379">
        <v>2765058.44</v>
      </c>
      <c r="AF150" s="480">
        <v>750250</v>
      </c>
      <c r="AG150" s="379">
        <v>317563.84000000003</v>
      </c>
      <c r="AH150" s="379"/>
      <c r="AI150" s="379" t="s">
        <v>521</v>
      </c>
      <c r="AJ150" s="481">
        <v>45845.552395833336</v>
      </c>
      <c r="AK150" s="379"/>
      <c r="AL150" s="379"/>
      <c r="AM150" s="3"/>
    </row>
    <row r="151" spans="1:39" s="4" customFormat="1" ht="12.75" customHeight="1" x14ac:dyDescent="0.25">
      <c r="A151" s="344" t="s">
        <v>266</v>
      </c>
      <c r="B151" s="344" t="s">
        <v>258</v>
      </c>
      <c r="C151" s="344" t="s">
        <v>522</v>
      </c>
      <c r="D151" s="482" t="s">
        <v>829</v>
      </c>
      <c r="E151" s="344" t="s">
        <v>781</v>
      </c>
      <c r="F151" s="482" t="s">
        <v>258</v>
      </c>
      <c r="G151" s="478">
        <v>8682200</v>
      </c>
      <c r="H151" s="482"/>
      <c r="I151" s="478">
        <v>8682200</v>
      </c>
      <c r="J151" s="483"/>
      <c r="K151" s="482"/>
      <c r="L151" s="482"/>
      <c r="M151" s="482"/>
      <c r="N151" s="482"/>
      <c r="O151" s="482"/>
      <c r="P151" s="482"/>
      <c r="Q151" s="482">
        <v>5442300</v>
      </c>
      <c r="R151" s="483">
        <v>1869900</v>
      </c>
      <c r="S151" s="482">
        <v>1370000</v>
      </c>
      <c r="T151" s="482"/>
      <c r="U151" s="478">
        <v>1236922.28</v>
      </c>
      <c r="V151" s="482"/>
      <c r="W151" s="478">
        <v>1236922.28</v>
      </c>
      <c r="X151" s="483"/>
      <c r="Y151" s="482"/>
      <c r="Z151" s="482"/>
      <c r="AA151" s="482"/>
      <c r="AB151" s="482"/>
      <c r="AC151" s="482"/>
      <c r="AD151" s="482"/>
      <c r="AE151" s="482">
        <v>463358.44</v>
      </c>
      <c r="AF151" s="483">
        <v>456000</v>
      </c>
      <c r="AG151" s="482">
        <v>317563.84000000003</v>
      </c>
      <c r="AH151" s="482"/>
      <c r="AI151" s="344" t="s">
        <v>521</v>
      </c>
      <c r="AJ151" s="479">
        <v>45845.552395833336</v>
      </c>
      <c r="AK151" s="344"/>
      <c r="AL151" s="344"/>
      <c r="AM151" s="3"/>
    </row>
    <row r="152" spans="1:39" s="4" customFormat="1" ht="12.75" customHeight="1" x14ac:dyDescent="0.25">
      <c r="A152" s="379" t="s">
        <v>267</v>
      </c>
      <c r="B152" s="379" t="s">
        <v>258</v>
      </c>
      <c r="C152" s="379" t="s">
        <v>522</v>
      </c>
      <c r="D152" s="379" t="s">
        <v>829</v>
      </c>
      <c r="E152" s="379" t="s">
        <v>781</v>
      </c>
      <c r="F152" s="379" t="s">
        <v>789</v>
      </c>
      <c r="G152" s="480">
        <v>8682200</v>
      </c>
      <c r="H152" s="379"/>
      <c r="I152" s="480">
        <v>8682200</v>
      </c>
      <c r="J152" s="379"/>
      <c r="K152" s="379"/>
      <c r="L152" s="379"/>
      <c r="M152" s="379"/>
      <c r="N152" s="379"/>
      <c r="O152" s="379"/>
      <c r="P152" s="379"/>
      <c r="Q152" s="480">
        <v>5442300</v>
      </c>
      <c r="R152" s="379">
        <v>1869900</v>
      </c>
      <c r="S152" s="379">
        <v>1370000</v>
      </c>
      <c r="T152" s="379"/>
      <c r="U152" s="480">
        <v>1236922.28</v>
      </c>
      <c r="V152" s="379"/>
      <c r="W152" s="480">
        <v>1236922.28</v>
      </c>
      <c r="X152" s="379"/>
      <c r="Y152" s="379"/>
      <c r="Z152" s="379"/>
      <c r="AA152" s="379"/>
      <c r="AB152" s="379"/>
      <c r="AC152" s="379"/>
      <c r="AD152" s="379"/>
      <c r="AE152" s="480">
        <v>463358.44</v>
      </c>
      <c r="AF152" s="379">
        <v>456000</v>
      </c>
      <c r="AG152" s="379">
        <v>317563.84000000003</v>
      </c>
      <c r="AH152" s="379"/>
      <c r="AI152" s="379" t="s">
        <v>521</v>
      </c>
      <c r="AJ152" s="481">
        <v>45845.552395833336</v>
      </c>
      <c r="AK152" s="379"/>
      <c r="AL152" s="379"/>
      <c r="AM152" s="3"/>
    </row>
    <row r="153" spans="1:39" s="4" customFormat="1" ht="12.75" customHeight="1" x14ac:dyDescent="0.25">
      <c r="A153" s="379" t="s">
        <v>268</v>
      </c>
      <c r="B153" s="379" t="s">
        <v>258</v>
      </c>
      <c r="C153" s="379" t="s">
        <v>522</v>
      </c>
      <c r="D153" s="379" t="s">
        <v>829</v>
      </c>
      <c r="E153" s="379" t="s">
        <v>781</v>
      </c>
      <c r="F153" s="379" t="s">
        <v>790</v>
      </c>
      <c r="G153" s="480">
        <v>8682200</v>
      </c>
      <c r="H153" s="379"/>
      <c r="I153" s="480">
        <v>8682200</v>
      </c>
      <c r="J153" s="379"/>
      <c r="K153" s="379"/>
      <c r="L153" s="379"/>
      <c r="M153" s="379"/>
      <c r="N153" s="379"/>
      <c r="O153" s="379"/>
      <c r="P153" s="379"/>
      <c r="Q153" s="480">
        <v>5442300</v>
      </c>
      <c r="R153" s="379">
        <v>1869900</v>
      </c>
      <c r="S153" s="379">
        <v>1370000</v>
      </c>
      <c r="T153" s="379"/>
      <c r="U153" s="480">
        <v>1236922.28</v>
      </c>
      <c r="V153" s="379"/>
      <c r="W153" s="480">
        <v>1236922.28</v>
      </c>
      <c r="X153" s="379"/>
      <c r="Y153" s="379"/>
      <c r="Z153" s="379"/>
      <c r="AA153" s="379"/>
      <c r="AB153" s="379"/>
      <c r="AC153" s="379"/>
      <c r="AD153" s="379"/>
      <c r="AE153" s="480">
        <v>463358.44</v>
      </c>
      <c r="AF153" s="379">
        <v>456000</v>
      </c>
      <c r="AG153" s="379">
        <v>317563.84000000003</v>
      </c>
      <c r="AH153" s="379"/>
      <c r="AI153" s="379" t="s">
        <v>521</v>
      </c>
      <c r="AJ153" s="481">
        <v>45845.552384259259</v>
      </c>
      <c r="AK153" s="379"/>
      <c r="AL153" s="379"/>
      <c r="AM153" s="3"/>
    </row>
    <row r="154" spans="1:39" s="4" customFormat="1" ht="12.75" customHeight="1" x14ac:dyDescent="0.25">
      <c r="A154" s="344" t="s">
        <v>275</v>
      </c>
      <c r="B154" s="344" t="s">
        <v>258</v>
      </c>
      <c r="C154" s="344" t="s">
        <v>522</v>
      </c>
      <c r="D154" s="482" t="s">
        <v>829</v>
      </c>
      <c r="E154" s="344" t="s">
        <v>781</v>
      </c>
      <c r="F154" s="482" t="s">
        <v>410</v>
      </c>
      <c r="G154" s="478">
        <v>529700</v>
      </c>
      <c r="H154" s="482"/>
      <c r="I154" s="478">
        <v>529700</v>
      </c>
      <c r="J154" s="482">
        <v>706200</v>
      </c>
      <c r="K154" s="482"/>
      <c r="L154" s="482"/>
      <c r="M154" s="482"/>
      <c r="N154" s="482"/>
      <c r="O154" s="482"/>
      <c r="P154" s="482"/>
      <c r="Q154" s="483"/>
      <c r="R154" s="482">
        <v>1235900</v>
      </c>
      <c r="S154" s="482"/>
      <c r="T154" s="482"/>
      <c r="U154" s="478">
        <v>0</v>
      </c>
      <c r="V154" s="482"/>
      <c r="W154" s="478">
        <v>0</v>
      </c>
      <c r="X154" s="482">
        <v>294250</v>
      </c>
      <c r="Y154" s="482"/>
      <c r="Z154" s="482"/>
      <c r="AA154" s="482"/>
      <c r="AB154" s="482"/>
      <c r="AC154" s="482"/>
      <c r="AD154" s="482"/>
      <c r="AE154" s="483"/>
      <c r="AF154" s="482">
        <v>294250</v>
      </c>
      <c r="AG154" s="482"/>
      <c r="AH154" s="482"/>
      <c r="AI154" s="344" t="s">
        <v>521</v>
      </c>
      <c r="AJ154" s="479">
        <v>45845.552395833336</v>
      </c>
      <c r="AK154" s="344"/>
      <c r="AL154" s="344"/>
      <c r="AM154" s="3"/>
    </row>
    <row r="155" spans="1:39" s="4" customFormat="1" ht="12.75" customHeight="1" x14ac:dyDescent="0.25">
      <c r="A155" s="344" t="s">
        <v>210</v>
      </c>
      <c r="B155" s="344" t="s">
        <v>258</v>
      </c>
      <c r="C155" s="344" t="s">
        <v>522</v>
      </c>
      <c r="D155" s="482" t="s">
        <v>829</v>
      </c>
      <c r="E155" s="344" t="s">
        <v>781</v>
      </c>
      <c r="F155" s="482" t="s">
        <v>796</v>
      </c>
      <c r="G155" s="478">
        <v>529700</v>
      </c>
      <c r="H155" s="482"/>
      <c r="I155" s="478">
        <v>529700</v>
      </c>
      <c r="J155" s="482">
        <v>706200</v>
      </c>
      <c r="K155" s="482"/>
      <c r="L155" s="482"/>
      <c r="M155" s="482"/>
      <c r="N155" s="482"/>
      <c r="O155" s="482"/>
      <c r="P155" s="482"/>
      <c r="Q155" s="483"/>
      <c r="R155" s="482">
        <v>1235900</v>
      </c>
      <c r="S155" s="482"/>
      <c r="T155" s="482"/>
      <c r="U155" s="478">
        <v>0</v>
      </c>
      <c r="V155" s="482"/>
      <c r="W155" s="478">
        <v>0</v>
      </c>
      <c r="X155" s="482">
        <v>294250</v>
      </c>
      <c r="Y155" s="482"/>
      <c r="Z155" s="482"/>
      <c r="AA155" s="482"/>
      <c r="AB155" s="482"/>
      <c r="AC155" s="482"/>
      <c r="AD155" s="482"/>
      <c r="AE155" s="483"/>
      <c r="AF155" s="482">
        <v>294250</v>
      </c>
      <c r="AG155" s="482"/>
      <c r="AH155" s="482"/>
      <c r="AI155" s="344" t="s">
        <v>521</v>
      </c>
      <c r="AJ155" s="479">
        <v>45845.552384259259</v>
      </c>
      <c r="AK155" s="344"/>
      <c r="AL155" s="344"/>
      <c r="AM155" s="3"/>
    </row>
    <row r="156" spans="1:39" s="4" customFormat="1" ht="12.75" customHeight="1" x14ac:dyDescent="0.25">
      <c r="A156" s="379" t="s">
        <v>300</v>
      </c>
      <c r="B156" s="379" t="s">
        <v>258</v>
      </c>
      <c r="C156" s="379" t="s">
        <v>522</v>
      </c>
      <c r="D156" s="379" t="s">
        <v>829</v>
      </c>
      <c r="E156" s="379" t="s">
        <v>781</v>
      </c>
      <c r="F156" s="379" t="s">
        <v>821</v>
      </c>
      <c r="G156" s="480">
        <v>6142300</v>
      </c>
      <c r="H156" s="379"/>
      <c r="I156" s="480">
        <v>6142300</v>
      </c>
      <c r="J156" s="480"/>
      <c r="K156" s="379"/>
      <c r="L156" s="379"/>
      <c r="M156" s="379"/>
      <c r="N156" s="379"/>
      <c r="O156" s="379"/>
      <c r="P156" s="379"/>
      <c r="Q156" s="480">
        <v>6142300</v>
      </c>
      <c r="R156" s="480"/>
      <c r="S156" s="480"/>
      <c r="T156" s="379"/>
      <c r="U156" s="480">
        <v>2301700</v>
      </c>
      <c r="V156" s="379"/>
      <c r="W156" s="480">
        <v>2301700</v>
      </c>
      <c r="X156" s="480"/>
      <c r="Y156" s="379"/>
      <c r="Z156" s="379"/>
      <c r="AA156" s="379"/>
      <c r="AB156" s="379"/>
      <c r="AC156" s="379"/>
      <c r="AD156" s="379"/>
      <c r="AE156" s="480">
        <v>2301700</v>
      </c>
      <c r="AF156" s="480"/>
      <c r="AG156" s="480"/>
      <c r="AH156" s="379"/>
      <c r="AI156" s="379" t="s">
        <v>521</v>
      </c>
      <c r="AJ156" s="481">
        <v>45845.552395833336</v>
      </c>
      <c r="AK156" s="379"/>
      <c r="AL156" s="379"/>
      <c r="AM156" s="3"/>
    </row>
    <row r="157" spans="1:39" s="4" customFormat="1" ht="12.75" customHeight="1" x14ac:dyDescent="0.25">
      <c r="A157" s="379" t="s">
        <v>309</v>
      </c>
      <c r="B157" s="379" t="s">
        <v>258</v>
      </c>
      <c r="C157" s="379" t="s">
        <v>522</v>
      </c>
      <c r="D157" s="379" t="s">
        <v>829</v>
      </c>
      <c r="E157" s="379" t="s">
        <v>781</v>
      </c>
      <c r="F157" s="379" t="s">
        <v>831</v>
      </c>
      <c r="G157" s="480">
        <v>6142300</v>
      </c>
      <c r="H157" s="379"/>
      <c r="I157" s="480">
        <v>6142300</v>
      </c>
      <c r="J157" s="379"/>
      <c r="K157" s="379"/>
      <c r="L157" s="379"/>
      <c r="M157" s="379"/>
      <c r="N157" s="379"/>
      <c r="O157" s="379"/>
      <c r="P157" s="379"/>
      <c r="Q157" s="480">
        <v>6142300</v>
      </c>
      <c r="R157" s="379"/>
      <c r="S157" s="379"/>
      <c r="T157" s="379"/>
      <c r="U157" s="480">
        <v>2301700</v>
      </c>
      <c r="V157" s="379"/>
      <c r="W157" s="480">
        <v>2301700</v>
      </c>
      <c r="X157" s="379"/>
      <c r="Y157" s="379"/>
      <c r="Z157" s="379"/>
      <c r="AA157" s="379"/>
      <c r="AB157" s="379"/>
      <c r="AC157" s="379"/>
      <c r="AD157" s="379"/>
      <c r="AE157" s="480">
        <v>2301700</v>
      </c>
      <c r="AF157" s="379"/>
      <c r="AG157" s="379"/>
      <c r="AH157" s="379"/>
      <c r="AI157" s="379" t="s">
        <v>521</v>
      </c>
      <c r="AJ157" s="481">
        <v>45845.552395833336</v>
      </c>
      <c r="AK157" s="379"/>
      <c r="AL157" s="379"/>
      <c r="AM157" s="3"/>
    </row>
    <row r="158" spans="1:39" s="4" customFormat="1" ht="12.75" customHeight="1" x14ac:dyDescent="0.25">
      <c r="A158" s="379" t="s">
        <v>310</v>
      </c>
      <c r="B158" s="379" t="s">
        <v>258</v>
      </c>
      <c r="C158" s="379" t="s">
        <v>522</v>
      </c>
      <c r="D158" s="379" t="s">
        <v>829</v>
      </c>
      <c r="E158" s="379" t="s">
        <v>781</v>
      </c>
      <c r="F158" s="379" t="s">
        <v>832</v>
      </c>
      <c r="G158" s="480">
        <v>4142300</v>
      </c>
      <c r="H158" s="379"/>
      <c r="I158" s="480">
        <v>4142300</v>
      </c>
      <c r="J158" s="379"/>
      <c r="K158" s="379"/>
      <c r="L158" s="379"/>
      <c r="M158" s="379"/>
      <c r="N158" s="379"/>
      <c r="O158" s="379"/>
      <c r="P158" s="379"/>
      <c r="Q158" s="480">
        <v>4142300</v>
      </c>
      <c r="R158" s="379"/>
      <c r="S158" s="379"/>
      <c r="T158" s="379"/>
      <c r="U158" s="480">
        <v>1611700</v>
      </c>
      <c r="V158" s="379"/>
      <c r="W158" s="480">
        <v>1611700</v>
      </c>
      <c r="X158" s="379"/>
      <c r="Y158" s="379"/>
      <c r="Z158" s="379"/>
      <c r="AA158" s="379"/>
      <c r="AB158" s="379"/>
      <c r="AC158" s="379"/>
      <c r="AD158" s="379"/>
      <c r="AE158" s="480">
        <v>1611700</v>
      </c>
      <c r="AF158" s="379"/>
      <c r="AG158" s="379"/>
      <c r="AH158" s="379"/>
      <c r="AI158" s="379" t="s">
        <v>521</v>
      </c>
      <c r="AJ158" s="481">
        <v>45845.552384259259</v>
      </c>
      <c r="AK158" s="379"/>
      <c r="AL158" s="379"/>
      <c r="AM158" s="3"/>
    </row>
    <row r="159" spans="1:39" s="4" customFormat="1" ht="12.75" customHeight="1" x14ac:dyDescent="0.25">
      <c r="A159" s="379" t="s">
        <v>311</v>
      </c>
      <c r="B159" s="379" t="s">
        <v>258</v>
      </c>
      <c r="C159" s="379" t="s">
        <v>522</v>
      </c>
      <c r="D159" s="379" t="s">
        <v>829</v>
      </c>
      <c r="E159" s="379" t="s">
        <v>781</v>
      </c>
      <c r="F159" s="379" t="s">
        <v>833</v>
      </c>
      <c r="G159" s="480">
        <v>2000000</v>
      </c>
      <c r="H159" s="379"/>
      <c r="I159" s="480">
        <v>2000000</v>
      </c>
      <c r="J159" s="379"/>
      <c r="K159" s="379"/>
      <c r="L159" s="379"/>
      <c r="M159" s="379"/>
      <c r="N159" s="379"/>
      <c r="O159" s="379"/>
      <c r="P159" s="379"/>
      <c r="Q159" s="480">
        <v>2000000</v>
      </c>
      <c r="R159" s="379"/>
      <c r="S159" s="379"/>
      <c r="T159" s="379"/>
      <c r="U159" s="480">
        <v>690000</v>
      </c>
      <c r="V159" s="379"/>
      <c r="W159" s="480">
        <v>690000</v>
      </c>
      <c r="X159" s="379"/>
      <c r="Y159" s="379"/>
      <c r="Z159" s="379"/>
      <c r="AA159" s="379"/>
      <c r="AB159" s="379"/>
      <c r="AC159" s="379"/>
      <c r="AD159" s="379"/>
      <c r="AE159" s="480">
        <v>690000</v>
      </c>
      <c r="AF159" s="379"/>
      <c r="AG159" s="379"/>
      <c r="AH159" s="379"/>
      <c r="AI159" s="379" t="s">
        <v>521</v>
      </c>
      <c r="AJ159" s="481">
        <v>45845.552384259259</v>
      </c>
      <c r="AK159" s="379"/>
      <c r="AL159" s="379"/>
      <c r="AM159" s="3"/>
    </row>
    <row r="160" spans="1:39" s="4" customFormat="1" ht="12.75" customHeight="1" x14ac:dyDescent="0.25">
      <c r="A160" s="344" t="s">
        <v>312</v>
      </c>
      <c r="B160" s="344" t="s">
        <v>258</v>
      </c>
      <c r="C160" s="344" t="s">
        <v>522</v>
      </c>
      <c r="D160" s="482" t="s">
        <v>834</v>
      </c>
      <c r="E160" s="344" t="s">
        <v>781</v>
      </c>
      <c r="F160" s="482" t="s">
        <v>522</v>
      </c>
      <c r="G160" s="478">
        <v>422054350.61000001</v>
      </c>
      <c r="H160" s="482"/>
      <c r="I160" s="478">
        <v>422054350.61000001</v>
      </c>
      <c r="J160" s="482">
        <v>3428100</v>
      </c>
      <c r="K160" s="482"/>
      <c r="L160" s="482"/>
      <c r="M160" s="482"/>
      <c r="N160" s="482"/>
      <c r="O160" s="482"/>
      <c r="P160" s="482"/>
      <c r="Q160" s="483">
        <v>51345269.729999997</v>
      </c>
      <c r="R160" s="482">
        <v>301816612</v>
      </c>
      <c r="S160" s="482">
        <v>72320568.879999995</v>
      </c>
      <c r="T160" s="482"/>
      <c r="U160" s="478">
        <v>143866490.81999999</v>
      </c>
      <c r="V160" s="482"/>
      <c r="W160" s="478">
        <v>143866490.81999999</v>
      </c>
      <c r="X160" s="482">
        <v>828100</v>
      </c>
      <c r="Y160" s="482"/>
      <c r="Z160" s="482"/>
      <c r="AA160" s="482"/>
      <c r="AB160" s="482"/>
      <c r="AC160" s="482"/>
      <c r="AD160" s="482"/>
      <c r="AE160" s="483">
        <v>16204828.23</v>
      </c>
      <c r="AF160" s="482">
        <v>109324297.41</v>
      </c>
      <c r="AG160" s="482">
        <v>19165465.18</v>
      </c>
      <c r="AH160" s="482"/>
      <c r="AI160" s="344" t="s">
        <v>521</v>
      </c>
      <c r="AJ160" s="479">
        <v>45845.552395833336</v>
      </c>
      <c r="AK160" s="344"/>
      <c r="AL160" s="344"/>
      <c r="AM160" s="3"/>
    </row>
    <row r="161" spans="1:39" s="4" customFormat="1" ht="12.75" customHeight="1" x14ac:dyDescent="0.25">
      <c r="A161" s="344" t="s">
        <v>313</v>
      </c>
      <c r="B161" s="344" t="s">
        <v>258</v>
      </c>
      <c r="C161" s="344" t="s">
        <v>522</v>
      </c>
      <c r="D161" s="482" t="s">
        <v>835</v>
      </c>
      <c r="E161" s="344" t="s">
        <v>781</v>
      </c>
      <c r="F161" s="482" t="s">
        <v>522</v>
      </c>
      <c r="G161" s="478">
        <v>953652.76</v>
      </c>
      <c r="H161" s="482"/>
      <c r="I161" s="478">
        <v>953652.76</v>
      </c>
      <c r="J161" s="482"/>
      <c r="K161" s="482"/>
      <c r="L161" s="482"/>
      <c r="M161" s="482"/>
      <c r="N161" s="482"/>
      <c r="O161" s="482"/>
      <c r="P161" s="482"/>
      <c r="Q161" s="483">
        <v>953652.76</v>
      </c>
      <c r="R161" s="482"/>
      <c r="S161" s="482"/>
      <c r="T161" s="482"/>
      <c r="U161" s="478">
        <v>271847.40999999997</v>
      </c>
      <c r="V161" s="482"/>
      <c r="W161" s="478">
        <v>271847.40999999997</v>
      </c>
      <c r="X161" s="482"/>
      <c r="Y161" s="482"/>
      <c r="Z161" s="482"/>
      <c r="AA161" s="482"/>
      <c r="AB161" s="482"/>
      <c r="AC161" s="482"/>
      <c r="AD161" s="482"/>
      <c r="AE161" s="483">
        <v>271847.40999999997</v>
      </c>
      <c r="AF161" s="482"/>
      <c r="AG161" s="482"/>
      <c r="AH161" s="482"/>
      <c r="AI161" s="344" t="s">
        <v>521</v>
      </c>
      <c r="AJ161" s="479">
        <v>45845.552395833336</v>
      </c>
      <c r="AK161" s="344"/>
      <c r="AL161" s="344"/>
      <c r="AM161" s="3"/>
    </row>
    <row r="162" spans="1:39" s="4" customFormat="1" ht="12.75" customHeight="1" x14ac:dyDescent="0.25">
      <c r="A162" s="379" t="s">
        <v>266</v>
      </c>
      <c r="B162" s="379" t="s">
        <v>258</v>
      </c>
      <c r="C162" s="379" t="s">
        <v>522</v>
      </c>
      <c r="D162" s="379" t="s">
        <v>835</v>
      </c>
      <c r="E162" s="379" t="s">
        <v>781</v>
      </c>
      <c r="F162" s="379" t="s">
        <v>258</v>
      </c>
      <c r="G162" s="480">
        <v>953652.76</v>
      </c>
      <c r="H162" s="379"/>
      <c r="I162" s="480">
        <v>953652.76</v>
      </c>
      <c r="J162" s="480"/>
      <c r="K162" s="379"/>
      <c r="L162" s="379"/>
      <c r="M162" s="379"/>
      <c r="N162" s="379"/>
      <c r="O162" s="379"/>
      <c r="P162" s="379"/>
      <c r="Q162" s="480">
        <v>953652.76</v>
      </c>
      <c r="R162" s="480"/>
      <c r="S162" s="480"/>
      <c r="T162" s="379"/>
      <c r="U162" s="480">
        <v>271847.40999999997</v>
      </c>
      <c r="V162" s="379"/>
      <c r="W162" s="480">
        <v>271847.40999999997</v>
      </c>
      <c r="X162" s="480"/>
      <c r="Y162" s="379"/>
      <c r="Z162" s="379"/>
      <c r="AA162" s="379"/>
      <c r="AB162" s="379"/>
      <c r="AC162" s="379"/>
      <c r="AD162" s="379"/>
      <c r="AE162" s="480">
        <v>271847.40999999997</v>
      </c>
      <c r="AF162" s="480"/>
      <c r="AG162" s="480"/>
      <c r="AH162" s="379"/>
      <c r="AI162" s="379" t="s">
        <v>521</v>
      </c>
      <c r="AJ162" s="481">
        <v>45845.552395833336</v>
      </c>
      <c r="AK162" s="379"/>
      <c r="AL162" s="379"/>
      <c r="AM162" s="3"/>
    </row>
    <row r="163" spans="1:39" s="4" customFormat="1" ht="12.75" customHeight="1" x14ac:dyDescent="0.25">
      <c r="A163" s="379" t="s">
        <v>267</v>
      </c>
      <c r="B163" s="379" t="s">
        <v>258</v>
      </c>
      <c r="C163" s="379" t="s">
        <v>522</v>
      </c>
      <c r="D163" s="379" t="s">
        <v>835</v>
      </c>
      <c r="E163" s="379" t="s">
        <v>781</v>
      </c>
      <c r="F163" s="379" t="s">
        <v>789</v>
      </c>
      <c r="G163" s="480">
        <v>953652.76</v>
      </c>
      <c r="H163" s="379"/>
      <c r="I163" s="480">
        <v>953652.76</v>
      </c>
      <c r="J163" s="379"/>
      <c r="K163" s="379"/>
      <c r="L163" s="379"/>
      <c r="M163" s="379"/>
      <c r="N163" s="379"/>
      <c r="O163" s="379"/>
      <c r="P163" s="379"/>
      <c r="Q163" s="480">
        <v>953652.76</v>
      </c>
      <c r="R163" s="480"/>
      <c r="S163" s="480"/>
      <c r="T163" s="379"/>
      <c r="U163" s="480">
        <v>271847.40999999997</v>
      </c>
      <c r="V163" s="379"/>
      <c r="W163" s="480">
        <v>271847.40999999997</v>
      </c>
      <c r="X163" s="379"/>
      <c r="Y163" s="379"/>
      <c r="Z163" s="379"/>
      <c r="AA163" s="379"/>
      <c r="AB163" s="379"/>
      <c r="AC163" s="379"/>
      <c r="AD163" s="379"/>
      <c r="AE163" s="480">
        <v>271847.40999999997</v>
      </c>
      <c r="AF163" s="480"/>
      <c r="AG163" s="480"/>
      <c r="AH163" s="379"/>
      <c r="AI163" s="379" t="s">
        <v>521</v>
      </c>
      <c r="AJ163" s="481">
        <v>45845.552395833336</v>
      </c>
      <c r="AK163" s="379"/>
      <c r="AL163" s="379"/>
      <c r="AM163" s="3"/>
    </row>
    <row r="164" spans="1:39" s="4" customFormat="1" ht="12.75" customHeight="1" x14ac:dyDescent="0.25">
      <c r="A164" s="379" t="s">
        <v>268</v>
      </c>
      <c r="B164" s="379" t="s">
        <v>258</v>
      </c>
      <c r="C164" s="379" t="s">
        <v>522</v>
      </c>
      <c r="D164" s="379" t="s">
        <v>835</v>
      </c>
      <c r="E164" s="379" t="s">
        <v>781</v>
      </c>
      <c r="F164" s="379" t="s">
        <v>790</v>
      </c>
      <c r="G164" s="480">
        <v>853652.76</v>
      </c>
      <c r="H164" s="379"/>
      <c r="I164" s="480">
        <v>853652.76</v>
      </c>
      <c r="J164" s="379"/>
      <c r="K164" s="379"/>
      <c r="L164" s="379"/>
      <c r="M164" s="379"/>
      <c r="N164" s="379"/>
      <c r="O164" s="379"/>
      <c r="P164" s="379"/>
      <c r="Q164" s="480">
        <v>853652.76</v>
      </c>
      <c r="R164" s="480"/>
      <c r="S164" s="480"/>
      <c r="T164" s="379"/>
      <c r="U164" s="480">
        <v>257501.76</v>
      </c>
      <c r="V164" s="379"/>
      <c r="W164" s="480">
        <v>257501.76</v>
      </c>
      <c r="X164" s="379"/>
      <c r="Y164" s="379"/>
      <c r="Z164" s="379"/>
      <c r="AA164" s="379"/>
      <c r="AB164" s="379"/>
      <c r="AC164" s="379"/>
      <c r="AD164" s="379"/>
      <c r="AE164" s="480">
        <v>257501.76</v>
      </c>
      <c r="AF164" s="480"/>
      <c r="AG164" s="480"/>
      <c r="AH164" s="379"/>
      <c r="AI164" s="379" t="s">
        <v>521</v>
      </c>
      <c r="AJ164" s="481">
        <v>45845.552384259259</v>
      </c>
      <c r="AK164" s="379"/>
      <c r="AL164" s="379"/>
      <c r="AM164" s="3"/>
    </row>
    <row r="165" spans="1:39" s="4" customFormat="1" ht="12.75" customHeight="1" x14ac:dyDescent="0.25">
      <c r="A165" s="344" t="s">
        <v>274</v>
      </c>
      <c r="B165" s="344" t="s">
        <v>258</v>
      </c>
      <c r="C165" s="344" t="s">
        <v>522</v>
      </c>
      <c r="D165" s="482" t="s">
        <v>835</v>
      </c>
      <c r="E165" s="344" t="s">
        <v>781</v>
      </c>
      <c r="F165" s="482" t="s">
        <v>795</v>
      </c>
      <c r="G165" s="478">
        <v>100000</v>
      </c>
      <c r="H165" s="482"/>
      <c r="I165" s="478">
        <v>100000</v>
      </c>
      <c r="J165" s="482"/>
      <c r="K165" s="482"/>
      <c r="L165" s="482"/>
      <c r="M165" s="482"/>
      <c r="N165" s="482"/>
      <c r="O165" s="482"/>
      <c r="P165" s="482"/>
      <c r="Q165" s="483">
        <v>100000</v>
      </c>
      <c r="R165" s="483"/>
      <c r="S165" s="483"/>
      <c r="T165" s="482"/>
      <c r="U165" s="478">
        <v>14345.65</v>
      </c>
      <c r="V165" s="482"/>
      <c r="W165" s="478">
        <v>14345.65</v>
      </c>
      <c r="X165" s="482"/>
      <c r="Y165" s="482"/>
      <c r="Z165" s="482"/>
      <c r="AA165" s="482"/>
      <c r="AB165" s="482"/>
      <c r="AC165" s="482"/>
      <c r="AD165" s="482"/>
      <c r="AE165" s="483">
        <v>14345.65</v>
      </c>
      <c r="AF165" s="483"/>
      <c r="AG165" s="483"/>
      <c r="AH165" s="482"/>
      <c r="AI165" s="344" t="s">
        <v>521</v>
      </c>
      <c r="AJ165" s="479">
        <v>45845.552384259259</v>
      </c>
      <c r="AK165" s="344"/>
      <c r="AL165" s="344"/>
      <c r="AM165" s="3"/>
    </row>
    <row r="166" spans="1:39" s="4" customFormat="1" ht="12.75" customHeight="1" x14ac:dyDescent="0.25">
      <c r="A166" s="344" t="s">
        <v>314</v>
      </c>
      <c r="B166" s="344" t="s">
        <v>258</v>
      </c>
      <c r="C166" s="344" t="s">
        <v>522</v>
      </c>
      <c r="D166" s="482" t="s">
        <v>836</v>
      </c>
      <c r="E166" s="344" t="s">
        <v>781</v>
      </c>
      <c r="F166" s="482" t="s">
        <v>522</v>
      </c>
      <c r="G166" s="478">
        <v>176889462.58000001</v>
      </c>
      <c r="H166" s="482"/>
      <c r="I166" s="478">
        <v>176889462.58000001</v>
      </c>
      <c r="J166" s="482">
        <v>3428100</v>
      </c>
      <c r="K166" s="482"/>
      <c r="L166" s="482"/>
      <c r="M166" s="482"/>
      <c r="N166" s="482"/>
      <c r="O166" s="482"/>
      <c r="P166" s="482"/>
      <c r="Q166" s="482">
        <v>48777700</v>
      </c>
      <c r="R166" s="483">
        <v>95296400</v>
      </c>
      <c r="S166" s="483">
        <v>36243462.579999998</v>
      </c>
      <c r="T166" s="482"/>
      <c r="U166" s="478">
        <v>84723333.269999996</v>
      </c>
      <c r="V166" s="482"/>
      <c r="W166" s="478">
        <v>84723333.269999996</v>
      </c>
      <c r="X166" s="482">
        <v>828100</v>
      </c>
      <c r="Y166" s="482"/>
      <c r="Z166" s="482"/>
      <c r="AA166" s="482"/>
      <c r="AB166" s="482"/>
      <c r="AC166" s="482"/>
      <c r="AD166" s="482"/>
      <c r="AE166" s="482">
        <v>15642800</v>
      </c>
      <c r="AF166" s="483">
        <v>60200127.25</v>
      </c>
      <c r="AG166" s="483">
        <v>9708506.0199999996</v>
      </c>
      <c r="AH166" s="482"/>
      <c r="AI166" s="344" t="s">
        <v>521</v>
      </c>
      <c r="AJ166" s="479">
        <v>45845.552395833336</v>
      </c>
      <c r="AK166" s="344"/>
      <c r="AL166" s="344"/>
      <c r="AM166" s="3"/>
    </row>
    <row r="167" spans="1:39" s="4" customFormat="1" ht="12.75" customHeight="1" x14ac:dyDescent="0.25">
      <c r="A167" s="344" t="s">
        <v>266</v>
      </c>
      <c r="B167" s="344" t="s">
        <v>258</v>
      </c>
      <c r="C167" s="344" t="s">
        <v>522</v>
      </c>
      <c r="D167" s="482" t="s">
        <v>836</v>
      </c>
      <c r="E167" s="344" t="s">
        <v>781</v>
      </c>
      <c r="F167" s="482" t="s">
        <v>258</v>
      </c>
      <c r="G167" s="478">
        <v>127493120.11</v>
      </c>
      <c r="H167" s="482"/>
      <c r="I167" s="478">
        <v>127493120.11</v>
      </c>
      <c r="J167" s="482"/>
      <c r="K167" s="482"/>
      <c r="L167" s="482"/>
      <c r="M167" s="482"/>
      <c r="N167" s="482"/>
      <c r="O167" s="482"/>
      <c r="P167" s="482"/>
      <c r="Q167" s="482">
        <v>45577700</v>
      </c>
      <c r="R167" s="482">
        <v>67463300</v>
      </c>
      <c r="S167" s="483">
        <v>14452120.109999999</v>
      </c>
      <c r="T167" s="482"/>
      <c r="U167" s="344">
        <v>72469004.629999995</v>
      </c>
      <c r="V167" s="482"/>
      <c r="W167" s="344">
        <v>72469004.629999995</v>
      </c>
      <c r="X167" s="482"/>
      <c r="Y167" s="482"/>
      <c r="Z167" s="482"/>
      <c r="AA167" s="482"/>
      <c r="AB167" s="482"/>
      <c r="AC167" s="482"/>
      <c r="AD167" s="482"/>
      <c r="AE167" s="482">
        <v>15042800</v>
      </c>
      <c r="AF167" s="482">
        <v>54472027.25</v>
      </c>
      <c r="AG167" s="482">
        <v>2954177.38</v>
      </c>
      <c r="AH167" s="482"/>
      <c r="AI167" s="344" t="s">
        <v>521</v>
      </c>
      <c r="AJ167" s="479">
        <v>45845.552395833336</v>
      </c>
      <c r="AK167" s="344"/>
      <c r="AL167" s="344"/>
      <c r="AM167" s="3"/>
    </row>
    <row r="168" spans="1:39" s="4" customFormat="1" ht="12.75" customHeight="1" x14ac:dyDescent="0.25">
      <c r="A168" s="344" t="s">
        <v>267</v>
      </c>
      <c r="B168" s="344" t="s">
        <v>258</v>
      </c>
      <c r="C168" s="344" t="s">
        <v>522</v>
      </c>
      <c r="D168" s="482" t="s">
        <v>836</v>
      </c>
      <c r="E168" s="344" t="s">
        <v>781</v>
      </c>
      <c r="F168" s="482" t="s">
        <v>789</v>
      </c>
      <c r="G168" s="478">
        <v>127493120.11</v>
      </c>
      <c r="H168" s="482"/>
      <c r="I168" s="478">
        <v>127493120.11</v>
      </c>
      <c r="J168" s="482"/>
      <c r="K168" s="482"/>
      <c r="L168" s="482"/>
      <c r="M168" s="482"/>
      <c r="N168" s="482"/>
      <c r="O168" s="482"/>
      <c r="P168" s="482"/>
      <c r="Q168" s="482">
        <v>45577700</v>
      </c>
      <c r="R168" s="483">
        <v>67463300</v>
      </c>
      <c r="S168" s="483">
        <v>14452120.109999999</v>
      </c>
      <c r="T168" s="482"/>
      <c r="U168" s="478">
        <v>72469004.629999995</v>
      </c>
      <c r="V168" s="482"/>
      <c r="W168" s="478">
        <v>72469004.629999995</v>
      </c>
      <c r="X168" s="482"/>
      <c r="Y168" s="482"/>
      <c r="Z168" s="482"/>
      <c r="AA168" s="482"/>
      <c r="AB168" s="482"/>
      <c r="AC168" s="482"/>
      <c r="AD168" s="482"/>
      <c r="AE168" s="482">
        <v>15042800</v>
      </c>
      <c r="AF168" s="483">
        <v>54472027.25</v>
      </c>
      <c r="AG168" s="483">
        <v>2954177.38</v>
      </c>
      <c r="AH168" s="482"/>
      <c r="AI168" s="344" t="s">
        <v>521</v>
      </c>
      <c r="AJ168" s="479">
        <v>45845.552395833336</v>
      </c>
      <c r="AK168" s="344"/>
      <c r="AL168" s="344"/>
      <c r="AM168" s="3"/>
    </row>
    <row r="169" spans="1:39" s="4" customFormat="1" ht="12.75" customHeight="1" x14ac:dyDescent="0.25">
      <c r="A169" s="379" t="s">
        <v>289</v>
      </c>
      <c r="B169" s="379" t="s">
        <v>258</v>
      </c>
      <c r="C169" s="379" t="s">
        <v>522</v>
      </c>
      <c r="D169" s="379" t="s">
        <v>836</v>
      </c>
      <c r="E169" s="379" t="s">
        <v>781</v>
      </c>
      <c r="F169" s="379" t="s">
        <v>810</v>
      </c>
      <c r="G169" s="480">
        <v>116194756.31999999</v>
      </c>
      <c r="H169" s="379"/>
      <c r="I169" s="480">
        <v>116194756.31999999</v>
      </c>
      <c r="J169" s="379"/>
      <c r="K169" s="379"/>
      <c r="L169" s="379"/>
      <c r="M169" s="379"/>
      <c r="N169" s="379"/>
      <c r="O169" s="379"/>
      <c r="P169" s="379"/>
      <c r="Q169" s="379">
        <v>45577700</v>
      </c>
      <c r="R169" s="480">
        <v>62214400</v>
      </c>
      <c r="S169" s="480">
        <v>8402656.3200000003</v>
      </c>
      <c r="T169" s="379"/>
      <c r="U169" s="480">
        <v>68542835.5</v>
      </c>
      <c r="V169" s="379"/>
      <c r="W169" s="480">
        <v>68542835.5</v>
      </c>
      <c r="X169" s="379"/>
      <c r="Y169" s="379"/>
      <c r="Z169" s="379"/>
      <c r="AA169" s="379"/>
      <c r="AB169" s="379"/>
      <c r="AC169" s="379"/>
      <c r="AD169" s="379"/>
      <c r="AE169" s="379">
        <v>15042800</v>
      </c>
      <c r="AF169" s="480">
        <v>53500035.5</v>
      </c>
      <c r="AG169" s="480">
        <v>0</v>
      </c>
      <c r="AH169" s="379"/>
      <c r="AI169" s="379" t="s">
        <v>521</v>
      </c>
      <c r="AJ169" s="481">
        <v>45845.552384259259</v>
      </c>
      <c r="AK169" s="379"/>
      <c r="AL169" s="379"/>
      <c r="AM169" s="3"/>
    </row>
    <row r="170" spans="1:39" s="4" customFormat="1" ht="12.75" customHeight="1" x14ac:dyDescent="0.25">
      <c r="A170" s="379" t="s">
        <v>268</v>
      </c>
      <c r="B170" s="379" t="s">
        <v>258</v>
      </c>
      <c r="C170" s="379" t="s">
        <v>522</v>
      </c>
      <c r="D170" s="379" t="s">
        <v>836</v>
      </c>
      <c r="E170" s="379" t="s">
        <v>781</v>
      </c>
      <c r="F170" s="379" t="s">
        <v>790</v>
      </c>
      <c r="G170" s="480">
        <v>5513000</v>
      </c>
      <c r="H170" s="379"/>
      <c r="I170" s="480">
        <v>5513000</v>
      </c>
      <c r="J170" s="379"/>
      <c r="K170" s="379"/>
      <c r="L170" s="379"/>
      <c r="M170" s="379"/>
      <c r="N170" s="379"/>
      <c r="O170" s="379"/>
      <c r="P170" s="379"/>
      <c r="Q170" s="379"/>
      <c r="R170" s="480">
        <v>1517200</v>
      </c>
      <c r="S170" s="480">
        <v>3995800</v>
      </c>
      <c r="T170" s="379"/>
      <c r="U170" s="480">
        <v>1709788.48</v>
      </c>
      <c r="V170" s="379"/>
      <c r="W170" s="480">
        <v>1709788.48</v>
      </c>
      <c r="X170" s="379"/>
      <c r="Y170" s="379"/>
      <c r="Z170" s="379"/>
      <c r="AA170" s="379"/>
      <c r="AB170" s="379"/>
      <c r="AC170" s="379"/>
      <c r="AD170" s="379"/>
      <c r="AE170" s="379"/>
      <c r="AF170" s="480">
        <v>23018.48</v>
      </c>
      <c r="AG170" s="480">
        <v>1686770</v>
      </c>
      <c r="AH170" s="379"/>
      <c r="AI170" s="379" t="s">
        <v>521</v>
      </c>
      <c r="AJ170" s="481">
        <v>45845.552384259259</v>
      </c>
      <c r="AK170" s="379"/>
      <c r="AL170" s="379"/>
      <c r="AM170" s="3"/>
    </row>
    <row r="171" spans="1:39" s="4" customFormat="1" ht="12.75" customHeight="1" x14ac:dyDescent="0.25">
      <c r="A171" s="344" t="s">
        <v>363</v>
      </c>
      <c r="B171" s="344" t="s">
        <v>258</v>
      </c>
      <c r="C171" s="344" t="s">
        <v>522</v>
      </c>
      <c r="D171" s="482" t="s">
        <v>836</v>
      </c>
      <c r="E171" s="344" t="s">
        <v>781</v>
      </c>
      <c r="F171" s="482" t="s">
        <v>830</v>
      </c>
      <c r="G171" s="478">
        <v>12000</v>
      </c>
      <c r="H171" s="482"/>
      <c r="I171" s="478">
        <v>12000</v>
      </c>
      <c r="J171" s="482"/>
      <c r="K171" s="482"/>
      <c r="L171" s="482"/>
      <c r="M171" s="482"/>
      <c r="N171" s="482"/>
      <c r="O171" s="482"/>
      <c r="P171" s="482"/>
      <c r="Q171" s="482"/>
      <c r="R171" s="483"/>
      <c r="S171" s="483">
        <v>12000</v>
      </c>
      <c r="T171" s="482"/>
      <c r="U171" s="478">
        <v>12000</v>
      </c>
      <c r="V171" s="482"/>
      <c r="W171" s="478">
        <v>12000</v>
      </c>
      <c r="X171" s="482"/>
      <c r="Y171" s="482"/>
      <c r="Z171" s="482"/>
      <c r="AA171" s="482"/>
      <c r="AB171" s="482"/>
      <c r="AC171" s="482"/>
      <c r="AD171" s="482"/>
      <c r="AE171" s="482"/>
      <c r="AF171" s="483"/>
      <c r="AG171" s="483">
        <v>12000</v>
      </c>
      <c r="AH171" s="482"/>
      <c r="AI171" s="344" t="s">
        <v>521</v>
      </c>
      <c r="AJ171" s="479">
        <v>45845.552384259259</v>
      </c>
      <c r="AK171" s="344"/>
      <c r="AL171" s="344"/>
      <c r="AM171" s="3"/>
    </row>
    <row r="172" spans="1:39" s="4" customFormat="1" ht="12.75" customHeight="1" x14ac:dyDescent="0.25">
      <c r="A172" s="379" t="s">
        <v>274</v>
      </c>
      <c r="B172" s="379" t="s">
        <v>258</v>
      </c>
      <c r="C172" s="379" t="s">
        <v>522</v>
      </c>
      <c r="D172" s="379" t="s">
        <v>836</v>
      </c>
      <c r="E172" s="379" t="s">
        <v>781</v>
      </c>
      <c r="F172" s="379" t="s">
        <v>795</v>
      </c>
      <c r="G172" s="480">
        <v>5773363.79</v>
      </c>
      <c r="H172" s="379"/>
      <c r="I172" s="480">
        <v>5773363.79</v>
      </c>
      <c r="J172" s="480"/>
      <c r="K172" s="379"/>
      <c r="L172" s="379"/>
      <c r="M172" s="379"/>
      <c r="N172" s="379"/>
      <c r="O172" s="379"/>
      <c r="P172" s="379"/>
      <c r="Q172" s="379"/>
      <c r="R172" s="480">
        <v>3731700</v>
      </c>
      <c r="S172" s="480">
        <v>2041663.79</v>
      </c>
      <c r="T172" s="379"/>
      <c r="U172" s="480">
        <v>2204380.65</v>
      </c>
      <c r="V172" s="379"/>
      <c r="W172" s="480">
        <v>2204380.65</v>
      </c>
      <c r="X172" s="480"/>
      <c r="Y172" s="379"/>
      <c r="Z172" s="379"/>
      <c r="AA172" s="379"/>
      <c r="AB172" s="379"/>
      <c r="AC172" s="379"/>
      <c r="AD172" s="379"/>
      <c r="AE172" s="379"/>
      <c r="AF172" s="480">
        <v>948973.27</v>
      </c>
      <c r="AG172" s="480">
        <v>1255407.3799999999</v>
      </c>
      <c r="AH172" s="379"/>
      <c r="AI172" s="379" t="s">
        <v>521</v>
      </c>
      <c r="AJ172" s="481">
        <v>45845.552384259259</v>
      </c>
      <c r="AK172" s="379"/>
      <c r="AL172" s="379"/>
      <c r="AM172" s="3"/>
    </row>
    <row r="173" spans="1:39" s="4" customFormat="1" ht="12.75" customHeight="1" x14ac:dyDescent="0.25">
      <c r="A173" s="344" t="s">
        <v>315</v>
      </c>
      <c r="B173" s="344" t="s">
        <v>258</v>
      </c>
      <c r="C173" s="344" t="s">
        <v>522</v>
      </c>
      <c r="D173" s="482" t="s">
        <v>836</v>
      </c>
      <c r="E173" s="344" t="s">
        <v>781</v>
      </c>
      <c r="F173" s="482" t="s">
        <v>837</v>
      </c>
      <c r="G173" s="478">
        <v>9143402.0700000003</v>
      </c>
      <c r="H173" s="482"/>
      <c r="I173" s="478">
        <v>9143402.0700000003</v>
      </c>
      <c r="J173" s="483"/>
      <c r="K173" s="482"/>
      <c r="L173" s="482"/>
      <c r="M173" s="482"/>
      <c r="N173" s="482"/>
      <c r="O173" s="482"/>
      <c r="P173" s="482"/>
      <c r="Q173" s="482"/>
      <c r="R173" s="483">
        <v>2030000</v>
      </c>
      <c r="S173" s="483">
        <v>7113402.0700000003</v>
      </c>
      <c r="T173" s="482"/>
      <c r="U173" s="478">
        <v>0</v>
      </c>
      <c r="V173" s="482"/>
      <c r="W173" s="478">
        <v>0</v>
      </c>
      <c r="X173" s="483"/>
      <c r="Y173" s="482"/>
      <c r="Z173" s="482"/>
      <c r="AA173" s="482"/>
      <c r="AB173" s="482"/>
      <c r="AC173" s="482"/>
      <c r="AD173" s="482"/>
      <c r="AE173" s="482"/>
      <c r="AF173" s="483">
        <v>0</v>
      </c>
      <c r="AG173" s="483">
        <v>0</v>
      </c>
      <c r="AH173" s="482"/>
      <c r="AI173" s="344" t="s">
        <v>521</v>
      </c>
      <c r="AJ173" s="479">
        <v>45845.552395833336</v>
      </c>
      <c r="AK173" s="344"/>
      <c r="AL173" s="344"/>
      <c r="AM173" s="3"/>
    </row>
    <row r="174" spans="1:39" s="4" customFormat="1" ht="12.75" customHeight="1" x14ac:dyDescent="0.25">
      <c r="A174" s="379" t="s">
        <v>316</v>
      </c>
      <c r="B174" s="379" t="s">
        <v>258</v>
      </c>
      <c r="C174" s="379" t="s">
        <v>522</v>
      </c>
      <c r="D174" s="379" t="s">
        <v>836</v>
      </c>
      <c r="E174" s="379" t="s">
        <v>781</v>
      </c>
      <c r="F174" s="379" t="s">
        <v>838</v>
      </c>
      <c r="G174" s="480">
        <v>9143402.0700000003</v>
      </c>
      <c r="H174" s="379"/>
      <c r="I174" s="480">
        <v>9143402.0700000003</v>
      </c>
      <c r="J174" s="379"/>
      <c r="K174" s="379"/>
      <c r="L174" s="379"/>
      <c r="M174" s="379"/>
      <c r="N174" s="379"/>
      <c r="O174" s="379"/>
      <c r="P174" s="379"/>
      <c r="Q174" s="480"/>
      <c r="R174" s="480">
        <v>2030000</v>
      </c>
      <c r="S174" s="480">
        <v>7113402.0700000003</v>
      </c>
      <c r="T174" s="379"/>
      <c r="U174" s="480">
        <v>0</v>
      </c>
      <c r="V174" s="379"/>
      <c r="W174" s="480">
        <v>0</v>
      </c>
      <c r="X174" s="379"/>
      <c r="Y174" s="379"/>
      <c r="Z174" s="379"/>
      <c r="AA174" s="379"/>
      <c r="AB174" s="379"/>
      <c r="AC174" s="379"/>
      <c r="AD174" s="379"/>
      <c r="AE174" s="480"/>
      <c r="AF174" s="480">
        <v>0</v>
      </c>
      <c r="AG174" s="480">
        <v>0</v>
      </c>
      <c r="AH174" s="379"/>
      <c r="AI174" s="379" t="s">
        <v>521</v>
      </c>
      <c r="AJ174" s="481">
        <v>45845.552395833336</v>
      </c>
      <c r="AK174" s="379"/>
      <c r="AL174" s="379"/>
      <c r="AM174" s="3"/>
    </row>
    <row r="175" spans="1:39" s="4" customFormat="1" ht="12.75" customHeight="1" x14ac:dyDescent="0.25">
      <c r="A175" s="379" t="s">
        <v>317</v>
      </c>
      <c r="B175" s="379" t="s">
        <v>258</v>
      </c>
      <c r="C175" s="379" t="s">
        <v>522</v>
      </c>
      <c r="D175" s="379" t="s">
        <v>836</v>
      </c>
      <c r="E175" s="379" t="s">
        <v>781</v>
      </c>
      <c r="F175" s="379" t="s">
        <v>839</v>
      </c>
      <c r="G175" s="480">
        <v>9143402.0700000003</v>
      </c>
      <c r="H175" s="379"/>
      <c r="I175" s="480">
        <v>9143402.0700000003</v>
      </c>
      <c r="J175" s="379"/>
      <c r="K175" s="379"/>
      <c r="L175" s="379"/>
      <c r="M175" s="379"/>
      <c r="N175" s="379"/>
      <c r="O175" s="379"/>
      <c r="P175" s="379"/>
      <c r="Q175" s="480"/>
      <c r="R175" s="480">
        <v>2030000</v>
      </c>
      <c r="S175" s="480">
        <v>7113402.0700000003</v>
      </c>
      <c r="T175" s="379"/>
      <c r="U175" s="480">
        <v>0</v>
      </c>
      <c r="V175" s="379"/>
      <c r="W175" s="480">
        <v>0</v>
      </c>
      <c r="X175" s="379"/>
      <c r="Y175" s="379"/>
      <c r="Z175" s="379"/>
      <c r="AA175" s="379"/>
      <c r="AB175" s="379"/>
      <c r="AC175" s="379"/>
      <c r="AD175" s="379"/>
      <c r="AE175" s="480"/>
      <c r="AF175" s="480">
        <v>0</v>
      </c>
      <c r="AG175" s="480">
        <v>0</v>
      </c>
      <c r="AH175" s="379"/>
      <c r="AI175" s="379" t="s">
        <v>521</v>
      </c>
      <c r="AJ175" s="481">
        <v>45845.552384259259</v>
      </c>
      <c r="AK175" s="379"/>
      <c r="AL175" s="379"/>
      <c r="AM175" s="3"/>
    </row>
    <row r="176" spans="1:39" s="4" customFormat="1" ht="12.75" customHeight="1" x14ac:dyDescent="0.25">
      <c r="A176" s="344" t="s">
        <v>275</v>
      </c>
      <c r="B176" s="344" t="s">
        <v>258</v>
      </c>
      <c r="C176" s="344" t="s">
        <v>522</v>
      </c>
      <c r="D176" s="482" t="s">
        <v>836</v>
      </c>
      <c r="E176" s="344" t="s">
        <v>781</v>
      </c>
      <c r="F176" s="482" t="s">
        <v>410</v>
      </c>
      <c r="G176" s="478">
        <v>230000</v>
      </c>
      <c r="H176" s="482"/>
      <c r="I176" s="478">
        <v>230000</v>
      </c>
      <c r="J176" s="482">
        <v>3428100</v>
      </c>
      <c r="K176" s="482"/>
      <c r="L176" s="482"/>
      <c r="M176" s="482"/>
      <c r="N176" s="482"/>
      <c r="O176" s="482"/>
      <c r="P176" s="482"/>
      <c r="Q176" s="483"/>
      <c r="R176" s="483">
        <v>303100</v>
      </c>
      <c r="S176" s="483">
        <v>3355000</v>
      </c>
      <c r="T176" s="482"/>
      <c r="U176" s="478">
        <v>0</v>
      </c>
      <c r="V176" s="482"/>
      <c r="W176" s="478">
        <v>0</v>
      </c>
      <c r="X176" s="482">
        <v>828100</v>
      </c>
      <c r="Y176" s="482"/>
      <c r="Z176" s="482"/>
      <c r="AA176" s="482"/>
      <c r="AB176" s="482"/>
      <c r="AC176" s="482"/>
      <c r="AD176" s="482"/>
      <c r="AE176" s="483"/>
      <c r="AF176" s="483">
        <v>228100</v>
      </c>
      <c r="AG176" s="483">
        <v>600000</v>
      </c>
      <c r="AH176" s="482"/>
      <c r="AI176" s="344" t="s">
        <v>521</v>
      </c>
      <c r="AJ176" s="479">
        <v>45845.552395833336</v>
      </c>
      <c r="AK176" s="344"/>
      <c r="AL176" s="344"/>
      <c r="AM176" s="3"/>
    </row>
    <row r="177" spans="1:39" s="4" customFormat="1" ht="12.75" customHeight="1" x14ac:dyDescent="0.25">
      <c r="A177" s="379" t="s">
        <v>210</v>
      </c>
      <c r="B177" s="379" t="s">
        <v>258</v>
      </c>
      <c r="C177" s="379" t="s">
        <v>522</v>
      </c>
      <c r="D177" s="379" t="s">
        <v>836</v>
      </c>
      <c r="E177" s="379" t="s">
        <v>781</v>
      </c>
      <c r="F177" s="379" t="s">
        <v>796</v>
      </c>
      <c r="G177" s="480">
        <v>230000</v>
      </c>
      <c r="H177" s="379"/>
      <c r="I177" s="480">
        <v>230000</v>
      </c>
      <c r="J177" s="379">
        <v>3428100</v>
      </c>
      <c r="K177" s="379"/>
      <c r="L177" s="379"/>
      <c r="M177" s="379"/>
      <c r="N177" s="379"/>
      <c r="O177" s="379"/>
      <c r="P177" s="379"/>
      <c r="Q177" s="480"/>
      <c r="R177" s="480">
        <v>303100</v>
      </c>
      <c r="S177" s="480">
        <v>3355000</v>
      </c>
      <c r="T177" s="379"/>
      <c r="U177" s="480">
        <v>0</v>
      </c>
      <c r="V177" s="379"/>
      <c r="W177" s="480">
        <v>0</v>
      </c>
      <c r="X177" s="379">
        <v>828100</v>
      </c>
      <c r="Y177" s="379"/>
      <c r="Z177" s="379"/>
      <c r="AA177" s="379"/>
      <c r="AB177" s="379"/>
      <c r="AC177" s="379"/>
      <c r="AD177" s="379"/>
      <c r="AE177" s="480"/>
      <c r="AF177" s="480">
        <v>228100</v>
      </c>
      <c r="AG177" s="480">
        <v>600000</v>
      </c>
      <c r="AH177" s="379"/>
      <c r="AI177" s="379" t="s">
        <v>521</v>
      </c>
      <c r="AJ177" s="481">
        <v>45845.552384259259</v>
      </c>
      <c r="AK177" s="379"/>
      <c r="AL177" s="379"/>
      <c r="AM177" s="3"/>
    </row>
    <row r="178" spans="1:39" s="4" customFormat="1" ht="12.75" customHeight="1" x14ac:dyDescent="0.25">
      <c r="A178" s="379" t="s">
        <v>269</v>
      </c>
      <c r="B178" s="379" t="s">
        <v>258</v>
      </c>
      <c r="C178" s="379" t="s">
        <v>522</v>
      </c>
      <c r="D178" s="379" t="s">
        <v>836</v>
      </c>
      <c r="E178" s="379" t="s">
        <v>781</v>
      </c>
      <c r="F178" s="379" t="s">
        <v>791</v>
      </c>
      <c r="G178" s="480">
        <v>40022940.399999999</v>
      </c>
      <c r="H178" s="379"/>
      <c r="I178" s="480">
        <v>40022940.399999999</v>
      </c>
      <c r="J178" s="379"/>
      <c r="K178" s="379"/>
      <c r="L178" s="379"/>
      <c r="M178" s="379"/>
      <c r="N178" s="379"/>
      <c r="O178" s="379"/>
      <c r="P178" s="379"/>
      <c r="Q178" s="480">
        <v>3200000</v>
      </c>
      <c r="R178" s="480">
        <v>25500000</v>
      </c>
      <c r="S178" s="480">
        <v>11322940.4</v>
      </c>
      <c r="T178" s="379"/>
      <c r="U178" s="480">
        <v>12254328.640000001</v>
      </c>
      <c r="V178" s="379"/>
      <c r="W178" s="480">
        <v>12254328.640000001</v>
      </c>
      <c r="X178" s="379"/>
      <c r="Y178" s="379"/>
      <c r="Z178" s="379"/>
      <c r="AA178" s="379"/>
      <c r="AB178" s="379"/>
      <c r="AC178" s="379"/>
      <c r="AD178" s="379"/>
      <c r="AE178" s="480">
        <v>600000</v>
      </c>
      <c r="AF178" s="480">
        <v>5500000</v>
      </c>
      <c r="AG178" s="480">
        <v>6154328.6399999997</v>
      </c>
      <c r="AH178" s="379"/>
      <c r="AI178" s="379" t="s">
        <v>521</v>
      </c>
      <c r="AJ178" s="481">
        <v>45845.552395833336</v>
      </c>
      <c r="AK178" s="379"/>
      <c r="AL178" s="379"/>
      <c r="AM178" s="3"/>
    </row>
    <row r="179" spans="1:39" s="4" customFormat="1" ht="12.75" customHeight="1" x14ac:dyDescent="0.25">
      <c r="A179" s="379" t="s">
        <v>305</v>
      </c>
      <c r="B179" s="379" t="s">
        <v>258</v>
      </c>
      <c r="C179" s="379" t="s">
        <v>522</v>
      </c>
      <c r="D179" s="379" t="s">
        <v>836</v>
      </c>
      <c r="E179" s="379" t="s">
        <v>781</v>
      </c>
      <c r="F179" s="379" t="s">
        <v>826</v>
      </c>
      <c r="G179" s="480">
        <v>40022940.399999999</v>
      </c>
      <c r="H179" s="379"/>
      <c r="I179" s="480">
        <v>40022940.399999999</v>
      </c>
      <c r="J179" s="379"/>
      <c r="K179" s="379"/>
      <c r="L179" s="379"/>
      <c r="M179" s="379"/>
      <c r="N179" s="379"/>
      <c r="O179" s="379"/>
      <c r="P179" s="379"/>
      <c r="Q179" s="480">
        <v>3200000</v>
      </c>
      <c r="R179" s="480">
        <v>25500000</v>
      </c>
      <c r="S179" s="480">
        <v>11322940.4</v>
      </c>
      <c r="T179" s="379"/>
      <c r="U179" s="480">
        <v>12254328.640000001</v>
      </c>
      <c r="V179" s="379"/>
      <c r="W179" s="480">
        <v>12254328.640000001</v>
      </c>
      <c r="X179" s="379"/>
      <c r="Y179" s="379"/>
      <c r="Z179" s="379"/>
      <c r="AA179" s="379"/>
      <c r="AB179" s="379"/>
      <c r="AC179" s="379"/>
      <c r="AD179" s="379"/>
      <c r="AE179" s="480">
        <v>600000</v>
      </c>
      <c r="AF179" s="480">
        <v>5500000</v>
      </c>
      <c r="AG179" s="480">
        <v>6154328.6399999997</v>
      </c>
      <c r="AH179" s="379"/>
      <c r="AI179" s="379" t="s">
        <v>521</v>
      </c>
      <c r="AJ179" s="481">
        <v>45845.552395833336</v>
      </c>
      <c r="AK179" s="379"/>
      <c r="AL179" s="379"/>
      <c r="AM179" s="3"/>
    </row>
    <row r="180" spans="1:39" s="4" customFormat="1" ht="12.75" customHeight="1" x14ac:dyDescent="0.25">
      <c r="A180" s="344" t="s">
        <v>306</v>
      </c>
      <c r="B180" s="344" t="s">
        <v>258</v>
      </c>
      <c r="C180" s="344" t="s">
        <v>522</v>
      </c>
      <c r="D180" s="482" t="s">
        <v>836</v>
      </c>
      <c r="E180" s="344" t="s">
        <v>781</v>
      </c>
      <c r="F180" s="482" t="s">
        <v>827</v>
      </c>
      <c r="G180" s="478">
        <v>40022940.399999999</v>
      </c>
      <c r="H180" s="482"/>
      <c r="I180" s="478">
        <v>40022940.399999999</v>
      </c>
      <c r="J180" s="482"/>
      <c r="K180" s="482"/>
      <c r="L180" s="482"/>
      <c r="M180" s="482"/>
      <c r="N180" s="482"/>
      <c r="O180" s="482"/>
      <c r="P180" s="482"/>
      <c r="Q180" s="483">
        <v>3200000</v>
      </c>
      <c r="R180" s="483">
        <v>25500000</v>
      </c>
      <c r="S180" s="483">
        <v>11322940.4</v>
      </c>
      <c r="T180" s="482"/>
      <c r="U180" s="478">
        <v>12254328.640000001</v>
      </c>
      <c r="V180" s="482"/>
      <c r="W180" s="478">
        <v>12254328.640000001</v>
      </c>
      <c r="X180" s="482"/>
      <c r="Y180" s="482"/>
      <c r="Z180" s="482"/>
      <c r="AA180" s="482"/>
      <c r="AB180" s="482"/>
      <c r="AC180" s="482"/>
      <c r="AD180" s="482"/>
      <c r="AE180" s="483">
        <v>600000</v>
      </c>
      <c r="AF180" s="483">
        <v>5500000</v>
      </c>
      <c r="AG180" s="483">
        <v>6154328.6399999997</v>
      </c>
      <c r="AH180" s="482"/>
      <c r="AI180" s="344" t="s">
        <v>521</v>
      </c>
      <c r="AJ180" s="479">
        <v>45845.552384259259</v>
      </c>
      <c r="AK180" s="344"/>
      <c r="AL180" s="344"/>
      <c r="AM180" s="3"/>
    </row>
    <row r="181" spans="1:39" s="4" customFormat="1" ht="12.75" customHeight="1" x14ac:dyDescent="0.25">
      <c r="A181" s="344" t="s">
        <v>318</v>
      </c>
      <c r="B181" s="344" t="s">
        <v>258</v>
      </c>
      <c r="C181" s="344" t="s">
        <v>522</v>
      </c>
      <c r="D181" s="482" t="s">
        <v>840</v>
      </c>
      <c r="E181" s="344" t="s">
        <v>781</v>
      </c>
      <c r="F181" s="482" t="s">
        <v>522</v>
      </c>
      <c r="G181" s="478">
        <v>175789138.13</v>
      </c>
      <c r="H181" s="482"/>
      <c r="I181" s="478">
        <v>175789138.13</v>
      </c>
      <c r="J181" s="482"/>
      <c r="K181" s="482"/>
      <c r="L181" s="482"/>
      <c r="M181" s="482"/>
      <c r="N181" s="482"/>
      <c r="O181" s="482"/>
      <c r="P181" s="482"/>
      <c r="Q181" s="482">
        <v>954978.92</v>
      </c>
      <c r="R181" s="483">
        <v>138773012</v>
      </c>
      <c r="S181" s="483">
        <v>36061147.210000001</v>
      </c>
      <c r="T181" s="482"/>
      <c r="U181" s="478">
        <v>24220821.530000001</v>
      </c>
      <c r="V181" s="482"/>
      <c r="W181" s="478">
        <v>24220821.530000001</v>
      </c>
      <c r="X181" s="482"/>
      <c r="Y181" s="482"/>
      <c r="Z181" s="482"/>
      <c r="AA181" s="482"/>
      <c r="AB181" s="482"/>
      <c r="AC181" s="482"/>
      <c r="AD181" s="482"/>
      <c r="AE181" s="482">
        <v>0</v>
      </c>
      <c r="AF181" s="483">
        <v>14769832.52</v>
      </c>
      <c r="AG181" s="483">
        <v>9450989.0099999998</v>
      </c>
      <c r="AH181" s="482"/>
      <c r="AI181" s="344" t="s">
        <v>521</v>
      </c>
      <c r="AJ181" s="479">
        <v>45845.552395833336</v>
      </c>
      <c r="AK181" s="344"/>
      <c r="AL181" s="344"/>
      <c r="AM181" s="3"/>
    </row>
    <row r="182" spans="1:39" s="4" customFormat="1" ht="12.75" customHeight="1" x14ac:dyDescent="0.25">
      <c r="A182" s="379" t="s">
        <v>266</v>
      </c>
      <c r="B182" s="379" t="s">
        <v>258</v>
      </c>
      <c r="C182" s="379" t="s">
        <v>522</v>
      </c>
      <c r="D182" s="379" t="s">
        <v>840</v>
      </c>
      <c r="E182" s="379" t="s">
        <v>781</v>
      </c>
      <c r="F182" s="379" t="s">
        <v>258</v>
      </c>
      <c r="G182" s="480">
        <v>174089138.13</v>
      </c>
      <c r="H182" s="379"/>
      <c r="I182" s="480">
        <v>174089138.13</v>
      </c>
      <c r="J182" s="379"/>
      <c r="K182" s="379"/>
      <c r="L182" s="379"/>
      <c r="M182" s="379"/>
      <c r="N182" s="379"/>
      <c r="O182" s="379"/>
      <c r="P182" s="379"/>
      <c r="Q182" s="379">
        <v>954978.92</v>
      </c>
      <c r="R182" s="480">
        <v>137073012</v>
      </c>
      <c r="S182" s="379">
        <v>36061147.210000001</v>
      </c>
      <c r="T182" s="379"/>
      <c r="U182" s="480">
        <v>22606840.289999999</v>
      </c>
      <c r="V182" s="379"/>
      <c r="W182" s="480">
        <v>22606840.289999999</v>
      </c>
      <c r="X182" s="379"/>
      <c r="Y182" s="379"/>
      <c r="Z182" s="379"/>
      <c r="AA182" s="379"/>
      <c r="AB182" s="379"/>
      <c r="AC182" s="379"/>
      <c r="AD182" s="379"/>
      <c r="AE182" s="379">
        <v>0</v>
      </c>
      <c r="AF182" s="480">
        <v>13155851.279999999</v>
      </c>
      <c r="AG182" s="379">
        <v>9450989.0099999998</v>
      </c>
      <c r="AH182" s="379"/>
      <c r="AI182" s="379" t="s">
        <v>521</v>
      </c>
      <c r="AJ182" s="481">
        <v>45845.552395833336</v>
      </c>
      <c r="AK182" s="379"/>
      <c r="AL182" s="379"/>
      <c r="AM182" s="3"/>
    </row>
    <row r="183" spans="1:39" s="4" customFormat="1" ht="12.75" customHeight="1" x14ac:dyDescent="0.25">
      <c r="A183" s="379" t="s">
        <v>267</v>
      </c>
      <c r="B183" s="379" t="s">
        <v>258</v>
      </c>
      <c r="C183" s="379" t="s">
        <v>522</v>
      </c>
      <c r="D183" s="379" t="s">
        <v>840</v>
      </c>
      <c r="E183" s="379" t="s">
        <v>781</v>
      </c>
      <c r="F183" s="379" t="s">
        <v>789</v>
      </c>
      <c r="G183" s="480">
        <v>174089138.13</v>
      </c>
      <c r="H183" s="379"/>
      <c r="I183" s="480">
        <v>174089138.13</v>
      </c>
      <c r="J183" s="379"/>
      <c r="K183" s="379"/>
      <c r="L183" s="379"/>
      <c r="M183" s="379"/>
      <c r="N183" s="379"/>
      <c r="O183" s="379"/>
      <c r="P183" s="379"/>
      <c r="Q183" s="379">
        <v>954978.92</v>
      </c>
      <c r="R183" s="480">
        <v>137073012</v>
      </c>
      <c r="S183" s="379">
        <v>36061147.210000001</v>
      </c>
      <c r="T183" s="379"/>
      <c r="U183" s="480">
        <v>22606840.289999999</v>
      </c>
      <c r="V183" s="379"/>
      <c r="W183" s="480">
        <v>22606840.289999999</v>
      </c>
      <c r="X183" s="379"/>
      <c r="Y183" s="379"/>
      <c r="Z183" s="379"/>
      <c r="AA183" s="379"/>
      <c r="AB183" s="379"/>
      <c r="AC183" s="379"/>
      <c r="AD183" s="379"/>
      <c r="AE183" s="379">
        <v>0</v>
      </c>
      <c r="AF183" s="480">
        <v>13155851.279999999</v>
      </c>
      <c r="AG183" s="379">
        <v>9450989.0099999998</v>
      </c>
      <c r="AH183" s="379"/>
      <c r="AI183" s="379" t="s">
        <v>521</v>
      </c>
      <c r="AJ183" s="481">
        <v>45845.552395833336</v>
      </c>
      <c r="AK183" s="379"/>
      <c r="AL183" s="379"/>
      <c r="AM183" s="3"/>
    </row>
    <row r="184" spans="1:39" s="4" customFormat="1" ht="12.75" customHeight="1" x14ac:dyDescent="0.25">
      <c r="A184" s="344" t="s">
        <v>268</v>
      </c>
      <c r="B184" s="344" t="s">
        <v>258</v>
      </c>
      <c r="C184" s="344" t="s">
        <v>522</v>
      </c>
      <c r="D184" s="482" t="s">
        <v>840</v>
      </c>
      <c r="E184" s="344" t="s">
        <v>781</v>
      </c>
      <c r="F184" s="482" t="s">
        <v>790</v>
      </c>
      <c r="G184" s="478">
        <v>155413838.13</v>
      </c>
      <c r="H184" s="482"/>
      <c r="I184" s="478">
        <v>155413838.13</v>
      </c>
      <c r="J184" s="482"/>
      <c r="K184" s="482"/>
      <c r="L184" s="482"/>
      <c r="M184" s="482"/>
      <c r="N184" s="482"/>
      <c r="O184" s="482"/>
      <c r="P184" s="482"/>
      <c r="Q184" s="482">
        <v>954978.92</v>
      </c>
      <c r="R184" s="483">
        <v>120617712</v>
      </c>
      <c r="S184" s="482">
        <v>33841147.210000001</v>
      </c>
      <c r="T184" s="482"/>
      <c r="U184" s="478">
        <v>14879547.07</v>
      </c>
      <c r="V184" s="482"/>
      <c r="W184" s="478">
        <v>14879547.07</v>
      </c>
      <c r="X184" s="482"/>
      <c r="Y184" s="482"/>
      <c r="Z184" s="482"/>
      <c r="AA184" s="482"/>
      <c r="AB184" s="482"/>
      <c r="AC184" s="482"/>
      <c r="AD184" s="482"/>
      <c r="AE184" s="482">
        <v>0</v>
      </c>
      <c r="AF184" s="483">
        <v>6418622.96</v>
      </c>
      <c r="AG184" s="482">
        <v>8460924.1099999994</v>
      </c>
      <c r="AH184" s="482"/>
      <c r="AI184" s="344" t="s">
        <v>521</v>
      </c>
      <c r="AJ184" s="479">
        <v>45845.552384259259</v>
      </c>
      <c r="AK184" s="344"/>
      <c r="AL184" s="344"/>
      <c r="AM184" s="3"/>
    </row>
    <row r="185" spans="1:39" s="4" customFormat="1" ht="12.75" customHeight="1" x14ac:dyDescent="0.25">
      <c r="A185" s="379" t="s">
        <v>274</v>
      </c>
      <c r="B185" s="379" t="s">
        <v>258</v>
      </c>
      <c r="C185" s="379" t="s">
        <v>522</v>
      </c>
      <c r="D185" s="379" t="s">
        <v>840</v>
      </c>
      <c r="E185" s="379" t="s">
        <v>781</v>
      </c>
      <c r="F185" s="379" t="s">
        <v>795</v>
      </c>
      <c r="G185" s="480">
        <v>18675300</v>
      </c>
      <c r="H185" s="379"/>
      <c r="I185" s="480">
        <v>18675300</v>
      </c>
      <c r="J185" s="379"/>
      <c r="K185" s="379"/>
      <c r="L185" s="379"/>
      <c r="M185" s="379"/>
      <c r="N185" s="379"/>
      <c r="O185" s="379"/>
      <c r="P185" s="379"/>
      <c r="Q185" s="480"/>
      <c r="R185" s="480">
        <v>16455300</v>
      </c>
      <c r="S185" s="480">
        <v>2220000</v>
      </c>
      <c r="T185" s="379"/>
      <c r="U185" s="480">
        <v>7727293.2199999997</v>
      </c>
      <c r="V185" s="379"/>
      <c r="W185" s="480">
        <v>7727293.2199999997</v>
      </c>
      <c r="X185" s="379"/>
      <c r="Y185" s="379"/>
      <c r="Z185" s="379"/>
      <c r="AA185" s="379"/>
      <c r="AB185" s="379"/>
      <c r="AC185" s="379"/>
      <c r="AD185" s="379"/>
      <c r="AE185" s="480"/>
      <c r="AF185" s="480">
        <v>6737228.3200000003</v>
      </c>
      <c r="AG185" s="480">
        <v>990064.9</v>
      </c>
      <c r="AH185" s="379"/>
      <c r="AI185" s="379" t="s">
        <v>521</v>
      </c>
      <c r="AJ185" s="481">
        <v>45845.552384259259</v>
      </c>
      <c r="AK185" s="379"/>
      <c r="AL185" s="379"/>
      <c r="AM185" s="3"/>
    </row>
    <row r="186" spans="1:39" s="4" customFormat="1" ht="12.75" customHeight="1" x14ac:dyDescent="0.25">
      <c r="A186" s="379" t="s">
        <v>269</v>
      </c>
      <c r="B186" s="379" t="s">
        <v>258</v>
      </c>
      <c r="C186" s="379" t="s">
        <v>522</v>
      </c>
      <c r="D186" s="379" t="s">
        <v>840</v>
      </c>
      <c r="E186" s="379" t="s">
        <v>781</v>
      </c>
      <c r="F186" s="379" t="s">
        <v>791</v>
      </c>
      <c r="G186" s="480">
        <v>1700000</v>
      </c>
      <c r="H186" s="379"/>
      <c r="I186" s="480">
        <v>1700000</v>
      </c>
      <c r="J186" s="379"/>
      <c r="K186" s="379"/>
      <c r="L186" s="379"/>
      <c r="M186" s="379"/>
      <c r="N186" s="379"/>
      <c r="O186" s="379"/>
      <c r="P186" s="379"/>
      <c r="Q186" s="480"/>
      <c r="R186" s="480">
        <v>1700000</v>
      </c>
      <c r="S186" s="480"/>
      <c r="T186" s="379"/>
      <c r="U186" s="480">
        <v>1613981.24</v>
      </c>
      <c r="V186" s="379"/>
      <c r="W186" s="480">
        <v>1613981.24</v>
      </c>
      <c r="X186" s="379"/>
      <c r="Y186" s="379"/>
      <c r="Z186" s="379"/>
      <c r="AA186" s="379"/>
      <c r="AB186" s="379"/>
      <c r="AC186" s="379"/>
      <c r="AD186" s="379"/>
      <c r="AE186" s="480"/>
      <c r="AF186" s="480">
        <v>1613981.24</v>
      </c>
      <c r="AG186" s="480"/>
      <c r="AH186" s="379"/>
      <c r="AI186" s="379" t="s">
        <v>521</v>
      </c>
      <c r="AJ186" s="481">
        <v>45845.552395833336</v>
      </c>
      <c r="AK186" s="379"/>
      <c r="AL186" s="379"/>
      <c r="AM186" s="3"/>
    </row>
    <row r="187" spans="1:39" s="4" customFormat="1" ht="12.75" customHeight="1" x14ac:dyDescent="0.25">
      <c r="A187" s="379" t="s">
        <v>305</v>
      </c>
      <c r="B187" s="379" t="s">
        <v>258</v>
      </c>
      <c r="C187" s="379" t="s">
        <v>522</v>
      </c>
      <c r="D187" s="379" t="s">
        <v>840</v>
      </c>
      <c r="E187" s="379" t="s">
        <v>781</v>
      </c>
      <c r="F187" s="379" t="s">
        <v>826</v>
      </c>
      <c r="G187" s="480">
        <v>1700000</v>
      </c>
      <c r="H187" s="379"/>
      <c r="I187" s="480">
        <v>1700000</v>
      </c>
      <c r="J187" s="379"/>
      <c r="K187" s="379"/>
      <c r="L187" s="379"/>
      <c r="M187" s="379"/>
      <c r="N187" s="379"/>
      <c r="O187" s="379"/>
      <c r="P187" s="379"/>
      <c r="Q187" s="480"/>
      <c r="R187" s="480">
        <v>1700000</v>
      </c>
      <c r="S187" s="480"/>
      <c r="T187" s="379"/>
      <c r="U187" s="480">
        <v>1613981.24</v>
      </c>
      <c r="V187" s="379"/>
      <c r="W187" s="480">
        <v>1613981.24</v>
      </c>
      <c r="X187" s="379"/>
      <c r="Y187" s="379"/>
      <c r="Z187" s="379"/>
      <c r="AA187" s="379"/>
      <c r="AB187" s="379"/>
      <c r="AC187" s="379"/>
      <c r="AD187" s="379"/>
      <c r="AE187" s="480"/>
      <c r="AF187" s="480">
        <v>1613981.24</v>
      </c>
      <c r="AG187" s="480"/>
      <c r="AH187" s="379"/>
      <c r="AI187" s="379" t="s">
        <v>521</v>
      </c>
      <c r="AJ187" s="481">
        <v>45845.552395833336</v>
      </c>
      <c r="AK187" s="379"/>
      <c r="AL187" s="379"/>
      <c r="AM187" s="3"/>
    </row>
    <row r="188" spans="1:39" s="4" customFormat="1" ht="12.75" customHeight="1" x14ac:dyDescent="0.25">
      <c r="A188" s="344" t="s">
        <v>306</v>
      </c>
      <c r="B188" s="344" t="s">
        <v>258</v>
      </c>
      <c r="C188" s="344" t="s">
        <v>522</v>
      </c>
      <c r="D188" s="482" t="s">
        <v>840</v>
      </c>
      <c r="E188" s="344" t="s">
        <v>781</v>
      </c>
      <c r="F188" s="482" t="s">
        <v>827</v>
      </c>
      <c r="G188" s="478">
        <v>1700000</v>
      </c>
      <c r="H188" s="482"/>
      <c r="I188" s="478">
        <v>1700000</v>
      </c>
      <c r="J188" s="482"/>
      <c r="K188" s="482"/>
      <c r="L188" s="482"/>
      <c r="M188" s="482"/>
      <c r="N188" s="482"/>
      <c r="O188" s="482"/>
      <c r="P188" s="482"/>
      <c r="Q188" s="483"/>
      <c r="R188" s="483">
        <v>1700000</v>
      </c>
      <c r="S188" s="483"/>
      <c r="T188" s="482"/>
      <c r="U188" s="478">
        <v>1613981.24</v>
      </c>
      <c r="V188" s="482"/>
      <c r="W188" s="478">
        <v>1613981.24</v>
      </c>
      <c r="X188" s="482"/>
      <c r="Y188" s="482"/>
      <c r="Z188" s="482"/>
      <c r="AA188" s="482"/>
      <c r="AB188" s="482"/>
      <c r="AC188" s="482"/>
      <c r="AD188" s="482"/>
      <c r="AE188" s="483"/>
      <c r="AF188" s="483">
        <v>1613981.24</v>
      </c>
      <c r="AG188" s="483"/>
      <c r="AH188" s="482"/>
      <c r="AI188" s="344" t="s">
        <v>521</v>
      </c>
      <c r="AJ188" s="479">
        <v>45845.552384259259</v>
      </c>
      <c r="AK188" s="344"/>
      <c r="AL188" s="344"/>
      <c r="AM188" s="3"/>
    </row>
    <row r="189" spans="1:39" s="4" customFormat="1" ht="12.75" customHeight="1" x14ac:dyDescent="0.25">
      <c r="A189" s="379" t="s">
        <v>319</v>
      </c>
      <c r="B189" s="379" t="s">
        <v>258</v>
      </c>
      <c r="C189" s="379" t="s">
        <v>522</v>
      </c>
      <c r="D189" s="379" t="s">
        <v>841</v>
      </c>
      <c r="E189" s="379" t="s">
        <v>781</v>
      </c>
      <c r="F189" s="379" t="s">
        <v>522</v>
      </c>
      <c r="G189" s="480">
        <v>68422097.140000001</v>
      </c>
      <c r="H189" s="379"/>
      <c r="I189" s="480">
        <v>68422097.140000001</v>
      </c>
      <c r="J189" s="379"/>
      <c r="K189" s="379"/>
      <c r="L189" s="379"/>
      <c r="M189" s="379"/>
      <c r="N189" s="379"/>
      <c r="O189" s="379"/>
      <c r="P189" s="379"/>
      <c r="Q189" s="379">
        <v>658938.05000000005</v>
      </c>
      <c r="R189" s="379">
        <v>67747200</v>
      </c>
      <c r="S189" s="480">
        <v>15959.09</v>
      </c>
      <c r="T189" s="379"/>
      <c r="U189" s="480">
        <v>34650488.609999999</v>
      </c>
      <c r="V189" s="379"/>
      <c r="W189" s="480">
        <v>34650488.609999999</v>
      </c>
      <c r="X189" s="379"/>
      <c r="Y189" s="379"/>
      <c r="Z189" s="379"/>
      <c r="AA189" s="379"/>
      <c r="AB189" s="379"/>
      <c r="AC189" s="379"/>
      <c r="AD189" s="379"/>
      <c r="AE189" s="379">
        <v>290180.82</v>
      </c>
      <c r="AF189" s="379">
        <v>34354337.640000001</v>
      </c>
      <c r="AG189" s="480">
        <v>5970.15</v>
      </c>
      <c r="AH189" s="379"/>
      <c r="AI189" s="379" t="s">
        <v>521</v>
      </c>
      <c r="AJ189" s="481">
        <v>45845.552395833336</v>
      </c>
      <c r="AK189" s="379"/>
      <c r="AL189" s="379"/>
      <c r="AM189" s="3"/>
    </row>
    <row r="190" spans="1:39" s="4" customFormat="1" ht="12.75" customHeight="1" x14ac:dyDescent="0.25">
      <c r="A190" s="344" t="s">
        <v>266</v>
      </c>
      <c r="B190" s="344" t="s">
        <v>258</v>
      </c>
      <c r="C190" s="344" t="s">
        <v>522</v>
      </c>
      <c r="D190" s="482" t="s">
        <v>841</v>
      </c>
      <c r="E190" s="344" t="s">
        <v>781</v>
      </c>
      <c r="F190" s="482" t="s">
        <v>258</v>
      </c>
      <c r="G190" s="478">
        <v>816897.14</v>
      </c>
      <c r="H190" s="482"/>
      <c r="I190" s="478">
        <v>816897.14</v>
      </c>
      <c r="J190" s="482"/>
      <c r="K190" s="482"/>
      <c r="L190" s="482"/>
      <c r="M190" s="482"/>
      <c r="N190" s="482"/>
      <c r="O190" s="482"/>
      <c r="P190" s="482"/>
      <c r="Q190" s="482">
        <v>658938.05000000005</v>
      </c>
      <c r="R190" s="482">
        <v>142000</v>
      </c>
      <c r="S190" s="483">
        <v>15959.09</v>
      </c>
      <c r="T190" s="482"/>
      <c r="U190" s="478">
        <v>362488.61</v>
      </c>
      <c r="V190" s="482"/>
      <c r="W190" s="478">
        <v>362488.61</v>
      </c>
      <c r="X190" s="482"/>
      <c r="Y190" s="482"/>
      <c r="Z190" s="482"/>
      <c r="AA190" s="482"/>
      <c r="AB190" s="482"/>
      <c r="AC190" s="482"/>
      <c r="AD190" s="482"/>
      <c r="AE190" s="482">
        <v>290180.82</v>
      </c>
      <c r="AF190" s="482">
        <v>66337.64</v>
      </c>
      <c r="AG190" s="483">
        <v>5970.15</v>
      </c>
      <c r="AH190" s="482"/>
      <c r="AI190" s="344" t="s">
        <v>521</v>
      </c>
      <c r="AJ190" s="479">
        <v>45845.552395833336</v>
      </c>
      <c r="AK190" s="344"/>
      <c r="AL190" s="344"/>
      <c r="AM190" s="3"/>
    </row>
    <row r="191" spans="1:39" s="4" customFormat="1" ht="12.75" customHeight="1" x14ac:dyDescent="0.25">
      <c r="A191" s="379" t="s">
        <v>267</v>
      </c>
      <c r="B191" s="379" t="s">
        <v>258</v>
      </c>
      <c r="C191" s="379" t="s">
        <v>522</v>
      </c>
      <c r="D191" s="379" t="s">
        <v>841</v>
      </c>
      <c r="E191" s="379" t="s">
        <v>781</v>
      </c>
      <c r="F191" s="379" t="s">
        <v>789</v>
      </c>
      <c r="G191" s="480">
        <v>816897.14</v>
      </c>
      <c r="H191" s="379"/>
      <c r="I191" s="480">
        <v>816897.14</v>
      </c>
      <c r="J191" s="379"/>
      <c r="K191" s="379"/>
      <c r="L191" s="379"/>
      <c r="M191" s="379"/>
      <c r="N191" s="379"/>
      <c r="O191" s="379"/>
      <c r="P191" s="379"/>
      <c r="Q191" s="379">
        <v>658938.05000000005</v>
      </c>
      <c r="R191" s="480">
        <v>142000</v>
      </c>
      <c r="S191" s="379">
        <v>15959.09</v>
      </c>
      <c r="T191" s="379"/>
      <c r="U191" s="480">
        <v>362488.61</v>
      </c>
      <c r="V191" s="379"/>
      <c r="W191" s="480">
        <v>362488.61</v>
      </c>
      <c r="X191" s="379"/>
      <c r="Y191" s="379"/>
      <c r="Z191" s="379"/>
      <c r="AA191" s="379"/>
      <c r="AB191" s="379"/>
      <c r="AC191" s="379"/>
      <c r="AD191" s="379"/>
      <c r="AE191" s="379">
        <v>290180.82</v>
      </c>
      <c r="AF191" s="480">
        <v>66337.64</v>
      </c>
      <c r="AG191" s="379">
        <v>5970.15</v>
      </c>
      <c r="AH191" s="379"/>
      <c r="AI191" s="379" t="s">
        <v>521</v>
      </c>
      <c r="AJ191" s="481">
        <v>45845.552395833336</v>
      </c>
      <c r="AK191" s="379"/>
      <c r="AL191" s="379"/>
      <c r="AM191" s="3"/>
    </row>
    <row r="192" spans="1:39" s="4" customFormat="1" ht="12.75" customHeight="1" x14ac:dyDescent="0.25">
      <c r="A192" s="379" t="s">
        <v>268</v>
      </c>
      <c r="B192" s="379" t="s">
        <v>258</v>
      </c>
      <c r="C192" s="379" t="s">
        <v>522</v>
      </c>
      <c r="D192" s="379" t="s">
        <v>841</v>
      </c>
      <c r="E192" s="379" t="s">
        <v>781</v>
      </c>
      <c r="F192" s="379" t="s">
        <v>790</v>
      </c>
      <c r="G192" s="480">
        <v>816897.14</v>
      </c>
      <c r="H192" s="379"/>
      <c r="I192" s="480">
        <v>816897.14</v>
      </c>
      <c r="J192" s="379"/>
      <c r="K192" s="379"/>
      <c r="L192" s="379"/>
      <c r="M192" s="379"/>
      <c r="N192" s="379"/>
      <c r="O192" s="379"/>
      <c r="P192" s="379"/>
      <c r="Q192" s="379">
        <v>658938.05000000005</v>
      </c>
      <c r="R192" s="480">
        <v>142000</v>
      </c>
      <c r="S192" s="379">
        <v>15959.09</v>
      </c>
      <c r="T192" s="379"/>
      <c r="U192" s="480">
        <v>362488.61</v>
      </c>
      <c r="V192" s="379"/>
      <c r="W192" s="480">
        <v>362488.61</v>
      </c>
      <c r="X192" s="379"/>
      <c r="Y192" s="379"/>
      <c r="Z192" s="379"/>
      <c r="AA192" s="379"/>
      <c r="AB192" s="379"/>
      <c r="AC192" s="379"/>
      <c r="AD192" s="379"/>
      <c r="AE192" s="379">
        <v>290180.82</v>
      </c>
      <c r="AF192" s="480">
        <v>66337.64</v>
      </c>
      <c r="AG192" s="379">
        <v>5970.15</v>
      </c>
      <c r="AH192" s="379"/>
      <c r="AI192" s="379" t="s">
        <v>521</v>
      </c>
      <c r="AJ192" s="481">
        <v>45845.552384259259</v>
      </c>
      <c r="AK192" s="379"/>
      <c r="AL192" s="379"/>
      <c r="AM192" s="3"/>
    </row>
    <row r="193" spans="1:39" s="4" customFormat="1" ht="12.75" customHeight="1" x14ac:dyDescent="0.25">
      <c r="A193" s="344" t="s">
        <v>300</v>
      </c>
      <c r="B193" s="344" t="s">
        <v>258</v>
      </c>
      <c r="C193" s="344" t="s">
        <v>522</v>
      </c>
      <c r="D193" s="482" t="s">
        <v>841</v>
      </c>
      <c r="E193" s="344" t="s">
        <v>781</v>
      </c>
      <c r="F193" s="482" t="s">
        <v>821</v>
      </c>
      <c r="G193" s="478">
        <v>67605200</v>
      </c>
      <c r="H193" s="482"/>
      <c r="I193" s="478">
        <v>67605200</v>
      </c>
      <c r="J193" s="482"/>
      <c r="K193" s="482"/>
      <c r="L193" s="482"/>
      <c r="M193" s="482"/>
      <c r="N193" s="482"/>
      <c r="O193" s="482"/>
      <c r="P193" s="482"/>
      <c r="Q193" s="482"/>
      <c r="R193" s="483">
        <v>67605200</v>
      </c>
      <c r="S193" s="482"/>
      <c r="T193" s="482"/>
      <c r="U193" s="478">
        <v>34288000</v>
      </c>
      <c r="V193" s="482"/>
      <c r="W193" s="478">
        <v>34288000</v>
      </c>
      <c r="X193" s="482"/>
      <c r="Y193" s="482"/>
      <c r="Z193" s="482"/>
      <c r="AA193" s="482"/>
      <c r="AB193" s="482"/>
      <c r="AC193" s="482"/>
      <c r="AD193" s="482"/>
      <c r="AE193" s="482"/>
      <c r="AF193" s="483">
        <v>34288000</v>
      </c>
      <c r="AG193" s="482"/>
      <c r="AH193" s="482"/>
      <c r="AI193" s="344" t="s">
        <v>521</v>
      </c>
      <c r="AJ193" s="479">
        <v>45845.552395833336</v>
      </c>
      <c r="AK193" s="344"/>
      <c r="AL193" s="344"/>
      <c r="AM193" s="3"/>
    </row>
    <row r="194" spans="1:39" s="4" customFormat="1" ht="12.75" customHeight="1" x14ac:dyDescent="0.25">
      <c r="A194" s="379" t="s">
        <v>309</v>
      </c>
      <c r="B194" s="379" t="s">
        <v>258</v>
      </c>
      <c r="C194" s="379" t="s">
        <v>522</v>
      </c>
      <c r="D194" s="379" t="s">
        <v>841</v>
      </c>
      <c r="E194" s="379" t="s">
        <v>781</v>
      </c>
      <c r="F194" s="379" t="s">
        <v>831</v>
      </c>
      <c r="G194" s="480">
        <v>67605200</v>
      </c>
      <c r="H194" s="379"/>
      <c r="I194" s="480">
        <v>67605200</v>
      </c>
      <c r="J194" s="480"/>
      <c r="K194" s="379"/>
      <c r="L194" s="379"/>
      <c r="M194" s="379"/>
      <c r="N194" s="379"/>
      <c r="O194" s="379"/>
      <c r="P194" s="379"/>
      <c r="Q194" s="480"/>
      <c r="R194" s="480">
        <v>67605200</v>
      </c>
      <c r="S194" s="480"/>
      <c r="T194" s="379"/>
      <c r="U194" s="480">
        <v>34288000</v>
      </c>
      <c r="V194" s="379"/>
      <c r="W194" s="480">
        <v>34288000</v>
      </c>
      <c r="X194" s="480"/>
      <c r="Y194" s="379"/>
      <c r="Z194" s="379"/>
      <c r="AA194" s="379"/>
      <c r="AB194" s="379"/>
      <c r="AC194" s="379"/>
      <c r="AD194" s="379"/>
      <c r="AE194" s="480"/>
      <c r="AF194" s="480">
        <v>34288000</v>
      </c>
      <c r="AG194" s="480"/>
      <c r="AH194" s="379"/>
      <c r="AI194" s="379" t="s">
        <v>521</v>
      </c>
      <c r="AJ194" s="481">
        <v>45845.552395833336</v>
      </c>
      <c r="AK194" s="379"/>
      <c r="AL194" s="379"/>
      <c r="AM194" s="3"/>
    </row>
    <row r="195" spans="1:39" s="4" customFormat="1" ht="12.75" customHeight="1" x14ac:dyDescent="0.25">
      <c r="A195" s="379" t="s">
        <v>310</v>
      </c>
      <c r="B195" s="379" t="s">
        <v>258</v>
      </c>
      <c r="C195" s="379" t="s">
        <v>522</v>
      </c>
      <c r="D195" s="379" t="s">
        <v>841</v>
      </c>
      <c r="E195" s="379" t="s">
        <v>781</v>
      </c>
      <c r="F195" s="379" t="s">
        <v>832</v>
      </c>
      <c r="G195" s="480">
        <v>67605200</v>
      </c>
      <c r="H195" s="379"/>
      <c r="I195" s="480">
        <v>67605200</v>
      </c>
      <c r="J195" s="379"/>
      <c r="K195" s="379"/>
      <c r="L195" s="379"/>
      <c r="M195" s="379"/>
      <c r="N195" s="379"/>
      <c r="O195" s="379"/>
      <c r="P195" s="379"/>
      <c r="Q195" s="480"/>
      <c r="R195" s="379">
        <v>67605200</v>
      </c>
      <c r="S195" s="379"/>
      <c r="T195" s="379"/>
      <c r="U195" s="480">
        <v>34288000</v>
      </c>
      <c r="V195" s="379"/>
      <c r="W195" s="480">
        <v>34288000</v>
      </c>
      <c r="X195" s="379"/>
      <c r="Y195" s="379"/>
      <c r="Z195" s="379"/>
      <c r="AA195" s="379"/>
      <c r="AB195" s="379"/>
      <c r="AC195" s="379"/>
      <c r="AD195" s="379"/>
      <c r="AE195" s="480"/>
      <c r="AF195" s="379">
        <v>34288000</v>
      </c>
      <c r="AG195" s="379"/>
      <c r="AH195" s="379"/>
      <c r="AI195" s="379" t="s">
        <v>521</v>
      </c>
      <c r="AJ195" s="481">
        <v>45845.552384259259</v>
      </c>
      <c r="AK195" s="379"/>
      <c r="AL195" s="379"/>
      <c r="AM195" s="3"/>
    </row>
    <row r="196" spans="1:39" s="4" customFormat="1" ht="12.75" customHeight="1" x14ac:dyDescent="0.25">
      <c r="A196" s="379" t="s">
        <v>320</v>
      </c>
      <c r="B196" s="379" t="s">
        <v>258</v>
      </c>
      <c r="C196" s="379" t="s">
        <v>522</v>
      </c>
      <c r="D196" s="379" t="s">
        <v>842</v>
      </c>
      <c r="E196" s="379" t="s">
        <v>781</v>
      </c>
      <c r="F196" s="379" t="s">
        <v>522</v>
      </c>
      <c r="G196" s="480">
        <v>2496813401.0900002</v>
      </c>
      <c r="H196" s="379"/>
      <c r="I196" s="480">
        <v>2496813401.0900002</v>
      </c>
      <c r="J196" s="379">
        <v>586400</v>
      </c>
      <c r="K196" s="379"/>
      <c r="L196" s="379"/>
      <c r="M196" s="379"/>
      <c r="N196" s="379"/>
      <c r="O196" s="379"/>
      <c r="P196" s="379"/>
      <c r="Q196" s="480">
        <v>2495945401.0900002</v>
      </c>
      <c r="R196" s="379">
        <v>826400</v>
      </c>
      <c r="S196" s="379">
        <v>628000</v>
      </c>
      <c r="T196" s="379"/>
      <c r="U196" s="480">
        <v>1347697524.0899999</v>
      </c>
      <c r="V196" s="379"/>
      <c r="W196" s="480">
        <v>1347697524.0899999</v>
      </c>
      <c r="X196" s="379">
        <v>244335</v>
      </c>
      <c r="Y196" s="379"/>
      <c r="Z196" s="379"/>
      <c r="AA196" s="379"/>
      <c r="AB196" s="379"/>
      <c r="AC196" s="379"/>
      <c r="AD196" s="379"/>
      <c r="AE196" s="480">
        <v>1347525121.0899999</v>
      </c>
      <c r="AF196" s="379">
        <v>255015</v>
      </c>
      <c r="AG196" s="379">
        <v>161723</v>
      </c>
      <c r="AH196" s="379"/>
      <c r="AI196" s="379" t="s">
        <v>521</v>
      </c>
      <c r="AJ196" s="481">
        <v>45845.552395833336</v>
      </c>
      <c r="AK196" s="379"/>
      <c r="AL196" s="379"/>
      <c r="AM196" s="3"/>
    </row>
    <row r="197" spans="1:39" s="4" customFormat="1" ht="12.75" customHeight="1" x14ac:dyDescent="0.25">
      <c r="A197" s="379" t="s">
        <v>321</v>
      </c>
      <c r="B197" s="379" t="s">
        <v>258</v>
      </c>
      <c r="C197" s="379" t="s">
        <v>522</v>
      </c>
      <c r="D197" s="379" t="s">
        <v>843</v>
      </c>
      <c r="E197" s="379" t="s">
        <v>781</v>
      </c>
      <c r="F197" s="379" t="s">
        <v>522</v>
      </c>
      <c r="G197" s="480">
        <v>839804018</v>
      </c>
      <c r="H197" s="379"/>
      <c r="I197" s="480">
        <v>839804018</v>
      </c>
      <c r="J197" s="379"/>
      <c r="K197" s="379"/>
      <c r="L197" s="379"/>
      <c r="M197" s="379"/>
      <c r="N197" s="379"/>
      <c r="O197" s="379"/>
      <c r="P197" s="379"/>
      <c r="Q197" s="480">
        <v>839804018</v>
      </c>
      <c r="R197" s="379"/>
      <c r="S197" s="379"/>
      <c r="T197" s="379"/>
      <c r="U197" s="480">
        <v>461048384.14999998</v>
      </c>
      <c r="V197" s="379"/>
      <c r="W197" s="480">
        <v>461048384.14999998</v>
      </c>
      <c r="X197" s="379"/>
      <c r="Y197" s="379"/>
      <c r="Z197" s="379"/>
      <c r="AA197" s="379"/>
      <c r="AB197" s="379"/>
      <c r="AC197" s="379"/>
      <c r="AD197" s="379"/>
      <c r="AE197" s="480">
        <v>461048384.14999998</v>
      </c>
      <c r="AF197" s="379"/>
      <c r="AG197" s="379"/>
      <c r="AH197" s="379"/>
      <c r="AI197" s="379" t="s">
        <v>521</v>
      </c>
      <c r="AJ197" s="481">
        <v>45845.552395833336</v>
      </c>
      <c r="AK197" s="379"/>
      <c r="AL197" s="379"/>
      <c r="AM197" s="3"/>
    </row>
    <row r="198" spans="1:39" s="4" customFormat="1" ht="12.75" customHeight="1" x14ac:dyDescent="0.25">
      <c r="A198" s="344" t="s">
        <v>300</v>
      </c>
      <c r="B198" s="344" t="s">
        <v>258</v>
      </c>
      <c r="C198" s="344" t="s">
        <v>522</v>
      </c>
      <c r="D198" s="482" t="s">
        <v>843</v>
      </c>
      <c r="E198" s="344" t="s">
        <v>781</v>
      </c>
      <c r="F198" s="482" t="s">
        <v>821</v>
      </c>
      <c r="G198" s="478">
        <v>839804018</v>
      </c>
      <c r="H198" s="482"/>
      <c r="I198" s="478">
        <v>839804018</v>
      </c>
      <c r="J198" s="482"/>
      <c r="K198" s="482"/>
      <c r="L198" s="482"/>
      <c r="M198" s="482"/>
      <c r="N198" s="482"/>
      <c r="O198" s="482"/>
      <c r="P198" s="482"/>
      <c r="Q198" s="483">
        <v>839804018</v>
      </c>
      <c r="R198" s="482"/>
      <c r="S198" s="482"/>
      <c r="T198" s="482"/>
      <c r="U198" s="478">
        <v>461048384.14999998</v>
      </c>
      <c r="V198" s="482"/>
      <c r="W198" s="478">
        <v>461048384.14999998</v>
      </c>
      <c r="X198" s="482"/>
      <c r="Y198" s="482"/>
      <c r="Z198" s="482"/>
      <c r="AA198" s="482"/>
      <c r="AB198" s="482"/>
      <c r="AC198" s="482"/>
      <c r="AD198" s="482"/>
      <c r="AE198" s="483">
        <v>461048384.14999998</v>
      </c>
      <c r="AF198" s="482"/>
      <c r="AG198" s="482"/>
      <c r="AH198" s="482"/>
      <c r="AI198" s="344" t="s">
        <v>521</v>
      </c>
      <c r="AJ198" s="479">
        <v>45845.552395833336</v>
      </c>
      <c r="AK198" s="344"/>
      <c r="AL198" s="344"/>
      <c r="AM198" s="3"/>
    </row>
    <row r="199" spans="1:39" s="4" customFormat="1" ht="12.75" customHeight="1" x14ac:dyDescent="0.25">
      <c r="A199" s="344" t="s">
        <v>309</v>
      </c>
      <c r="B199" s="344" t="s">
        <v>258</v>
      </c>
      <c r="C199" s="344" t="s">
        <v>522</v>
      </c>
      <c r="D199" s="482" t="s">
        <v>843</v>
      </c>
      <c r="E199" s="344" t="s">
        <v>781</v>
      </c>
      <c r="F199" s="482" t="s">
        <v>831</v>
      </c>
      <c r="G199" s="478">
        <v>574556218</v>
      </c>
      <c r="H199" s="482"/>
      <c r="I199" s="478">
        <v>574556218</v>
      </c>
      <c r="J199" s="482"/>
      <c r="K199" s="482"/>
      <c r="L199" s="482"/>
      <c r="M199" s="482"/>
      <c r="N199" s="482"/>
      <c r="O199" s="482"/>
      <c r="P199" s="482"/>
      <c r="Q199" s="483">
        <v>574556218</v>
      </c>
      <c r="R199" s="482"/>
      <c r="S199" s="482"/>
      <c r="T199" s="482"/>
      <c r="U199" s="478">
        <v>318143225.56999999</v>
      </c>
      <c r="V199" s="482"/>
      <c r="W199" s="478">
        <v>318143225.56999999</v>
      </c>
      <c r="X199" s="482"/>
      <c r="Y199" s="482"/>
      <c r="Z199" s="482"/>
      <c r="AA199" s="482"/>
      <c r="AB199" s="482"/>
      <c r="AC199" s="482"/>
      <c r="AD199" s="482"/>
      <c r="AE199" s="483">
        <v>318143225.56999999</v>
      </c>
      <c r="AF199" s="482"/>
      <c r="AG199" s="482"/>
      <c r="AH199" s="482"/>
      <c r="AI199" s="344" t="s">
        <v>521</v>
      </c>
      <c r="AJ199" s="479">
        <v>45845.552395833336</v>
      </c>
      <c r="AK199" s="344"/>
      <c r="AL199" s="344"/>
      <c r="AM199" s="3"/>
    </row>
    <row r="200" spans="1:39" s="4" customFormat="1" ht="12.75" customHeight="1" x14ac:dyDescent="0.25">
      <c r="A200" s="379" t="s">
        <v>310</v>
      </c>
      <c r="B200" s="379" t="s">
        <v>258</v>
      </c>
      <c r="C200" s="379" t="s">
        <v>522</v>
      </c>
      <c r="D200" s="379" t="s">
        <v>843</v>
      </c>
      <c r="E200" s="379" t="s">
        <v>781</v>
      </c>
      <c r="F200" s="379" t="s">
        <v>832</v>
      </c>
      <c r="G200" s="480">
        <v>537950900</v>
      </c>
      <c r="H200" s="379"/>
      <c r="I200" s="480">
        <v>537950900</v>
      </c>
      <c r="J200" s="379"/>
      <c r="K200" s="379"/>
      <c r="L200" s="379"/>
      <c r="M200" s="379"/>
      <c r="N200" s="379"/>
      <c r="O200" s="379"/>
      <c r="P200" s="379"/>
      <c r="Q200" s="480">
        <v>537950900</v>
      </c>
      <c r="R200" s="379"/>
      <c r="S200" s="379"/>
      <c r="T200" s="379"/>
      <c r="U200" s="480">
        <v>306684124</v>
      </c>
      <c r="V200" s="379"/>
      <c r="W200" s="480">
        <v>306684124</v>
      </c>
      <c r="X200" s="379"/>
      <c r="Y200" s="379"/>
      <c r="Z200" s="379"/>
      <c r="AA200" s="379"/>
      <c r="AB200" s="379"/>
      <c r="AC200" s="379"/>
      <c r="AD200" s="379"/>
      <c r="AE200" s="480">
        <v>306684124</v>
      </c>
      <c r="AF200" s="379"/>
      <c r="AG200" s="379"/>
      <c r="AH200" s="379"/>
      <c r="AI200" s="379" t="s">
        <v>521</v>
      </c>
      <c r="AJ200" s="481">
        <v>45845.552384259259</v>
      </c>
      <c r="AK200" s="379"/>
      <c r="AL200" s="379"/>
      <c r="AM200" s="3"/>
    </row>
    <row r="201" spans="1:39" s="4" customFormat="1" ht="12.75" customHeight="1" x14ac:dyDescent="0.25">
      <c r="A201" s="344" t="s">
        <v>311</v>
      </c>
      <c r="B201" s="344" t="s">
        <v>258</v>
      </c>
      <c r="C201" s="344" t="s">
        <v>522</v>
      </c>
      <c r="D201" s="482" t="s">
        <v>843</v>
      </c>
      <c r="E201" s="344" t="s">
        <v>781</v>
      </c>
      <c r="F201" s="482" t="s">
        <v>833</v>
      </c>
      <c r="G201" s="478">
        <v>36605318</v>
      </c>
      <c r="H201" s="482"/>
      <c r="I201" s="478">
        <v>36605318</v>
      </c>
      <c r="J201" s="482"/>
      <c r="K201" s="482"/>
      <c r="L201" s="482"/>
      <c r="M201" s="482"/>
      <c r="N201" s="482"/>
      <c r="O201" s="482"/>
      <c r="P201" s="482"/>
      <c r="Q201" s="483">
        <v>36605318</v>
      </c>
      <c r="R201" s="482"/>
      <c r="S201" s="482"/>
      <c r="T201" s="482"/>
      <c r="U201" s="478">
        <v>11459101.57</v>
      </c>
      <c r="V201" s="482"/>
      <c r="W201" s="478">
        <v>11459101.57</v>
      </c>
      <c r="X201" s="482"/>
      <c r="Y201" s="482"/>
      <c r="Z201" s="482"/>
      <c r="AA201" s="482"/>
      <c r="AB201" s="482"/>
      <c r="AC201" s="482"/>
      <c r="AD201" s="482"/>
      <c r="AE201" s="483">
        <v>11459101.57</v>
      </c>
      <c r="AF201" s="482"/>
      <c r="AG201" s="482"/>
      <c r="AH201" s="482"/>
      <c r="AI201" s="344" t="s">
        <v>521</v>
      </c>
      <c r="AJ201" s="479">
        <v>45845.552384259259</v>
      </c>
      <c r="AK201" s="344"/>
      <c r="AL201" s="344"/>
      <c r="AM201" s="3"/>
    </row>
    <row r="202" spans="1:39" s="4" customFormat="1" ht="12.75" customHeight="1" x14ac:dyDescent="0.25">
      <c r="A202" s="344" t="s">
        <v>322</v>
      </c>
      <c r="B202" s="344" t="s">
        <v>258</v>
      </c>
      <c r="C202" s="344" t="s">
        <v>522</v>
      </c>
      <c r="D202" s="482" t="s">
        <v>843</v>
      </c>
      <c r="E202" s="344" t="s">
        <v>781</v>
      </c>
      <c r="F202" s="482" t="s">
        <v>388</v>
      </c>
      <c r="G202" s="478">
        <v>265247800</v>
      </c>
      <c r="H202" s="482"/>
      <c r="I202" s="478">
        <v>265247800</v>
      </c>
      <c r="J202" s="482"/>
      <c r="K202" s="482"/>
      <c r="L202" s="482"/>
      <c r="M202" s="482"/>
      <c r="N202" s="482"/>
      <c r="O202" s="482"/>
      <c r="P202" s="482"/>
      <c r="Q202" s="483">
        <v>265247800</v>
      </c>
      <c r="R202" s="482"/>
      <c r="S202" s="482"/>
      <c r="T202" s="482"/>
      <c r="U202" s="478">
        <v>142905158.58000001</v>
      </c>
      <c r="V202" s="482"/>
      <c r="W202" s="478">
        <v>142905158.58000001</v>
      </c>
      <c r="X202" s="482"/>
      <c r="Y202" s="482"/>
      <c r="Z202" s="482"/>
      <c r="AA202" s="482"/>
      <c r="AB202" s="482"/>
      <c r="AC202" s="482"/>
      <c r="AD202" s="482"/>
      <c r="AE202" s="483">
        <v>142905158.58000001</v>
      </c>
      <c r="AF202" s="482"/>
      <c r="AG202" s="482"/>
      <c r="AH202" s="482"/>
      <c r="AI202" s="344" t="s">
        <v>521</v>
      </c>
      <c r="AJ202" s="479">
        <v>45845.552395833336</v>
      </c>
      <c r="AK202" s="344"/>
      <c r="AL202" s="344"/>
      <c r="AM202" s="3"/>
    </row>
    <row r="203" spans="1:39" s="4" customFormat="1" ht="12.75" customHeight="1" x14ac:dyDescent="0.25">
      <c r="A203" s="379" t="s">
        <v>323</v>
      </c>
      <c r="B203" s="379" t="s">
        <v>258</v>
      </c>
      <c r="C203" s="379" t="s">
        <v>522</v>
      </c>
      <c r="D203" s="379" t="s">
        <v>843</v>
      </c>
      <c r="E203" s="379" t="s">
        <v>781</v>
      </c>
      <c r="F203" s="379" t="s">
        <v>844</v>
      </c>
      <c r="G203" s="480">
        <v>255019200</v>
      </c>
      <c r="H203" s="379"/>
      <c r="I203" s="480">
        <v>255019200</v>
      </c>
      <c r="J203" s="379"/>
      <c r="K203" s="379"/>
      <c r="L203" s="379"/>
      <c r="M203" s="379"/>
      <c r="N203" s="379"/>
      <c r="O203" s="379"/>
      <c r="P203" s="379"/>
      <c r="Q203" s="480">
        <v>255019200</v>
      </c>
      <c r="R203" s="379"/>
      <c r="S203" s="379"/>
      <c r="T203" s="379"/>
      <c r="U203" s="480">
        <v>139504005</v>
      </c>
      <c r="V203" s="379"/>
      <c r="W203" s="480">
        <v>139504005</v>
      </c>
      <c r="X203" s="379"/>
      <c r="Y203" s="379"/>
      <c r="Z203" s="379"/>
      <c r="AA203" s="379"/>
      <c r="AB203" s="379"/>
      <c r="AC203" s="379"/>
      <c r="AD203" s="379"/>
      <c r="AE203" s="480">
        <v>139504005</v>
      </c>
      <c r="AF203" s="379"/>
      <c r="AG203" s="379"/>
      <c r="AH203" s="379"/>
      <c r="AI203" s="379" t="s">
        <v>521</v>
      </c>
      <c r="AJ203" s="481">
        <v>45845.552384259259</v>
      </c>
      <c r="AK203" s="379"/>
      <c r="AL203" s="379"/>
      <c r="AM203" s="3"/>
    </row>
    <row r="204" spans="1:39" s="4" customFormat="1" ht="12.75" customHeight="1" x14ac:dyDescent="0.25">
      <c r="A204" s="379" t="s">
        <v>324</v>
      </c>
      <c r="B204" s="379" t="s">
        <v>258</v>
      </c>
      <c r="C204" s="379" t="s">
        <v>522</v>
      </c>
      <c r="D204" s="379" t="s">
        <v>843</v>
      </c>
      <c r="E204" s="379" t="s">
        <v>781</v>
      </c>
      <c r="F204" s="379" t="s">
        <v>845</v>
      </c>
      <c r="G204" s="480">
        <v>10228600</v>
      </c>
      <c r="H204" s="379"/>
      <c r="I204" s="480">
        <v>10228600</v>
      </c>
      <c r="J204" s="379"/>
      <c r="K204" s="379"/>
      <c r="L204" s="379"/>
      <c r="M204" s="379"/>
      <c r="N204" s="379"/>
      <c r="O204" s="379"/>
      <c r="P204" s="379"/>
      <c r="Q204" s="480">
        <v>10228600</v>
      </c>
      <c r="R204" s="379"/>
      <c r="S204" s="379"/>
      <c r="T204" s="379"/>
      <c r="U204" s="480">
        <v>3401153.58</v>
      </c>
      <c r="V204" s="379"/>
      <c r="W204" s="480">
        <v>3401153.58</v>
      </c>
      <c r="X204" s="379"/>
      <c r="Y204" s="379"/>
      <c r="Z204" s="379"/>
      <c r="AA204" s="379"/>
      <c r="AB204" s="379"/>
      <c r="AC204" s="379"/>
      <c r="AD204" s="379"/>
      <c r="AE204" s="480">
        <v>3401153.58</v>
      </c>
      <c r="AF204" s="379"/>
      <c r="AG204" s="379"/>
      <c r="AH204" s="379"/>
      <c r="AI204" s="379" t="s">
        <v>521</v>
      </c>
      <c r="AJ204" s="481">
        <v>45845.552384259259</v>
      </c>
      <c r="AK204" s="379"/>
      <c r="AL204" s="379"/>
      <c r="AM204" s="3"/>
    </row>
    <row r="205" spans="1:39" s="4" customFormat="1" ht="12.75" customHeight="1" x14ac:dyDescent="0.25">
      <c r="A205" s="379" t="s">
        <v>325</v>
      </c>
      <c r="B205" s="379" t="s">
        <v>258</v>
      </c>
      <c r="C205" s="379" t="s">
        <v>522</v>
      </c>
      <c r="D205" s="379" t="s">
        <v>846</v>
      </c>
      <c r="E205" s="379" t="s">
        <v>781</v>
      </c>
      <c r="F205" s="379" t="s">
        <v>522</v>
      </c>
      <c r="G205" s="480">
        <v>1450501509.0899999</v>
      </c>
      <c r="H205" s="379"/>
      <c r="I205" s="480">
        <v>1450501509.0899999</v>
      </c>
      <c r="J205" s="379"/>
      <c r="K205" s="379"/>
      <c r="L205" s="379"/>
      <c r="M205" s="379"/>
      <c r="N205" s="379"/>
      <c r="O205" s="379"/>
      <c r="P205" s="379"/>
      <c r="Q205" s="480">
        <v>1450501509.0899999</v>
      </c>
      <c r="R205" s="379"/>
      <c r="S205" s="379"/>
      <c r="T205" s="379"/>
      <c r="U205" s="480">
        <v>782660416.65999997</v>
      </c>
      <c r="V205" s="379"/>
      <c r="W205" s="480">
        <v>782660416.65999997</v>
      </c>
      <c r="X205" s="379"/>
      <c r="Y205" s="379"/>
      <c r="Z205" s="379"/>
      <c r="AA205" s="379"/>
      <c r="AB205" s="379"/>
      <c r="AC205" s="379"/>
      <c r="AD205" s="379"/>
      <c r="AE205" s="480">
        <v>782660416.65999997</v>
      </c>
      <c r="AF205" s="379"/>
      <c r="AG205" s="379"/>
      <c r="AH205" s="379"/>
      <c r="AI205" s="379" t="s">
        <v>521</v>
      </c>
      <c r="AJ205" s="481">
        <v>45845.552395833336</v>
      </c>
      <c r="AK205" s="379"/>
      <c r="AL205" s="379"/>
      <c r="AM205" s="3"/>
    </row>
    <row r="206" spans="1:39" s="4" customFormat="1" ht="12.75" customHeight="1" x14ac:dyDescent="0.25">
      <c r="A206" s="344" t="s">
        <v>315</v>
      </c>
      <c r="B206" s="344" t="s">
        <v>258</v>
      </c>
      <c r="C206" s="344" t="s">
        <v>522</v>
      </c>
      <c r="D206" s="482" t="s">
        <v>846</v>
      </c>
      <c r="E206" s="344" t="s">
        <v>781</v>
      </c>
      <c r="F206" s="482" t="s">
        <v>837</v>
      </c>
      <c r="G206" s="478">
        <v>46356607.990000002</v>
      </c>
      <c r="H206" s="482"/>
      <c r="I206" s="478">
        <v>46356607.990000002</v>
      </c>
      <c r="J206" s="482"/>
      <c r="K206" s="482"/>
      <c r="L206" s="482"/>
      <c r="M206" s="482"/>
      <c r="N206" s="482"/>
      <c r="O206" s="482"/>
      <c r="P206" s="482"/>
      <c r="Q206" s="483">
        <v>46356607.990000002</v>
      </c>
      <c r="R206" s="482"/>
      <c r="S206" s="482"/>
      <c r="T206" s="482"/>
      <c r="U206" s="478">
        <v>6044507.9900000002</v>
      </c>
      <c r="V206" s="482"/>
      <c r="W206" s="478">
        <v>6044507.9900000002</v>
      </c>
      <c r="X206" s="482"/>
      <c r="Y206" s="482"/>
      <c r="Z206" s="482"/>
      <c r="AA206" s="482"/>
      <c r="AB206" s="482"/>
      <c r="AC206" s="482"/>
      <c r="AD206" s="482"/>
      <c r="AE206" s="483">
        <v>6044507.9900000002</v>
      </c>
      <c r="AF206" s="482"/>
      <c r="AG206" s="482"/>
      <c r="AH206" s="482"/>
      <c r="AI206" s="344" t="s">
        <v>521</v>
      </c>
      <c r="AJ206" s="479">
        <v>45845.552395833336</v>
      </c>
      <c r="AK206" s="344"/>
      <c r="AL206" s="344"/>
      <c r="AM206" s="3"/>
    </row>
    <row r="207" spans="1:39" s="4" customFormat="1" ht="12.75" customHeight="1" x14ac:dyDescent="0.25">
      <c r="A207" s="379" t="s">
        <v>316</v>
      </c>
      <c r="B207" s="379" t="s">
        <v>258</v>
      </c>
      <c r="C207" s="379" t="s">
        <v>522</v>
      </c>
      <c r="D207" s="379" t="s">
        <v>846</v>
      </c>
      <c r="E207" s="379" t="s">
        <v>781</v>
      </c>
      <c r="F207" s="379" t="s">
        <v>838</v>
      </c>
      <c r="G207" s="480">
        <v>45686607.990000002</v>
      </c>
      <c r="H207" s="379"/>
      <c r="I207" s="480">
        <v>45686607.990000002</v>
      </c>
      <c r="J207" s="379"/>
      <c r="K207" s="379"/>
      <c r="L207" s="379"/>
      <c r="M207" s="379"/>
      <c r="N207" s="379"/>
      <c r="O207" s="379"/>
      <c r="P207" s="379"/>
      <c r="Q207" s="480">
        <v>45686607.990000002</v>
      </c>
      <c r="R207" s="379"/>
      <c r="S207" s="379"/>
      <c r="T207" s="379"/>
      <c r="U207" s="480">
        <v>5374507.9900000002</v>
      </c>
      <c r="V207" s="379"/>
      <c r="W207" s="480">
        <v>5374507.9900000002</v>
      </c>
      <c r="X207" s="379"/>
      <c r="Y207" s="379"/>
      <c r="Z207" s="379"/>
      <c r="AA207" s="379"/>
      <c r="AB207" s="379"/>
      <c r="AC207" s="379"/>
      <c r="AD207" s="379"/>
      <c r="AE207" s="480">
        <v>5374507.9900000002</v>
      </c>
      <c r="AF207" s="379"/>
      <c r="AG207" s="379"/>
      <c r="AH207" s="379"/>
      <c r="AI207" s="379" t="s">
        <v>521</v>
      </c>
      <c r="AJ207" s="481">
        <v>45845.552395833336</v>
      </c>
      <c r="AK207" s="379"/>
      <c r="AL207" s="379"/>
      <c r="AM207" s="3"/>
    </row>
    <row r="208" spans="1:39" s="4" customFormat="1" ht="12.75" customHeight="1" x14ac:dyDescent="0.25">
      <c r="A208" s="344" t="s">
        <v>317</v>
      </c>
      <c r="B208" s="344" t="s">
        <v>258</v>
      </c>
      <c r="C208" s="344" t="s">
        <v>522</v>
      </c>
      <c r="D208" s="482" t="s">
        <v>846</v>
      </c>
      <c r="E208" s="344" t="s">
        <v>781</v>
      </c>
      <c r="F208" s="482" t="s">
        <v>839</v>
      </c>
      <c r="G208" s="478">
        <v>45686607.990000002</v>
      </c>
      <c r="H208" s="482"/>
      <c r="I208" s="478">
        <v>45686607.990000002</v>
      </c>
      <c r="J208" s="482"/>
      <c r="K208" s="482"/>
      <c r="L208" s="482"/>
      <c r="M208" s="482"/>
      <c r="N208" s="482"/>
      <c r="O208" s="482"/>
      <c r="P208" s="482"/>
      <c r="Q208" s="483">
        <v>45686607.990000002</v>
      </c>
      <c r="R208" s="482"/>
      <c r="S208" s="482"/>
      <c r="T208" s="482"/>
      <c r="U208" s="478">
        <v>5374507.9900000002</v>
      </c>
      <c r="V208" s="482"/>
      <c r="W208" s="478">
        <v>5374507.9900000002</v>
      </c>
      <c r="X208" s="482"/>
      <c r="Y208" s="482"/>
      <c r="Z208" s="482"/>
      <c r="AA208" s="482"/>
      <c r="AB208" s="482"/>
      <c r="AC208" s="482"/>
      <c r="AD208" s="482"/>
      <c r="AE208" s="483">
        <v>5374507.9900000002</v>
      </c>
      <c r="AF208" s="482"/>
      <c r="AG208" s="482"/>
      <c r="AH208" s="482"/>
      <c r="AI208" s="344" t="s">
        <v>521</v>
      </c>
      <c r="AJ208" s="479">
        <v>45845.552384259259</v>
      </c>
      <c r="AK208" s="344"/>
      <c r="AL208" s="344"/>
      <c r="AM208" s="3"/>
    </row>
    <row r="209" spans="1:39" s="4" customFormat="1" ht="12.75" customHeight="1" x14ac:dyDescent="0.25">
      <c r="A209" s="379" t="s">
        <v>951</v>
      </c>
      <c r="B209" s="379" t="s">
        <v>258</v>
      </c>
      <c r="C209" s="379" t="s">
        <v>522</v>
      </c>
      <c r="D209" s="379" t="s">
        <v>846</v>
      </c>
      <c r="E209" s="379" t="s">
        <v>781</v>
      </c>
      <c r="F209" s="379" t="s">
        <v>952</v>
      </c>
      <c r="G209" s="480">
        <v>670000</v>
      </c>
      <c r="H209" s="379"/>
      <c r="I209" s="480">
        <v>670000</v>
      </c>
      <c r="J209" s="379"/>
      <c r="K209" s="379"/>
      <c r="L209" s="379"/>
      <c r="M209" s="379"/>
      <c r="N209" s="379"/>
      <c r="O209" s="379"/>
      <c r="P209" s="379"/>
      <c r="Q209" s="480">
        <v>670000</v>
      </c>
      <c r="R209" s="379"/>
      <c r="S209" s="379"/>
      <c r="T209" s="379"/>
      <c r="U209" s="480">
        <v>670000</v>
      </c>
      <c r="V209" s="379"/>
      <c r="W209" s="480">
        <v>670000</v>
      </c>
      <c r="X209" s="379"/>
      <c r="Y209" s="379"/>
      <c r="Z209" s="379"/>
      <c r="AA209" s="379"/>
      <c r="AB209" s="379"/>
      <c r="AC209" s="379"/>
      <c r="AD209" s="379"/>
      <c r="AE209" s="480">
        <v>670000</v>
      </c>
      <c r="AF209" s="379"/>
      <c r="AG209" s="379"/>
      <c r="AH209" s="379"/>
      <c r="AI209" s="379" t="s">
        <v>521</v>
      </c>
      <c r="AJ209" s="481">
        <v>45845.552395833336</v>
      </c>
      <c r="AK209" s="379"/>
      <c r="AL209" s="379"/>
      <c r="AM209" s="3"/>
    </row>
    <row r="210" spans="1:39" s="4" customFormat="1" ht="12.75" customHeight="1" x14ac:dyDescent="0.25">
      <c r="A210" s="379" t="s">
        <v>953</v>
      </c>
      <c r="B210" s="379" t="s">
        <v>258</v>
      </c>
      <c r="C210" s="379" t="s">
        <v>522</v>
      </c>
      <c r="D210" s="379" t="s">
        <v>846</v>
      </c>
      <c r="E210" s="379" t="s">
        <v>781</v>
      </c>
      <c r="F210" s="379" t="s">
        <v>954</v>
      </c>
      <c r="G210" s="480">
        <v>670000</v>
      </c>
      <c r="H210" s="379"/>
      <c r="I210" s="480">
        <v>670000</v>
      </c>
      <c r="J210" s="379"/>
      <c r="K210" s="379"/>
      <c r="L210" s="379"/>
      <c r="M210" s="379"/>
      <c r="N210" s="379"/>
      <c r="O210" s="379"/>
      <c r="P210" s="379"/>
      <c r="Q210" s="480">
        <v>670000</v>
      </c>
      <c r="R210" s="379"/>
      <c r="S210" s="379"/>
      <c r="T210" s="379"/>
      <c r="U210" s="480">
        <v>670000</v>
      </c>
      <c r="V210" s="379"/>
      <c r="W210" s="480">
        <v>670000</v>
      </c>
      <c r="X210" s="379"/>
      <c r="Y210" s="379"/>
      <c r="Z210" s="379"/>
      <c r="AA210" s="379"/>
      <c r="AB210" s="379"/>
      <c r="AC210" s="379"/>
      <c r="AD210" s="379"/>
      <c r="AE210" s="480">
        <v>670000</v>
      </c>
      <c r="AF210" s="379"/>
      <c r="AG210" s="379"/>
      <c r="AH210" s="379"/>
      <c r="AI210" s="379" t="s">
        <v>521</v>
      </c>
      <c r="AJ210" s="481">
        <v>45845.552384259259</v>
      </c>
      <c r="AK210" s="379"/>
      <c r="AL210" s="379"/>
      <c r="AM210" s="3"/>
    </row>
    <row r="211" spans="1:39" s="4" customFormat="1" ht="12.75" customHeight="1" x14ac:dyDescent="0.25">
      <c r="A211" s="344" t="s">
        <v>300</v>
      </c>
      <c r="B211" s="344" t="s">
        <v>258</v>
      </c>
      <c r="C211" s="344" t="s">
        <v>522</v>
      </c>
      <c r="D211" s="482" t="s">
        <v>846</v>
      </c>
      <c r="E211" s="344" t="s">
        <v>781</v>
      </c>
      <c r="F211" s="482" t="s">
        <v>821</v>
      </c>
      <c r="G211" s="478">
        <v>1404144901.0999999</v>
      </c>
      <c r="H211" s="482"/>
      <c r="I211" s="478">
        <v>1404144901.0999999</v>
      </c>
      <c r="J211" s="482"/>
      <c r="K211" s="482"/>
      <c r="L211" s="482"/>
      <c r="M211" s="482"/>
      <c r="N211" s="482"/>
      <c r="O211" s="482"/>
      <c r="P211" s="482"/>
      <c r="Q211" s="483">
        <v>1404144901.0999999</v>
      </c>
      <c r="R211" s="482"/>
      <c r="S211" s="482"/>
      <c r="T211" s="482"/>
      <c r="U211" s="478">
        <v>776615908.66999996</v>
      </c>
      <c r="V211" s="482"/>
      <c r="W211" s="478">
        <v>776615908.66999996</v>
      </c>
      <c r="X211" s="482"/>
      <c r="Y211" s="482"/>
      <c r="Z211" s="482"/>
      <c r="AA211" s="482"/>
      <c r="AB211" s="482"/>
      <c r="AC211" s="482"/>
      <c r="AD211" s="482"/>
      <c r="AE211" s="483">
        <v>776615908.66999996</v>
      </c>
      <c r="AF211" s="482"/>
      <c r="AG211" s="482"/>
      <c r="AH211" s="482"/>
      <c r="AI211" s="344" t="s">
        <v>521</v>
      </c>
      <c r="AJ211" s="479">
        <v>45845.552395833336</v>
      </c>
      <c r="AK211" s="344"/>
      <c r="AL211" s="344"/>
      <c r="AM211" s="3"/>
    </row>
    <row r="212" spans="1:39" s="4" customFormat="1" ht="12.75" customHeight="1" x14ac:dyDescent="0.25">
      <c r="A212" s="344" t="s">
        <v>309</v>
      </c>
      <c r="B212" s="344" t="s">
        <v>258</v>
      </c>
      <c r="C212" s="344" t="s">
        <v>522</v>
      </c>
      <c r="D212" s="482" t="s">
        <v>846</v>
      </c>
      <c r="E212" s="344" t="s">
        <v>781</v>
      </c>
      <c r="F212" s="482" t="s">
        <v>831</v>
      </c>
      <c r="G212" s="478">
        <v>1012112801.1</v>
      </c>
      <c r="H212" s="482"/>
      <c r="I212" s="478">
        <v>1012112801.1</v>
      </c>
      <c r="J212" s="482"/>
      <c r="K212" s="482"/>
      <c r="L212" s="482"/>
      <c r="M212" s="482"/>
      <c r="N212" s="482"/>
      <c r="O212" s="482"/>
      <c r="P212" s="482"/>
      <c r="Q212" s="483">
        <v>1012112801.1</v>
      </c>
      <c r="R212" s="482"/>
      <c r="S212" s="482"/>
      <c r="T212" s="482"/>
      <c r="U212" s="478">
        <v>557277366.88999999</v>
      </c>
      <c r="V212" s="482"/>
      <c r="W212" s="478">
        <v>557277366.88999999</v>
      </c>
      <c r="X212" s="482"/>
      <c r="Y212" s="482"/>
      <c r="Z212" s="482"/>
      <c r="AA212" s="482"/>
      <c r="AB212" s="482"/>
      <c r="AC212" s="482"/>
      <c r="AD212" s="482"/>
      <c r="AE212" s="483">
        <v>557277366.88999999</v>
      </c>
      <c r="AF212" s="482"/>
      <c r="AG212" s="482"/>
      <c r="AH212" s="482"/>
      <c r="AI212" s="344" t="s">
        <v>521</v>
      </c>
      <c r="AJ212" s="479">
        <v>45845.552395833336</v>
      </c>
      <c r="AK212" s="344"/>
      <c r="AL212" s="344"/>
      <c r="AM212" s="3"/>
    </row>
    <row r="213" spans="1:39" s="4" customFormat="1" ht="12.75" customHeight="1" x14ac:dyDescent="0.25">
      <c r="A213" s="379" t="s">
        <v>310</v>
      </c>
      <c r="B213" s="379" t="s">
        <v>258</v>
      </c>
      <c r="C213" s="379" t="s">
        <v>522</v>
      </c>
      <c r="D213" s="379" t="s">
        <v>846</v>
      </c>
      <c r="E213" s="379" t="s">
        <v>781</v>
      </c>
      <c r="F213" s="379" t="s">
        <v>832</v>
      </c>
      <c r="G213" s="480">
        <v>753409103.99000001</v>
      </c>
      <c r="H213" s="379"/>
      <c r="I213" s="480">
        <v>753409103.99000001</v>
      </c>
      <c r="J213" s="379"/>
      <c r="K213" s="379"/>
      <c r="L213" s="379"/>
      <c r="M213" s="379"/>
      <c r="N213" s="379"/>
      <c r="O213" s="379"/>
      <c r="P213" s="379"/>
      <c r="Q213" s="480">
        <v>753409103.99000001</v>
      </c>
      <c r="R213" s="379"/>
      <c r="S213" s="379"/>
      <c r="T213" s="379"/>
      <c r="U213" s="480">
        <v>435598382</v>
      </c>
      <c r="V213" s="379"/>
      <c r="W213" s="480">
        <v>435598382</v>
      </c>
      <c r="X213" s="379"/>
      <c r="Y213" s="379"/>
      <c r="Z213" s="379"/>
      <c r="AA213" s="379"/>
      <c r="AB213" s="379"/>
      <c r="AC213" s="379"/>
      <c r="AD213" s="379"/>
      <c r="AE213" s="480">
        <v>435598382</v>
      </c>
      <c r="AF213" s="379"/>
      <c r="AG213" s="379"/>
      <c r="AH213" s="379"/>
      <c r="AI213" s="379" t="s">
        <v>521</v>
      </c>
      <c r="AJ213" s="481">
        <v>45845.552384259259</v>
      </c>
      <c r="AK213" s="379"/>
      <c r="AL213" s="379"/>
      <c r="AM213" s="3"/>
    </row>
    <row r="214" spans="1:39" s="4" customFormat="1" ht="12.75" customHeight="1" x14ac:dyDescent="0.25">
      <c r="A214" s="344" t="s">
        <v>311</v>
      </c>
      <c r="B214" s="344" t="s">
        <v>258</v>
      </c>
      <c r="C214" s="344" t="s">
        <v>522</v>
      </c>
      <c r="D214" s="482" t="s">
        <v>846</v>
      </c>
      <c r="E214" s="344" t="s">
        <v>781</v>
      </c>
      <c r="F214" s="482" t="s">
        <v>833</v>
      </c>
      <c r="G214" s="478">
        <v>258703697.11000001</v>
      </c>
      <c r="H214" s="482"/>
      <c r="I214" s="478">
        <v>258703697.11000001</v>
      </c>
      <c r="J214" s="482"/>
      <c r="K214" s="482"/>
      <c r="L214" s="482"/>
      <c r="M214" s="482"/>
      <c r="N214" s="482"/>
      <c r="O214" s="482"/>
      <c r="P214" s="482"/>
      <c r="Q214" s="483">
        <v>258703697.11000001</v>
      </c>
      <c r="R214" s="482"/>
      <c r="S214" s="482"/>
      <c r="T214" s="482"/>
      <c r="U214" s="478">
        <v>121678984.89</v>
      </c>
      <c r="V214" s="482"/>
      <c r="W214" s="478">
        <v>121678984.89</v>
      </c>
      <c r="X214" s="482"/>
      <c r="Y214" s="482"/>
      <c r="Z214" s="482"/>
      <c r="AA214" s="482"/>
      <c r="AB214" s="482"/>
      <c r="AC214" s="482"/>
      <c r="AD214" s="482"/>
      <c r="AE214" s="483">
        <v>121678984.89</v>
      </c>
      <c r="AF214" s="482"/>
      <c r="AG214" s="482"/>
      <c r="AH214" s="482"/>
      <c r="AI214" s="344" t="s">
        <v>521</v>
      </c>
      <c r="AJ214" s="479">
        <v>45845.552384259259</v>
      </c>
      <c r="AK214" s="344"/>
      <c r="AL214" s="344"/>
      <c r="AM214" s="3"/>
    </row>
    <row r="215" spans="1:39" s="4" customFormat="1" ht="12.75" customHeight="1" x14ac:dyDescent="0.25">
      <c r="A215" s="344" t="s">
        <v>322</v>
      </c>
      <c r="B215" s="344" t="s">
        <v>258</v>
      </c>
      <c r="C215" s="344" t="s">
        <v>522</v>
      </c>
      <c r="D215" s="482" t="s">
        <v>846</v>
      </c>
      <c r="E215" s="344" t="s">
        <v>781</v>
      </c>
      <c r="F215" s="482" t="s">
        <v>388</v>
      </c>
      <c r="G215" s="478">
        <v>392032100</v>
      </c>
      <c r="H215" s="482"/>
      <c r="I215" s="478">
        <v>392032100</v>
      </c>
      <c r="J215" s="482"/>
      <c r="K215" s="482"/>
      <c r="L215" s="482"/>
      <c r="M215" s="482"/>
      <c r="N215" s="482"/>
      <c r="O215" s="482"/>
      <c r="P215" s="482"/>
      <c r="Q215" s="483">
        <v>392032100</v>
      </c>
      <c r="R215" s="482"/>
      <c r="S215" s="482"/>
      <c r="T215" s="482"/>
      <c r="U215" s="478">
        <v>219338541.78</v>
      </c>
      <c r="V215" s="482"/>
      <c r="W215" s="478">
        <v>219338541.78</v>
      </c>
      <c r="X215" s="482"/>
      <c r="Y215" s="482"/>
      <c r="Z215" s="482"/>
      <c r="AA215" s="482"/>
      <c r="AB215" s="482"/>
      <c r="AC215" s="482"/>
      <c r="AD215" s="482"/>
      <c r="AE215" s="483">
        <v>219338541.78</v>
      </c>
      <c r="AF215" s="482"/>
      <c r="AG215" s="482"/>
      <c r="AH215" s="482"/>
      <c r="AI215" s="344" t="s">
        <v>521</v>
      </c>
      <c r="AJ215" s="479">
        <v>45845.552395833336</v>
      </c>
      <c r="AK215" s="344"/>
      <c r="AL215" s="344"/>
      <c r="AM215" s="3"/>
    </row>
    <row r="216" spans="1:39" s="4" customFormat="1" ht="12.75" customHeight="1" x14ac:dyDescent="0.25">
      <c r="A216" s="379" t="s">
        <v>323</v>
      </c>
      <c r="B216" s="379" t="s">
        <v>258</v>
      </c>
      <c r="C216" s="379" t="s">
        <v>522</v>
      </c>
      <c r="D216" s="379" t="s">
        <v>846</v>
      </c>
      <c r="E216" s="379" t="s">
        <v>781</v>
      </c>
      <c r="F216" s="379" t="s">
        <v>844</v>
      </c>
      <c r="G216" s="480">
        <v>285281800</v>
      </c>
      <c r="H216" s="379"/>
      <c r="I216" s="480">
        <v>285281800</v>
      </c>
      <c r="J216" s="379"/>
      <c r="K216" s="379"/>
      <c r="L216" s="379"/>
      <c r="M216" s="379"/>
      <c r="N216" s="379"/>
      <c r="O216" s="379"/>
      <c r="P216" s="379"/>
      <c r="Q216" s="480">
        <v>285281800</v>
      </c>
      <c r="R216" s="379"/>
      <c r="S216" s="379"/>
      <c r="T216" s="379"/>
      <c r="U216" s="480">
        <v>168508060</v>
      </c>
      <c r="V216" s="379"/>
      <c r="W216" s="480">
        <v>168508060</v>
      </c>
      <c r="X216" s="379"/>
      <c r="Y216" s="379"/>
      <c r="Z216" s="379"/>
      <c r="AA216" s="379"/>
      <c r="AB216" s="379"/>
      <c r="AC216" s="379"/>
      <c r="AD216" s="379"/>
      <c r="AE216" s="480">
        <v>168508060</v>
      </c>
      <c r="AF216" s="379"/>
      <c r="AG216" s="379"/>
      <c r="AH216" s="379"/>
      <c r="AI216" s="379" t="s">
        <v>521</v>
      </c>
      <c r="AJ216" s="481">
        <v>45845.552384259259</v>
      </c>
      <c r="AK216" s="379"/>
      <c r="AL216" s="379"/>
      <c r="AM216" s="3"/>
    </row>
    <row r="217" spans="1:39" s="4" customFormat="1" ht="12.75" customHeight="1" x14ac:dyDescent="0.25">
      <c r="A217" s="379" t="s">
        <v>324</v>
      </c>
      <c r="B217" s="379" t="s">
        <v>258</v>
      </c>
      <c r="C217" s="379" t="s">
        <v>522</v>
      </c>
      <c r="D217" s="379" t="s">
        <v>846</v>
      </c>
      <c r="E217" s="379" t="s">
        <v>781</v>
      </c>
      <c r="F217" s="379" t="s">
        <v>845</v>
      </c>
      <c r="G217" s="480">
        <v>106750300</v>
      </c>
      <c r="H217" s="379"/>
      <c r="I217" s="480">
        <v>106750300</v>
      </c>
      <c r="J217" s="379"/>
      <c r="K217" s="379"/>
      <c r="L217" s="379"/>
      <c r="M217" s="379"/>
      <c r="N217" s="379"/>
      <c r="O217" s="379"/>
      <c r="P217" s="379"/>
      <c r="Q217" s="480">
        <v>106750300</v>
      </c>
      <c r="R217" s="379"/>
      <c r="S217" s="379"/>
      <c r="T217" s="379"/>
      <c r="U217" s="480">
        <v>50830481.780000001</v>
      </c>
      <c r="V217" s="379"/>
      <c r="W217" s="480">
        <v>50830481.780000001</v>
      </c>
      <c r="X217" s="379"/>
      <c r="Y217" s="379"/>
      <c r="Z217" s="379"/>
      <c r="AA217" s="379"/>
      <c r="AB217" s="379"/>
      <c r="AC217" s="379"/>
      <c r="AD217" s="379"/>
      <c r="AE217" s="480">
        <v>50830481.780000001</v>
      </c>
      <c r="AF217" s="379"/>
      <c r="AG217" s="379"/>
      <c r="AH217" s="379"/>
      <c r="AI217" s="379" t="s">
        <v>521</v>
      </c>
      <c r="AJ217" s="481">
        <v>45845.552384259259</v>
      </c>
      <c r="AK217" s="379"/>
      <c r="AL217" s="379"/>
      <c r="AM217" s="3"/>
    </row>
    <row r="218" spans="1:39" s="4" customFormat="1" ht="12.75" customHeight="1" x14ac:dyDescent="0.25">
      <c r="A218" s="379" t="s">
        <v>326</v>
      </c>
      <c r="B218" s="379" t="s">
        <v>258</v>
      </c>
      <c r="C218" s="379" t="s">
        <v>522</v>
      </c>
      <c r="D218" s="379" t="s">
        <v>847</v>
      </c>
      <c r="E218" s="379" t="s">
        <v>781</v>
      </c>
      <c r="F218" s="379" t="s">
        <v>522</v>
      </c>
      <c r="G218" s="480">
        <v>101885800</v>
      </c>
      <c r="H218" s="379"/>
      <c r="I218" s="480">
        <v>101885800</v>
      </c>
      <c r="J218" s="379"/>
      <c r="K218" s="379"/>
      <c r="L218" s="379"/>
      <c r="M218" s="379"/>
      <c r="N218" s="379"/>
      <c r="O218" s="379"/>
      <c r="P218" s="379"/>
      <c r="Q218" s="480">
        <v>101885800</v>
      </c>
      <c r="R218" s="379"/>
      <c r="S218" s="379"/>
      <c r="T218" s="379"/>
      <c r="U218" s="480">
        <v>55690926.240000002</v>
      </c>
      <c r="V218" s="379"/>
      <c r="W218" s="480">
        <v>55690926.240000002</v>
      </c>
      <c r="X218" s="379"/>
      <c r="Y218" s="379"/>
      <c r="Z218" s="379"/>
      <c r="AA218" s="379"/>
      <c r="AB218" s="379"/>
      <c r="AC218" s="379"/>
      <c r="AD218" s="379"/>
      <c r="AE218" s="480">
        <v>55690926.240000002</v>
      </c>
      <c r="AF218" s="379"/>
      <c r="AG218" s="379"/>
      <c r="AH218" s="379"/>
      <c r="AI218" s="379" t="s">
        <v>521</v>
      </c>
      <c r="AJ218" s="481">
        <v>45845.552395833336</v>
      </c>
      <c r="AK218" s="379"/>
      <c r="AL218" s="379"/>
      <c r="AM218" s="3"/>
    </row>
    <row r="219" spans="1:39" s="4" customFormat="1" ht="12.75" customHeight="1" x14ac:dyDescent="0.25">
      <c r="A219" s="344" t="s">
        <v>300</v>
      </c>
      <c r="B219" s="344" t="s">
        <v>258</v>
      </c>
      <c r="C219" s="344" t="s">
        <v>522</v>
      </c>
      <c r="D219" s="482" t="s">
        <v>847</v>
      </c>
      <c r="E219" s="344" t="s">
        <v>781</v>
      </c>
      <c r="F219" s="482" t="s">
        <v>821</v>
      </c>
      <c r="G219" s="478">
        <v>101885800</v>
      </c>
      <c r="H219" s="482"/>
      <c r="I219" s="478">
        <v>101885800</v>
      </c>
      <c r="J219" s="482"/>
      <c r="K219" s="482"/>
      <c r="L219" s="482"/>
      <c r="M219" s="482"/>
      <c r="N219" s="482"/>
      <c r="O219" s="482"/>
      <c r="P219" s="482"/>
      <c r="Q219" s="483">
        <v>101885800</v>
      </c>
      <c r="R219" s="482"/>
      <c r="S219" s="482"/>
      <c r="T219" s="482"/>
      <c r="U219" s="478">
        <v>55690926.240000002</v>
      </c>
      <c r="V219" s="482"/>
      <c r="W219" s="478">
        <v>55690926.240000002</v>
      </c>
      <c r="X219" s="482"/>
      <c r="Y219" s="482"/>
      <c r="Z219" s="482"/>
      <c r="AA219" s="482"/>
      <c r="AB219" s="482"/>
      <c r="AC219" s="482"/>
      <c r="AD219" s="482"/>
      <c r="AE219" s="483">
        <v>55690926.240000002</v>
      </c>
      <c r="AF219" s="482"/>
      <c r="AG219" s="482"/>
      <c r="AH219" s="482"/>
      <c r="AI219" s="344" t="s">
        <v>521</v>
      </c>
      <c r="AJ219" s="479">
        <v>45845.552395833336</v>
      </c>
      <c r="AK219" s="344"/>
      <c r="AL219" s="344"/>
      <c r="AM219" s="3"/>
    </row>
    <row r="220" spans="1:39" s="4" customFormat="1" ht="12.75" customHeight="1" x14ac:dyDescent="0.25">
      <c r="A220" s="344" t="s">
        <v>309</v>
      </c>
      <c r="B220" s="344" t="s">
        <v>258</v>
      </c>
      <c r="C220" s="344" t="s">
        <v>522</v>
      </c>
      <c r="D220" s="482" t="s">
        <v>847</v>
      </c>
      <c r="E220" s="344" t="s">
        <v>781</v>
      </c>
      <c r="F220" s="482" t="s">
        <v>831</v>
      </c>
      <c r="G220" s="478">
        <v>51506050</v>
      </c>
      <c r="H220" s="482"/>
      <c r="I220" s="478">
        <v>51506050</v>
      </c>
      <c r="J220" s="482"/>
      <c r="K220" s="482"/>
      <c r="L220" s="482"/>
      <c r="M220" s="482"/>
      <c r="N220" s="482"/>
      <c r="O220" s="482"/>
      <c r="P220" s="482"/>
      <c r="Q220" s="483">
        <v>51506050</v>
      </c>
      <c r="R220" s="482"/>
      <c r="S220" s="482"/>
      <c r="T220" s="482"/>
      <c r="U220" s="478">
        <v>26879804.239999998</v>
      </c>
      <c r="V220" s="482"/>
      <c r="W220" s="478">
        <v>26879804.239999998</v>
      </c>
      <c r="X220" s="482"/>
      <c r="Y220" s="482"/>
      <c r="Z220" s="482"/>
      <c r="AA220" s="482"/>
      <c r="AB220" s="482"/>
      <c r="AC220" s="482"/>
      <c r="AD220" s="482"/>
      <c r="AE220" s="483">
        <v>26879804.239999998</v>
      </c>
      <c r="AF220" s="482"/>
      <c r="AG220" s="482"/>
      <c r="AH220" s="482"/>
      <c r="AI220" s="344" t="s">
        <v>521</v>
      </c>
      <c r="AJ220" s="479">
        <v>45845.552395833336</v>
      </c>
      <c r="AK220" s="344"/>
      <c r="AL220" s="344"/>
      <c r="AM220" s="3"/>
    </row>
    <row r="221" spans="1:39" s="4" customFormat="1" ht="12.75" customHeight="1" x14ac:dyDescent="0.25">
      <c r="A221" s="344" t="s">
        <v>310</v>
      </c>
      <c r="B221" s="344" t="s">
        <v>258</v>
      </c>
      <c r="C221" s="344" t="s">
        <v>522</v>
      </c>
      <c r="D221" s="482" t="s">
        <v>847</v>
      </c>
      <c r="E221" s="344" t="s">
        <v>781</v>
      </c>
      <c r="F221" s="482" t="s">
        <v>832</v>
      </c>
      <c r="G221" s="478">
        <v>13757500</v>
      </c>
      <c r="H221" s="482"/>
      <c r="I221" s="478">
        <v>13757500</v>
      </c>
      <c r="J221" s="482"/>
      <c r="K221" s="482"/>
      <c r="L221" s="482"/>
      <c r="M221" s="482"/>
      <c r="N221" s="482"/>
      <c r="O221" s="482"/>
      <c r="P221" s="482"/>
      <c r="Q221" s="483">
        <v>13757500</v>
      </c>
      <c r="R221" s="482"/>
      <c r="S221" s="482"/>
      <c r="T221" s="482"/>
      <c r="U221" s="478">
        <v>6827320</v>
      </c>
      <c r="V221" s="482"/>
      <c r="W221" s="478">
        <v>6827320</v>
      </c>
      <c r="X221" s="482"/>
      <c r="Y221" s="482"/>
      <c r="Z221" s="482"/>
      <c r="AA221" s="482"/>
      <c r="AB221" s="482"/>
      <c r="AC221" s="482"/>
      <c r="AD221" s="482"/>
      <c r="AE221" s="483">
        <v>6827320</v>
      </c>
      <c r="AF221" s="482"/>
      <c r="AG221" s="482"/>
      <c r="AH221" s="482"/>
      <c r="AI221" s="344" t="s">
        <v>521</v>
      </c>
      <c r="AJ221" s="479">
        <v>45845.552384259259</v>
      </c>
      <c r="AK221" s="344"/>
      <c r="AL221" s="344"/>
      <c r="AM221" s="3"/>
    </row>
    <row r="222" spans="1:39" s="4" customFormat="1" ht="12.75" customHeight="1" x14ac:dyDescent="0.25">
      <c r="A222" s="379" t="s">
        <v>311</v>
      </c>
      <c r="B222" s="379" t="s">
        <v>258</v>
      </c>
      <c r="C222" s="379" t="s">
        <v>522</v>
      </c>
      <c r="D222" s="379" t="s">
        <v>847</v>
      </c>
      <c r="E222" s="379" t="s">
        <v>781</v>
      </c>
      <c r="F222" s="379" t="s">
        <v>833</v>
      </c>
      <c r="G222" s="480">
        <v>1559950</v>
      </c>
      <c r="H222" s="379"/>
      <c r="I222" s="480">
        <v>1559950</v>
      </c>
      <c r="J222" s="379"/>
      <c r="K222" s="379"/>
      <c r="L222" s="379"/>
      <c r="M222" s="379"/>
      <c r="N222" s="379"/>
      <c r="O222" s="379"/>
      <c r="P222" s="379"/>
      <c r="Q222" s="480">
        <v>1559950</v>
      </c>
      <c r="R222" s="379"/>
      <c r="S222" s="379"/>
      <c r="T222" s="379"/>
      <c r="U222" s="480">
        <v>717614.24</v>
      </c>
      <c r="V222" s="379"/>
      <c r="W222" s="480">
        <v>717614.24</v>
      </c>
      <c r="X222" s="379"/>
      <c r="Y222" s="379"/>
      <c r="Z222" s="379"/>
      <c r="AA222" s="379"/>
      <c r="AB222" s="379"/>
      <c r="AC222" s="379"/>
      <c r="AD222" s="379"/>
      <c r="AE222" s="480">
        <v>717614.24</v>
      </c>
      <c r="AF222" s="379"/>
      <c r="AG222" s="379"/>
      <c r="AH222" s="379"/>
      <c r="AI222" s="379" t="s">
        <v>521</v>
      </c>
      <c r="AJ222" s="481">
        <v>45845.552384259259</v>
      </c>
      <c r="AK222" s="379"/>
      <c r="AL222" s="379"/>
      <c r="AM222" s="3"/>
    </row>
    <row r="223" spans="1:39" s="4" customFormat="1" ht="12.75" customHeight="1" x14ac:dyDescent="0.25">
      <c r="A223" s="344" t="s">
        <v>327</v>
      </c>
      <c r="B223" s="344" t="s">
        <v>258</v>
      </c>
      <c r="C223" s="344" t="s">
        <v>522</v>
      </c>
      <c r="D223" s="482" t="s">
        <v>847</v>
      </c>
      <c r="E223" s="344" t="s">
        <v>781</v>
      </c>
      <c r="F223" s="482" t="s">
        <v>848</v>
      </c>
      <c r="G223" s="478">
        <v>36188600</v>
      </c>
      <c r="H223" s="482"/>
      <c r="I223" s="478">
        <v>36188600</v>
      </c>
      <c r="J223" s="482"/>
      <c r="K223" s="482"/>
      <c r="L223" s="482"/>
      <c r="M223" s="482"/>
      <c r="N223" s="482"/>
      <c r="O223" s="482"/>
      <c r="P223" s="482"/>
      <c r="Q223" s="483">
        <v>36188600</v>
      </c>
      <c r="R223" s="482"/>
      <c r="S223" s="482"/>
      <c r="T223" s="482"/>
      <c r="U223" s="478">
        <v>19334870</v>
      </c>
      <c r="V223" s="482"/>
      <c r="W223" s="478">
        <v>19334870</v>
      </c>
      <c r="X223" s="482"/>
      <c r="Y223" s="482"/>
      <c r="Z223" s="482"/>
      <c r="AA223" s="482"/>
      <c r="AB223" s="482"/>
      <c r="AC223" s="482"/>
      <c r="AD223" s="482"/>
      <c r="AE223" s="483">
        <v>19334870</v>
      </c>
      <c r="AF223" s="482"/>
      <c r="AG223" s="482"/>
      <c r="AH223" s="482"/>
      <c r="AI223" s="344" t="s">
        <v>521</v>
      </c>
      <c r="AJ223" s="479">
        <v>45845.552384259259</v>
      </c>
      <c r="AK223" s="344"/>
      <c r="AL223" s="344"/>
      <c r="AM223" s="3"/>
    </row>
    <row r="224" spans="1:39" s="4" customFormat="1" ht="12.75" customHeight="1" x14ac:dyDescent="0.25">
      <c r="A224" s="344" t="s">
        <v>322</v>
      </c>
      <c r="B224" s="344" t="s">
        <v>258</v>
      </c>
      <c r="C224" s="344" t="s">
        <v>522</v>
      </c>
      <c r="D224" s="482" t="s">
        <v>847</v>
      </c>
      <c r="E224" s="344" t="s">
        <v>781</v>
      </c>
      <c r="F224" s="482" t="s">
        <v>388</v>
      </c>
      <c r="G224" s="478">
        <v>50379750</v>
      </c>
      <c r="H224" s="482"/>
      <c r="I224" s="478">
        <v>50379750</v>
      </c>
      <c r="J224" s="482"/>
      <c r="K224" s="482"/>
      <c r="L224" s="482"/>
      <c r="M224" s="482"/>
      <c r="N224" s="482"/>
      <c r="O224" s="482"/>
      <c r="P224" s="482"/>
      <c r="Q224" s="483">
        <v>50379750</v>
      </c>
      <c r="R224" s="482"/>
      <c r="S224" s="482"/>
      <c r="T224" s="482"/>
      <c r="U224" s="478">
        <v>28811122</v>
      </c>
      <c r="V224" s="482"/>
      <c r="W224" s="478">
        <v>28811122</v>
      </c>
      <c r="X224" s="482"/>
      <c r="Y224" s="482"/>
      <c r="Z224" s="482"/>
      <c r="AA224" s="482"/>
      <c r="AB224" s="482"/>
      <c r="AC224" s="482"/>
      <c r="AD224" s="482"/>
      <c r="AE224" s="483">
        <v>28811122</v>
      </c>
      <c r="AF224" s="482"/>
      <c r="AG224" s="482"/>
      <c r="AH224" s="482"/>
      <c r="AI224" s="344" t="s">
        <v>521</v>
      </c>
      <c r="AJ224" s="479">
        <v>45845.552395833336</v>
      </c>
      <c r="AK224" s="344"/>
      <c r="AL224" s="344"/>
      <c r="AM224" s="3"/>
    </row>
    <row r="225" spans="1:39" s="4" customFormat="1" ht="12.75" customHeight="1" x14ac:dyDescent="0.25">
      <c r="A225" s="379" t="s">
        <v>323</v>
      </c>
      <c r="B225" s="379" t="s">
        <v>258</v>
      </c>
      <c r="C225" s="379" t="s">
        <v>522</v>
      </c>
      <c r="D225" s="379" t="s">
        <v>847</v>
      </c>
      <c r="E225" s="379" t="s">
        <v>781</v>
      </c>
      <c r="F225" s="379" t="s">
        <v>844</v>
      </c>
      <c r="G225" s="480">
        <v>44827800</v>
      </c>
      <c r="H225" s="379"/>
      <c r="I225" s="480">
        <v>44827800</v>
      </c>
      <c r="J225" s="379"/>
      <c r="K225" s="379"/>
      <c r="L225" s="379"/>
      <c r="M225" s="379"/>
      <c r="N225" s="379"/>
      <c r="O225" s="379"/>
      <c r="P225" s="379"/>
      <c r="Q225" s="480">
        <v>44827800</v>
      </c>
      <c r="R225" s="379"/>
      <c r="S225" s="379"/>
      <c r="T225" s="379"/>
      <c r="U225" s="480">
        <v>27383070</v>
      </c>
      <c r="V225" s="379"/>
      <c r="W225" s="480">
        <v>27383070</v>
      </c>
      <c r="X225" s="379"/>
      <c r="Y225" s="379"/>
      <c r="Z225" s="379"/>
      <c r="AA225" s="379"/>
      <c r="AB225" s="379"/>
      <c r="AC225" s="379"/>
      <c r="AD225" s="379"/>
      <c r="AE225" s="480">
        <v>27383070</v>
      </c>
      <c r="AF225" s="379"/>
      <c r="AG225" s="379"/>
      <c r="AH225" s="379"/>
      <c r="AI225" s="379" t="s">
        <v>521</v>
      </c>
      <c r="AJ225" s="481">
        <v>45845.552384259259</v>
      </c>
      <c r="AK225" s="379"/>
      <c r="AL225" s="379"/>
      <c r="AM225" s="3"/>
    </row>
    <row r="226" spans="1:39" s="4" customFormat="1" ht="12.75" customHeight="1" x14ac:dyDescent="0.25">
      <c r="A226" s="379" t="s">
        <v>324</v>
      </c>
      <c r="B226" s="379" t="s">
        <v>258</v>
      </c>
      <c r="C226" s="379" t="s">
        <v>522</v>
      </c>
      <c r="D226" s="379" t="s">
        <v>847</v>
      </c>
      <c r="E226" s="379" t="s">
        <v>781</v>
      </c>
      <c r="F226" s="379" t="s">
        <v>845</v>
      </c>
      <c r="G226" s="480">
        <v>5551950</v>
      </c>
      <c r="H226" s="379"/>
      <c r="I226" s="480">
        <v>5551950</v>
      </c>
      <c r="J226" s="379"/>
      <c r="K226" s="379"/>
      <c r="L226" s="379"/>
      <c r="M226" s="379"/>
      <c r="N226" s="379"/>
      <c r="O226" s="379"/>
      <c r="P226" s="379"/>
      <c r="Q226" s="480">
        <v>5551950</v>
      </c>
      <c r="R226" s="379"/>
      <c r="S226" s="379"/>
      <c r="T226" s="379"/>
      <c r="U226" s="480">
        <v>1428052</v>
      </c>
      <c r="V226" s="379"/>
      <c r="W226" s="480">
        <v>1428052</v>
      </c>
      <c r="X226" s="379"/>
      <c r="Y226" s="379"/>
      <c r="Z226" s="379"/>
      <c r="AA226" s="379"/>
      <c r="AB226" s="379"/>
      <c r="AC226" s="379"/>
      <c r="AD226" s="379"/>
      <c r="AE226" s="480">
        <v>1428052</v>
      </c>
      <c r="AF226" s="379"/>
      <c r="AG226" s="379"/>
      <c r="AH226" s="379"/>
      <c r="AI226" s="379" t="s">
        <v>521</v>
      </c>
      <c r="AJ226" s="481">
        <v>45845.552384259259</v>
      </c>
      <c r="AK226" s="379"/>
      <c r="AL226" s="379"/>
      <c r="AM226" s="3"/>
    </row>
    <row r="227" spans="1:39" s="4" customFormat="1" ht="12.75" customHeight="1" x14ac:dyDescent="0.25">
      <c r="A227" s="344" t="s">
        <v>329</v>
      </c>
      <c r="B227" s="344" t="s">
        <v>258</v>
      </c>
      <c r="C227" s="344" t="s">
        <v>522</v>
      </c>
      <c r="D227" s="482" t="s">
        <v>850</v>
      </c>
      <c r="E227" s="344" t="s">
        <v>781</v>
      </c>
      <c r="F227" s="482" t="s">
        <v>522</v>
      </c>
      <c r="G227" s="478">
        <v>978000</v>
      </c>
      <c r="H227" s="482"/>
      <c r="I227" s="478">
        <v>978000</v>
      </c>
      <c r="J227" s="482"/>
      <c r="K227" s="482"/>
      <c r="L227" s="482"/>
      <c r="M227" s="482"/>
      <c r="N227" s="482"/>
      <c r="O227" s="482"/>
      <c r="P227" s="482"/>
      <c r="Q227" s="483">
        <v>475000</v>
      </c>
      <c r="R227" s="482">
        <v>170000</v>
      </c>
      <c r="S227" s="482">
        <v>333000</v>
      </c>
      <c r="T227" s="482"/>
      <c r="U227" s="478">
        <v>147010</v>
      </c>
      <c r="V227" s="482"/>
      <c r="W227" s="478">
        <v>147010</v>
      </c>
      <c r="X227" s="482"/>
      <c r="Y227" s="482"/>
      <c r="Z227" s="482"/>
      <c r="AA227" s="482"/>
      <c r="AB227" s="482"/>
      <c r="AC227" s="482"/>
      <c r="AD227" s="482"/>
      <c r="AE227" s="483">
        <v>52200</v>
      </c>
      <c r="AF227" s="482">
        <v>10680</v>
      </c>
      <c r="AG227" s="482">
        <v>84130</v>
      </c>
      <c r="AH227" s="482"/>
      <c r="AI227" s="344" t="s">
        <v>521</v>
      </c>
      <c r="AJ227" s="479">
        <v>45845.552395833336</v>
      </c>
      <c r="AK227" s="344"/>
      <c r="AL227" s="344"/>
      <c r="AM227" s="3"/>
    </row>
    <row r="228" spans="1:39" s="4" customFormat="1" ht="12.75" customHeight="1" x14ac:dyDescent="0.25">
      <c r="A228" s="379" t="s">
        <v>266</v>
      </c>
      <c r="B228" s="379" t="s">
        <v>258</v>
      </c>
      <c r="C228" s="379" t="s">
        <v>522</v>
      </c>
      <c r="D228" s="379" t="s">
        <v>850</v>
      </c>
      <c r="E228" s="379" t="s">
        <v>781</v>
      </c>
      <c r="F228" s="379" t="s">
        <v>258</v>
      </c>
      <c r="G228" s="480">
        <v>978000</v>
      </c>
      <c r="H228" s="379"/>
      <c r="I228" s="480">
        <v>978000</v>
      </c>
      <c r="J228" s="379"/>
      <c r="K228" s="379"/>
      <c r="L228" s="379"/>
      <c r="M228" s="379"/>
      <c r="N228" s="379"/>
      <c r="O228" s="379"/>
      <c r="P228" s="379"/>
      <c r="Q228" s="480">
        <v>475000</v>
      </c>
      <c r="R228" s="480">
        <v>170000</v>
      </c>
      <c r="S228" s="480">
        <v>333000</v>
      </c>
      <c r="T228" s="379"/>
      <c r="U228" s="480">
        <v>147010</v>
      </c>
      <c r="V228" s="379"/>
      <c r="W228" s="480">
        <v>147010</v>
      </c>
      <c r="X228" s="379"/>
      <c r="Y228" s="379"/>
      <c r="Z228" s="379"/>
      <c r="AA228" s="379"/>
      <c r="AB228" s="379"/>
      <c r="AC228" s="379"/>
      <c r="AD228" s="379"/>
      <c r="AE228" s="480">
        <v>52200</v>
      </c>
      <c r="AF228" s="480">
        <v>10680</v>
      </c>
      <c r="AG228" s="480">
        <v>84130</v>
      </c>
      <c r="AH228" s="379"/>
      <c r="AI228" s="379" t="s">
        <v>521</v>
      </c>
      <c r="AJ228" s="481">
        <v>45845.552395833336</v>
      </c>
      <c r="AK228" s="379"/>
      <c r="AL228" s="379"/>
      <c r="AM228" s="3"/>
    </row>
    <row r="229" spans="1:39" s="4" customFormat="1" ht="12.75" customHeight="1" x14ac:dyDescent="0.25">
      <c r="A229" s="379" t="s">
        <v>267</v>
      </c>
      <c r="B229" s="379" t="s">
        <v>258</v>
      </c>
      <c r="C229" s="379" t="s">
        <v>522</v>
      </c>
      <c r="D229" s="379" t="s">
        <v>850</v>
      </c>
      <c r="E229" s="379" t="s">
        <v>781</v>
      </c>
      <c r="F229" s="379" t="s">
        <v>789</v>
      </c>
      <c r="G229" s="480">
        <v>978000</v>
      </c>
      <c r="H229" s="379"/>
      <c r="I229" s="480">
        <v>978000</v>
      </c>
      <c r="J229" s="379"/>
      <c r="K229" s="379"/>
      <c r="L229" s="379"/>
      <c r="M229" s="379"/>
      <c r="N229" s="379"/>
      <c r="O229" s="379"/>
      <c r="P229" s="379"/>
      <c r="Q229" s="480">
        <v>475000</v>
      </c>
      <c r="R229" s="480">
        <v>170000</v>
      </c>
      <c r="S229" s="480">
        <v>333000</v>
      </c>
      <c r="T229" s="379"/>
      <c r="U229" s="480">
        <v>147010</v>
      </c>
      <c r="V229" s="379"/>
      <c r="W229" s="480">
        <v>147010</v>
      </c>
      <c r="X229" s="379"/>
      <c r="Y229" s="379"/>
      <c r="Z229" s="379"/>
      <c r="AA229" s="379"/>
      <c r="AB229" s="379"/>
      <c r="AC229" s="379"/>
      <c r="AD229" s="379"/>
      <c r="AE229" s="480">
        <v>52200</v>
      </c>
      <c r="AF229" s="480">
        <v>10680</v>
      </c>
      <c r="AG229" s="480">
        <v>84130</v>
      </c>
      <c r="AH229" s="379"/>
      <c r="AI229" s="379" t="s">
        <v>521</v>
      </c>
      <c r="AJ229" s="481">
        <v>45845.552395833336</v>
      </c>
      <c r="AK229" s="379"/>
      <c r="AL229" s="379"/>
      <c r="AM229" s="3"/>
    </row>
    <row r="230" spans="1:39" s="4" customFormat="1" ht="12.75" customHeight="1" x14ac:dyDescent="0.25">
      <c r="A230" s="379" t="s">
        <v>268</v>
      </c>
      <c r="B230" s="379" t="s">
        <v>258</v>
      </c>
      <c r="C230" s="379" t="s">
        <v>522</v>
      </c>
      <c r="D230" s="379" t="s">
        <v>850</v>
      </c>
      <c r="E230" s="379" t="s">
        <v>781</v>
      </c>
      <c r="F230" s="379" t="s">
        <v>790</v>
      </c>
      <c r="G230" s="480">
        <v>978000</v>
      </c>
      <c r="H230" s="379"/>
      <c r="I230" s="480">
        <v>978000</v>
      </c>
      <c r="J230" s="379"/>
      <c r="K230" s="379"/>
      <c r="L230" s="379"/>
      <c r="M230" s="379"/>
      <c r="N230" s="379"/>
      <c r="O230" s="379"/>
      <c r="P230" s="379"/>
      <c r="Q230" s="480">
        <v>475000</v>
      </c>
      <c r="R230" s="480">
        <v>170000</v>
      </c>
      <c r="S230" s="480">
        <v>333000</v>
      </c>
      <c r="T230" s="379"/>
      <c r="U230" s="480">
        <v>147010</v>
      </c>
      <c r="V230" s="379"/>
      <c r="W230" s="480">
        <v>147010</v>
      </c>
      <c r="X230" s="379"/>
      <c r="Y230" s="379"/>
      <c r="Z230" s="379"/>
      <c r="AA230" s="379"/>
      <c r="AB230" s="379"/>
      <c r="AC230" s="379"/>
      <c r="AD230" s="379"/>
      <c r="AE230" s="480">
        <v>52200</v>
      </c>
      <c r="AF230" s="480">
        <v>10680</v>
      </c>
      <c r="AG230" s="480">
        <v>84130</v>
      </c>
      <c r="AH230" s="379"/>
      <c r="AI230" s="379" t="s">
        <v>521</v>
      </c>
      <c r="AJ230" s="481">
        <v>45845.552384259259</v>
      </c>
      <c r="AK230" s="379"/>
      <c r="AL230" s="379"/>
      <c r="AM230" s="3"/>
    </row>
    <row r="231" spans="1:39" s="4" customFormat="1" ht="12.75" customHeight="1" x14ac:dyDescent="0.25">
      <c r="A231" s="344" t="s">
        <v>330</v>
      </c>
      <c r="B231" s="344" t="s">
        <v>258</v>
      </c>
      <c r="C231" s="344" t="s">
        <v>522</v>
      </c>
      <c r="D231" s="482" t="s">
        <v>851</v>
      </c>
      <c r="E231" s="344" t="s">
        <v>781</v>
      </c>
      <c r="F231" s="482" t="s">
        <v>522</v>
      </c>
      <c r="G231" s="478">
        <v>18028100</v>
      </c>
      <c r="H231" s="482"/>
      <c r="I231" s="478">
        <v>18028100</v>
      </c>
      <c r="J231" s="482">
        <v>586400</v>
      </c>
      <c r="K231" s="482"/>
      <c r="L231" s="482"/>
      <c r="M231" s="482"/>
      <c r="N231" s="482"/>
      <c r="O231" s="482"/>
      <c r="P231" s="482"/>
      <c r="Q231" s="483">
        <v>17663100</v>
      </c>
      <c r="R231" s="483">
        <v>656400</v>
      </c>
      <c r="S231" s="483">
        <v>295000</v>
      </c>
      <c r="T231" s="482"/>
      <c r="U231" s="478">
        <v>6076675.1600000001</v>
      </c>
      <c r="V231" s="482"/>
      <c r="W231" s="478">
        <v>6076675.1600000001</v>
      </c>
      <c r="X231" s="482">
        <v>244335</v>
      </c>
      <c r="Y231" s="482"/>
      <c r="Z231" s="482"/>
      <c r="AA231" s="482"/>
      <c r="AB231" s="482"/>
      <c r="AC231" s="482"/>
      <c r="AD231" s="482"/>
      <c r="AE231" s="483">
        <v>5999082.1600000001</v>
      </c>
      <c r="AF231" s="483">
        <v>244335</v>
      </c>
      <c r="AG231" s="483">
        <v>77593</v>
      </c>
      <c r="AH231" s="482"/>
      <c r="AI231" s="344" t="s">
        <v>521</v>
      </c>
      <c r="AJ231" s="479">
        <v>45845.552395833336</v>
      </c>
      <c r="AK231" s="344"/>
      <c r="AL231" s="344"/>
      <c r="AM231" s="3"/>
    </row>
    <row r="232" spans="1:39" s="4" customFormat="1" ht="12.75" customHeight="1" x14ac:dyDescent="0.25">
      <c r="A232" s="379" t="s">
        <v>261</v>
      </c>
      <c r="B232" s="379" t="s">
        <v>258</v>
      </c>
      <c r="C232" s="379" t="s">
        <v>522</v>
      </c>
      <c r="D232" s="379" t="s">
        <v>851</v>
      </c>
      <c r="E232" s="379" t="s">
        <v>781</v>
      </c>
      <c r="F232" s="379" t="s">
        <v>783</v>
      </c>
      <c r="G232" s="480">
        <v>9250500</v>
      </c>
      <c r="H232" s="379"/>
      <c r="I232" s="480">
        <v>9250500</v>
      </c>
      <c r="J232" s="480"/>
      <c r="K232" s="379"/>
      <c r="L232" s="379"/>
      <c r="M232" s="379"/>
      <c r="N232" s="379"/>
      <c r="O232" s="379"/>
      <c r="P232" s="379"/>
      <c r="Q232" s="480">
        <v>9250500</v>
      </c>
      <c r="R232" s="480"/>
      <c r="S232" s="480"/>
      <c r="T232" s="379"/>
      <c r="U232" s="480">
        <v>3504658.19</v>
      </c>
      <c r="V232" s="379"/>
      <c r="W232" s="480">
        <v>3504658.19</v>
      </c>
      <c r="X232" s="480"/>
      <c r="Y232" s="379"/>
      <c r="Z232" s="379"/>
      <c r="AA232" s="379"/>
      <c r="AB232" s="379"/>
      <c r="AC232" s="379"/>
      <c r="AD232" s="379"/>
      <c r="AE232" s="480">
        <v>3504658.19</v>
      </c>
      <c r="AF232" s="480"/>
      <c r="AG232" s="480"/>
      <c r="AH232" s="379"/>
      <c r="AI232" s="379" t="s">
        <v>521</v>
      </c>
      <c r="AJ232" s="481">
        <v>45845.552395833336</v>
      </c>
      <c r="AK232" s="379"/>
      <c r="AL232" s="379"/>
      <c r="AM232" s="3"/>
    </row>
    <row r="233" spans="1:39" s="4" customFormat="1" ht="12.75" customHeight="1" x14ac:dyDescent="0.25">
      <c r="A233" s="379" t="s">
        <v>285</v>
      </c>
      <c r="B233" s="379" t="s">
        <v>258</v>
      </c>
      <c r="C233" s="379" t="s">
        <v>522</v>
      </c>
      <c r="D233" s="379" t="s">
        <v>851</v>
      </c>
      <c r="E233" s="379" t="s">
        <v>781</v>
      </c>
      <c r="F233" s="379" t="s">
        <v>806</v>
      </c>
      <c r="G233" s="480">
        <v>9250500</v>
      </c>
      <c r="H233" s="379"/>
      <c r="I233" s="480">
        <v>9250500</v>
      </c>
      <c r="J233" s="379"/>
      <c r="K233" s="379"/>
      <c r="L233" s="379"/>
      <c r="M233" s="379"/>
      <c r="N233" s="379"/>
      <c r="O233" s="379"/>
      <c r="P233" s="379"/>
      <c r="Q233" s="480">
        <v>9250500</v>
      </c>
      <c r="R233" s="379"/>
      <c r="S233" s="379"/>
      <c r="T233" s="379"/>
      <c r="U233" s="480">
        <v>3504658.19</v>
      </c>
      <c r="V233" s="379"/>
      <c r="W233" s="480">
        <v>3504658.19</v>
      </c>
      <c r="X233" s="379"/>
      <c r="Y233" s="379"/>
      <c r="Z233" s="379"/>
      <c r="AA233" s="379"/>
      <c r="AB233" s="379"/>
      <c r="AC233" s="379"/>
      <c r="AD233" s="379"/>
      <c r="AE233" s="480">
        <v>3504658.19</v>
      </c>
      <c r="AF233" s="379"/>
      <c r="AG233" s="379"/>
      <c r="AH233" s="379"/>
      <c r="AI233" s="379" t="s">
        <v>521</v>
      </c>
      <c r="AJ233" s="481">
        <v>45845.552395833336</v>
      </c>
      <c r="AK233" s="379"/>
      <c r="AL233" s="379"/>
      <c r="AM233" s="3"/>
    </row>
    <row r="234" spans="1:39" s="4" customFormat="1" ht="12.75" customHeight="1" x14ac:dyDescent="0.25">
      <c r="A234" s="379" t="s">
        <v>286</v>
      </c>
      <c r="B234" s="379" t="s">
        <v>258</v>
      </c>
      <c r="C234" s="379" t="s">
        <v>522</v>
      </c>
      <c r="D234" s="379" t="s">
        <v>851</v>
      </c>
      <c r="E234" s="379" t="s">
        <v>781</v>
      </c>
      <c r="F234" s="379" t="s">
        <v>807</v>
      </c>
      <c r="G234" s="480">
        <v>7068500</v>
      </c>
      <c r="H234" s="379"/>
      <c r="I234" s="480">
        <v>7068500</v>
      </c>
      <c r="J234" s="379"/>
      <c r="K234" s="379"/>
      <c r="L234" s="379"/>
      <c r="M234" s="379"/>
      <c r="N234" s="379"/>
      <c r="O234" s="379"/>
      <c r="P234" s="379"/>
      <c r="Q234" s="480">
        <v>7068500</v>
      </c>
      <c r="R234" s="379"/>
      <c r="S234" s="379"/>
      <c r="T234" s="379"/>
      <c r="U234" s="480">
        <v>2490114.41</v>
      </c>
      <c r="V234" s="379"/>
      <c r="W234" s="480">
        <v>2490114.41</v>
      </c>
      <c r="X234" s="379"/>
      <c r="Y234" s="379"/>
      <c r="Z234" s="379"/>
      <c r="AA234" s="379"/>
      <c r="AB234" s="379"/>
      <c r="AC234" s="379"/>
      <c r="AD234" s="379"/>
      <c r="AE234" s="480">
        <v>2490114.41</v>
      </c>
      <c r="AF234" s="379"/>
      <c r="AG234" s="379"/>
      <c r="AH234" s="379"/>
      <c r="AI234" s="379" t="s">
        <v>521</v>
      </c>
      <c r="AJ234" s="481">
        <v>45845.552384259259</v>
      </c>
      <c r="AK234" s="379"/>
      <c r="AL234" s="379"/>
      <c r="AM234" s="3"/>
    </row>
    <row r="235" spans="1:39" s="4" customFormat="1" ht="12.75" customHeight="1" x14ac:dyDescent="0.25">
      <c r="A235" s="344" t="s">
        <v>287</v>
      </c>
      <c r="B235" s="344" t="s">
        <v>258</v>
      </c>
      <c r="C235" s="344" t="s">
        <v>522</v>
      </c>
      <c r="D235" s="482" t="s">
        <v>851</v>
      </c>
      <c r="E235" s="344" t="s">
        <v>781</v>
      </c>
      <c r="F235" s="482" t="s">
        <v>808</v>
      </c>
      <c r="G235" s="478">
        <v>47300</v>
      </c>
      <c r="H235" s="482"/>
      <c r="I235" s="478">
        <v>47300</v>
      </c>
      <c r="J235" s="482"/>
      <c r="K235" s="482"/>
      <c r="L235" s="482"/>
      <c r="M235" s="482"/>
      <c r="N235" s="482"/>
      <c r="O235" s="482"/>
      <c r="P235" s="482"/>
      <c r="Q235" s="483">
        <v>47300</v>
      </c>
      <c r="R235" s="482"/>
      <c r="S235" s="482"/>
      <c r="T235" s="482"/>
      <c r="U235" s="478">
        <v>25723.1</v>
      </c>
      <c r="V235" s="482"/>
      <c r="W235" s="478">
        <v>25723.1</v>
      </c>
      <c r="X235" s="482"/>
      <c r="Y235" s="482"/>
      <c r="Z235" s="482"/>
      <c r="AA235" s="482"/>
      <c r="AB235" s="482"/>
      <c r="AC235" s="482"/>
      <c r="AD235" s="482"/>
      <c r="AE235" s="483">
        <v>25723.1</v>
      </c>
      <c r="AF235" s="482"/>
      <c r="AG235" s="482"/>
      <c r="AH235" s="482"/>
      <c r="AI235" s="344" t="s">
        <v>521</v>
      </c>
      <c r="AJ235" s="479">
        <v>45845.552384259259</v>
      </c>
      <c r="AK235" s="344"/>
      <c r="AL235" s="344"/>
      <c r="AM235" s="3"/>
    </row>
    <row r="236" spans="1:39" s="4" customFormat="1" ht="12.75" customHeight="1" x14ac:dyDescent="0.25">
      <c r="A236" s="344" t="s">
        <v>288</v>
      </c>
      <c r="B236" s="344" t="s">
        <v>258</v>
      </c>
      <c r="C236" s="344" t="s">
        <v>522</v>
      </c>
      <c r="D236" s="482" t="s">
        <v>851</v>
      </c>
      <c r="E236" s="344" t="s">
        <v>781</v>
      </c>
      <c r="F236" s="482" t="s">
        <v>809</v>
      </c>
      <c r="G236" s="478">
        <v>2134700</v>
      </c>
      <c r="H236" s="482"/>
      <c r="I236" s="478">
        <v>2134700</v>
      </c>
      <c r="J236" s="482"/>
      <c r="K236" s="482"/>
      <c r="L236" s="482"/>
      <c r="M236" s="482"/>
      <c r="N236" s="482"/>
      <c r="O236" s="482"/>
      <c r="P236" s="482"/>
      <c r="Q236" s="483">
        <v>2134700</v>
      </c>
      <c r="R236" s="482"/>
      <c r="S236" s="482"/>
      <c r="T236" s="482"/>
      <c r="U236" s="478">
        <v>988820.68</v>
      </c>
      <c r="V236" s="482"/>
      <c r="W236" s="478">
        <v>988820.68</v>
      </c>
      <c r="X236" s="482"/>
      <c r="Y236" s="482"/>
      <c r="Z236" s="482"/>
      <c r="AA236" s="482"/>
      <c r="AB236" s="482"/>
      <c r="AC236" s="482"/>
      <c r="AD236" s="482"/>
      <c r="AE236" s="483">
        <v>988820.68</v>
      </c>
      <c r="AF236" s="482"/>
      <c r="AG236" s="482"/>
      <c r="AH236" s="482"/>
      <c r="AI236" s="344" t="s">
        <v>521</v>
      </c>
      <c r="AJ236" s="479">
        <v>45845.552384259259</v>
      </c>
      <c r="AK236" s="344"/>
      <c r="AL236" s="344"/>
      <c r="AM236" s="3"/>
    </row>
    <row r="237" spans="1:39" s="4" customFormat="1" ht="12.75" customHeight="1" x14ac:dyDescent="0.25">
      <c r="A237" s="344" t="s">
        <v>266</v>
      </c>
      <c r="B237" s="344" t="s">
        <v>258</v>
      </c>
      <c r="C237" s="344" t="s">
        <v>522</v>
      </c>
      <c r="D237" s="482" t="s">
        <v>851</v>
      </c>
      <c r="E237" s="344" t="s">
        <v>781</v>
      </c>
      <c r="F237" s="482" t="s">
        <v>258</v>
      </c>
      <c r="G237" s="478">
        <v>8727122.8599999994</v>
      </c>
      <c r="H237" s="482"/>
      <c r="I237" s="478">
        <v>8727122.8599999994</v>
      </c>
      <c r="J237" s="482"/>
      <c r="K237" s="482"/>
      <c r="L237" s="482"/>
      <c r="M237" s="482"/>
      <c r="N237" s="482"/>
      <c r="O237" s="482"/>
      <c r="P237" s="482"/>
      <c r="Q237" s="483">
        <v>8362122.8600000003</v>
      </c>
      <c r="R237" s="482">
        <v>70000</v>
      </c>
      <c r="S237" s="482">
        <v>295000</v>
      </c>
      <c r="T237" s="482"/>
      <c r="U237" s="478">
        <v>2544968.69</v>
      </c>
      <c r="V237" s="482"/>
      <c r="W237" s="478">
        <v>2544968.69</v>
      </c>
      <c r="X237" s="482"/>
      <c r="Y237" s="482"/>
      <c r="Z237" s="482"/>
      <c r="AA237" s="482"/>
      <c r="AB237" s="482"/>
      <c r="AC237" s="482"/>
      <c r="AD237" s="482"/>
      <c r="AE237" s="483">
        <v>2467375.69</v>
      </c>
      <c r="AF237" s="482">
        <v>0</v>
      </c>
      <c r="AG237" s="482">
        <v>77593</v>
      </c>
      <c r="AH237" s="482"/>
      <c r="AI237" s="344" t="s">
        <v>521</v>
      </c>
      <c r="AJ237" s="479">
        <v>45845.552395833336</v>
      </c>
      <c r="AK237" s="344"/>
      <c r="AL237" s="344"/>
      <c r="AM237" s="3"/>
    </row>
    <row r="238" spans="1:39" s="4" customFormat="1" ht="12.75" customHeight="1" x14ac:dyDescent="0.25">
      <c r="A238" s="379" t="s">
        <v>267</v>
      </c>
      <c r="B238" s="379" t="s">
        <v>258</v>
      </c>
      <c r="C238" s="379" t="s">
        <v>522</v>
      </c>
      <c r="D238" s="379" t="s">
        <v>851</v>
      </c>
      <c r="E238" s="379" t="s">
        <v>781</v>
      </c>
      <c r="F238" s="379" t="s">
        <v>789</v>
      </c>
      <c r="G238" s="480">
        <v>8727122.8599999994</v>
      </c>
      <c r="H238" s="379"/>
      <c r="I238" s="480">
        <v>8727122.8599999994</v>
      </c>
      <c r="J238" s="379"/>
      <c r="K238" s="379"/>
      <c r="L238" s="379"/>
      <c r="M238" s="379"/>
      <c r="N238" s="379"/>
      <c r="O238" s="379"/>
      <c r="P238" s="379"/>
      <c r="Q238" s="480">
        <v>8362122.8600000003</v>
      </c>
      <c r="R238" s="480">
        <v>70000</v>
      </c>
      <c r="S238" s="480">
        <v>295000</v>
      </c>
      <c r="T238" s="379"/>
      <c r="U238" s="480">
        <v>2544968.69</v>
      </c>
      <c r="V238" s="379"/>
      <c r="W238" s="480">
        <v>2544968.69</v>
      </c>
      <c r="X238" s="379"/>
      <c r="Y238" s="379"/>
      <c r="Z238" s="379"/>
      <c r="AA238" s="379"/>
      <c r="AB238" s="379"/>
      <c r="AC238" s="379"/>
      <c r="AD238" s="379"/>
      <c r="AE238" s="480">
        <v>2467375.69</v>
      </c>
      <c r="AF238" s="480">
        <v>0</v>
      </c>
      <c r="AG238" s="480">
        <v>77593</v>
      </c>
      <c r="AH238" s="379"/>
      <c r="AI238" s="379" t="s">
        <v>521</v>
      </c>
      <c r="AJ238" s="481">
        <v>45845.552395833336</v>
      </c>
      <c r="AK238" s="379"/>
      <c r="AL238" s="379"/>
      <c r="AM238" s="3"/>
    </row>
    <row r="239" spans="1:39" s="4" customFormat="1" ht="12.75" customHeight="1" x14ac:dyDescent="0.25">
      <c r="A239" s="379" t="s">
        <v>268</v>
      </c>
      <c r="B239" s="379" t="s">
        <v>258</v>
      </c>
      <c r="C239" s="379" t="s">
        <v>522</v>
      </c>
      <c r="D239" s="379" t="s">
        <v>851</v>
      </c>
      <c r="E239" s="379" t="s">
        <v>781</v>
      </c>
      <c r="F239" s="379" t="s">
        <v>790</v>
      </c>
      <c r="G239" s="480">
        <v>7909724.0300000003</v>
      </c>
      <c r="H239" s="379"/>
      <c r="I239" s="480">
        <v>7909724.0300000003</v>
      </c>
      <c r="J239" s="379"/>
      <c r="K239" s="379"/>
      <c r="L239" s="379"/>
      <c r="M239" s="379"/>
      <c r="N239" s="379"/>
      <c r="O239" s="379"/>
      <c r="P239" s="379"/>
      <c r="Q239" s="480">
        <v>7544724.0300000003</v>
      </c>
      <c r="R239" s="480">
        <v>70000</v>
      </c>
      <c r="S239" s="480">
        <v>295000</v>
      </c>
      <c r="T239" s="379"/>
      <c r="U239" s="480">
        <v>2160195.08</v>
      </c>
      <c r="V239" s="379"/>
      <c r="W239" s="480">
        <v>2160195.08</v>
      </c>
      <c r="X239" s="379"/>
      <c r="Y239" s="379"/>
      <c r="Z239" s="379"/>
      <c r="AA239" s="379"/>
      <c r="AB239" s="379"/>
      <c r="AC239" s="379"/>
      <c r="AD239" s="379"/>
      <c r="AE239" s="480">
        <v>2082602.08</v>
      </c>
      <c r="AF239" s="480">
        <v>0</v>
      </c>
      <c r="AG239" s="480">
        <v>77593</v>
      </c>
      <c r="AH239" s="379"/>
      <c r="AI239" s="379" t="s">
        <v>521</v>
      </c>
      <c r="AJ239" s="481">
        <v>45845.552384259259</v>
      </c>
      <c r="AK239" s="379"/>
      <c r="AL239" s="379"/>
      <c r="AM239" s="3"/>
    </row>
    <row r="240" spans="1:39" s="4" customFormat="1" ht="12.75" customHeight="1" x14ac:dyDescent="0.25">
      <c r="A240" s="344" t="s">
        <v>274</v>
      </c>
      <c r="B240" s="344" t="s">
        <v>258</v>
      </c>
      <c r="C240" s="344" t="s">
        <v>522</v>
      </c>
      <c r="D240" s="482" t="s">
        <v>851</v>
      </c>
      <c r="E240" s="344" t="s">
        <v>781</v>
      </c>
      <c r="F240" s="482" t="s">
        <v>795</v>
      </c>
      <c r="G240" s="478">
        <v>817398.83</v>
      </c>
      <c r="H240" s="482"/>
      <c r="I240" s="478">
        <v>817398.83</v>
      </c>
      <c r="J240" s="482"/>
      <c r="K240" s="482"/>
      <c r="L240" s="482"/>
      <c r="M240" s="482"/>
      <c r="N240" s="482"/>
      <c r="O240" s="482"/>
      <c r="P240" s="482"/>
      <c r="Q240" s="483">
        <v>817398.83</v>
      </c>
      <c r="R240" s="483"/>
      <c r="S240" s="483"/>
      <c r="T240" s="482"/>
      <c r="U240" s="478">
        <v>384773.61</v>
      </c>
      <c r="V240" s="482"/>
      <c r="W240" s="478">
        <v>384773.61</v>
      </c>
      <c r="X240" s="482"/>
      <c r="Y240" s="482"/>
      <c r="Z240" s="482"/>
      <c r="AA240" s="482"/>
      <c r="AB240" s="482"/>
      <c r="AC240" s="482"/>
      <c r="AD240" s="482"/>
      <c r="AE240" s="483">
        <v>384773.61</v>
      </c>
      <c r="AF240" s="483"/>
      <c r="AG240" s="483"/>
      <c r="AH240" s="482"/>
      <c r="AI240" s="344" t="s">
        <v>521</v>
      </c>
      <c r="AJ240" s="479">
        <v>45845.552384259259</v>
      </c>
      <c r="AK240" s="344"/>
      <c r="AL240" s="344"/>
      <c r="AM240" s="3"/>
    </row>
    <row r="241" spans="1:39" s="4" customFormat="1" ht="12.75" customHeight="1" x14ac:dyDescent="0.25">
      <c r="A241" s="344" t="s">
        <v>275</v>
      </c>
      <c r="B241" s="344" t="s">
        <v>258</v>
      </c>
      <c r="C241" s="344" t="s">
        <v>522</v>
      </c>
      <c r="D241" s="482" t="s">
        <v>851</v>
      </c>
      <c r="E241" s="344" t="s">
        <v>781</v>
      </c>
      <c r="F241" s="482" t="s">
        <v>410</v>
      </c>
      <c r="G241" s="478">
        <v>0</v>
      </c>
      <c r="H241" s="482"/>
      <c r="I241" s="478">
        <v>0</v>
      </c>
      <c r="J241" s="482">
        <v>586400</v>
      </c>
      <c r="K241" s="482"/>
      <c r="L241" s="482"/>
      <c r="M241" s="482"/>
      <c r="N241" s="482"/>
      <c r="O241" s="482"/>
      <c r="P241" s="482"/>
      <c r="Q241" s="483"/>
      <c r="R241" s="482">
        <v>586400</v>
      </c>
      <c r="S241" s="482"/>
      <c r="T241" s="482"/>
      <c r="U241" s="478">
        <v>0</v>
      </c>
      <c r="V241" s="482"/>
      <c r="W241" s="478">
        <v>0</v>
      </c>
      <c r="X241" s="482">
        <v>244335</v>
      </c>
      <c r="Y241" s="482"/>
      <c r="Z241" s="482"/>
      <c r="AA241" s="482"/>
      <c r="AB241" s="482"/>
      <c r="AC241" s="482"/>
      <c r="AD241" s="482"/>
      <c r="AE241" s="483"/>
      <c r="AF241" s="482">
        <v>244335</v>
      </c>
      <c r="AG241" s="482"/>
      <c r="AH241" s="482"/>
      <c r="AI241" s="344" t="s">
        <v>521</v>
      </c>
      <c r="AJ241" s="479">
        <v>45845.552395833336</v>
      </c>
      <c r="AK241" s="344"/>
      <c r="AL241" s="344"/>
      <c r="AM241" s="3"/>
    </row>
    <row r="242" spans="1:39" s="4" customFormat="1" ht="12.75" customHeight="1" x14ac:dyDescent="0.25">
      <c r="A242" s="379" t="s">
        <v>210</v>
      </c>
      <c r="B242" s="379" t="s">
        <v>258</v>
      </c>
      <c r="C242" s="379" t="s">
        <v>522</v>
      </c>
      <c r="D242" s="379" t="s">
        <v>851</v>
      </c>
      <c r="E242" s="379" t="s">
        <v>781</v>
      </c>
      <c r="F242" s="379" t="s">
        <v>796</v>
      </c>
      <c r="G242" s="480">
        <v>0</v>
      </c>
      <c r="H242" s="379"/>
      <c r="I242" s="480">
        <v>0</v>
      </c>
      <c r="J242" s="480">
        <v>586400</v>
      </c>
      <c r="K242" s="379"/>
      <c r="L242" s="379"/>
      <c r="M242" s="379"/>
      <c r="N242" s="379"/>
      <c r="O242" s="379"/>
      <c r="P242" s="379"/>
      <c r="Q242" s="379"/>
      <c r="R242" s="480">
        <v>586400</v>
      </c>
      <c r="S242" s="379"/>
      <c r="T242" s="379"/>
      <c r="U242" s="480">
        <v>0</v>
      </c>
      <c r="V242" s="379"/>
      <c r="W242" s="480">
        <v>0</v>
      </c>
      <c r="X242" s="480">
        <v>244335</v>
      </c>
      <c r="Y242" s="379"/>
      <c r="Z242" s="379"/>
      <c r="AA242" s="379"/>
      <c r="AB242" s="379"/>
      <c r="AC242" s="379"/>
      <c r="AD242" s="379"/>
      <c r="AE242" s="379"/>
      <c r="AF242" s="480">
        <v>244335</v>
      </c>
      <c r="AG242" s="379"/>
      <c r="AH242" s="379"/>
      <c r="AI242" s="379" t="s">
        <v>521</v>
      </c>
      <c r="AJ242" s="481">
        <v>45845.552384259259</v>
      </c>
      <c r="AK242" s="379"/>
      <c r="AL242" s="379"/>
      <c r="AM242" s="3"/>
    </row>
    <row r="243" spans="1:39" s="4" customFormat="1" ht="12.75" customHeight="1" x14ac:dyDescent="0.25">
      <c r="A243" s="344" t="s">
        <v>269</v>
      </c>
      <c r="B243" s="344" t="s">
        <v>258</v>
      </c>
      <c r="C243" s="344" t="s">
        <v>522</v>
      </c>
      <c r="D243" s="482" t="s">
        <v>851</v>
      </c>
      <c r="E243" s="344" t="s">
        <v>781</v>
      </c>
      <c r="F243" s="482" t="s">
        <v>791</v>
      </c>
      <c r="G243" s="478">
        <v>50477.14</v>
      </c>
      <c r="H243" s="482"/>
      <c r="I243" s="478">
        <v>50477.14</v>
      </c>
      <c r="J243" s="483"/>
      <c r="K243" s="482"/>
      <c r="L243" s="482"/>
      <c r="M243" s="482"/>
      <c r="N243" s="482"/>
      <c r="O243" s="482"/>
      <c r="P243" s="482"/>
      <c r="Q243" s="482">
        <v>50477.14</v>
      </c>
      <c r="R243" s="483"/>
      <c r="S243" s="482"/>
      <c r="T243" s="482"/>
      <c r="U243" s="478">
        <v>27048.28</v>
      </c>
      <c r="V243" s="482"/>
      <c r="W243" s="478">
        <v>27048.28</v>
      </c>
      <c r="X243" s="483"/>
      <c r="Y243" s="482"/>
      <c r="Z243" s="482"/>
      <c r="AA243" s="482"/>
      <c r="AB243" s="482"/>
      <c r="AC243" s="482"/>
      <c r="AD243" s="482"/>
      <c r="AE243" s="482">
        <v>27048.28</v>
      </c>
      <c r="AF243" s="483"/>
      <c r="AG243" s="482"/>
      <c r="AH243" s="482"/>
      <c r="AI243" s="344" t="s">
        <v>521</v>
      </c>
      <c r="AJ243" s="479">
        <v>45845.552395833336</v>
      </c>
      <c r="AK243" s="344"/>
      <c r="AL243" s="344"/>
      <c r="AM243" s="3"/>
    </row>
    <row r="244" spans="1:39" s="4" customFormat="1" ht="12.75" customHeight="1" x14ac:dyDescent="0.25">
      <c r="A244" s="379" t="s">
        <v>292</v>
      </c>
      <c r="B244" s="379" t="s">
        <v>258</v>
      </c>
      <c r="C244" s="379" t="s">
        <v>522</v>
      </c>
      <c r="D244" s="379" t="s">
        <v>851</v>
      </c>
      <c r="E244" s="379" t="s">
        <v>781</v>
      </c>
      <c r="F244" s="379" t="s">
        <v>813</v>
      </c>
      <c r="G244" s="480">
        <v>3585.81</v>
      </c>
      <c r="H244" s="379"/>
      <c r="I244" s="480">
        <v>3585.81</v>
      </c>
      <c r="J244" s="379"/>
      <c r="K244" s="379"/>
      <c r="L244" s="379"/>
      <c r="M244" s="379"/>
      <c r="N244" s="379"/>
      <c r="O244" s="379"/>
      <c r="P244" s="379"/>
      <c r="Q244" s="480">
        <v>3585.81</v>
      </c>
      <c r="R244" s="379"/>
      <c r="S244" s="379"/>
      <c r="T244" s="379"/>
      <c r="U244" s="480">
        <v>3585.81</v>
      </c>
      <c r="V244" s="379"/>
      <c r="W244" s="480">
        <v>3585.81</v>
      </c>
      <c r="X244" s="379"/>
      <c r="Y244" s="379"/>
      <c r="Z244" s="379"/>
      <c r="AA244" s="379"/>
      <c r="AB244" s="379"/>
      <c r="AC244" s="379"/>
      <c r="AD244" s="379"/>
      <c r="AE244" s="480">
        <v>3585.81</v>
      </c>
      <c r="AF244" s="379"/>
      <c r="AG244" s="379"/>
      <c r="AH244" s="379"/>
      <c r="AI244" s="379" t="s">
        <v>521</v>
      </c>
      <c r="AJ244" s="481">
        <v>45845.552395833336</v>
      </c>
      <c r="AK244" s="379"/>
      <c r="AL244" s="379"/>
      <c r="AM244" s="3"/>
    </row>
    <row r="245" spans="1:39" s="4" customFormat="1" ht="12.75" customHeight="1" x14ac:dyDescent="0.25">
      <c r="A245" s="379" t="s">
        <v>293</v>
      </c>
      <c r="B245" s="379" t="s">
        <v>258</v>
      </c>
      <c r="C245" s="379" t="s">
        <v>522</v>
      </c>
      <c r="D245" s="379" t="s">
        <v>851</v>
      </c>
      <c r="E245" s="379" t="s">
        <v>781</v>
      </c>
      <c r="F245" s="379" t="s">
        <v>814</v>
      </c>
      <c r="G245" s="480">
        <v>3585.81</v>
      </c>
      <c r="H245" s="379"/>
      <c r="I245" s="480">
        <v>3585.81</v>
      </c>
      <c r="J245" s="379"/>
      <c r="K245" s="379"/>
      <c r="L245" s="379"/>
      <c r="M245" s="379"/>
      <c r="N245" s="379"/>
      <c r="O245" s="379"/>
      <c r="P245" s="379"/>
      <c r="Q245" s="480">
        <v>3585.81</v>
      </c>
      <c r="R245" s="379"/>
      <c r="S245" s="379"/>
      <c r="T245" s="379"/>
      <c r="U245" s="480">
        <v>3585.81</v>
      </c>
      <c r="V245" s="379"/>
      <c r="W245" s="480">
        <v>3585.81</v>
      </c>
      <c r="X245" s="379"/>
      <c r="Y245" s="379"/>
      <c r="Z245" s="379"/>
      <c r="AA245" s="379"/>
      <c r="AB245" s="379"/>
      <c r="AC245" s="379"/>
      <c r="AD245" s="379"/>
      <c r="AE245" s="480">
        <v>3585.81</v>
      </c>
      <c r="AF245" s="379"/>
      <c r="AG245" s="379"/>
      <c r="AH245" s="379"/>
      <c r="AI245" s="379" t="s">
        <v>521</v>
      </c>
      <c r="AJ245" s="481">
        <v>45845.552384259259</v>
      </c>
      <c r="AK245" s="379"/>
      <c r="AL245" s="379"/>
      <c r="AM245" s="3"/>
    </row>
    <row r="246" spans="1:39" s="4" customFormat="1" ht="12.75" customHeight="1" x14ac:dyDescent="0.25">
      <c r="A246" s="344" t="s">
        <v>270</v>
      </c>
      <c r="B246" s="344" t="s">
        <v>258</v>
      </c>
      <c r="C246" s="344" t="s">
        <v>522</v>
      </c>
      <c r="D246" s="482" t="s">
        <v>851</v>
      </c>
      <c r="E246" s="344" t="s">
        <v>781</v>
      </c>
      <c r="F246" s="482" t="s">
        <v>792</v>
      </c>
      <c r="G246" s="478">
        <v>46891.33</v>
      </c>
      <c r="H246" s="482"/>
      <c r="I246" s="478">
        <v>46891.33</v>
      </c>
      <c r="J246" s="482"/>
      <c r="K246" s="482"/>
      <c r="L246" s="482"/>
      <c r="M246" s="482"/>
      <c r="N246" s="482"/>
      <c r="O246" s="482"/>
      <c r="P246" s="482"/>
      <c r="Q246" s="483">
        <v>46891.33</v>
      </c>
      <c r="R246" s="482"/>
      <c r="S246" s="482"/>
      <c r="T246" s="482"/>
      <c r="U246" s="478">
        <v>23462.47</v>
      </c>
      <c r="V246" s="482"/>
      <c r="W246" s="478">
        <v>23462.47</v>
      </c>
      <c r="X246" s="482"/>
      <c r="Y246" s="482"/>
      <c r="Z246" s="482"/>
      <c r="AA246" s="482"/>
      <c r="AB246" s="482"/>
      <c r="AC246" s="482"/>
      <c r="AD246" s="482"/>
      <c r="AE246" s="483">
        <v>23462.47</v>
      </c>
      <c r="AF246" s="482"/>
      <c r="AG246" s="482"/>
      <c r="AH246" s="482"/>
      <c r="AI246" s="344" t="s">
        <v>521</v>
      </c>
      <c r="AJ246" s="479">
        <v>45845.552395833336</v>
      </c>
      <c r="AK246" s="344"/>
      <c r="AL246" s="344"/>
      <c r="AM246" s="3"/>
    </row>
    <row r="247" spans="1:39" s="4" customFormat="1" ht="12.75" customHeight="1" x14ac:dyDescent="0.25">
      <c r="A247" s="379" t="s">
        <v>276</v>
      </c>
      <c r="B247" s="379" t="s">
        <v>258</v>
      </c>
      <c r="C247" s="379" t="s">
        <v>522</v>
      </c>
      <c r="D247" s="379" t="s">
        <v>851</v>
      </c>
      <c r="E247" s="379" t="s">
        <v>781</v>
      </c>
      <c r="F247" s="379" t="s">
        <v>797</v>
      </c>
      <c r="G247" s="480">
        <v>44391.33</v>
      </c>
      <c r="H247" s="379"/>
      <c r="I247" s="480">
        <v>44391.33</v>
      </c>
      <c r="J247" s="379"/>
      <c r="K247" s="379"/>
      <c r="L247" s="379"/>
      <c r="M247" s="379"/>
      <c r="N247" s="379"/>
      <c r="O247" s="379"/>
      <c r="P247" s="379"/>
      <c r="Q247" s="480">
        <v>44391.33</v>
      </c>
      <c r="R247" s="379"/>
      <c r="S247" s="379"/>
      <c r="T247" s="379"/>
      <c r="U247" s="480">
        <v>22533</v>
      </c>
      <c r="V247" s="379"/>
      <c r="W247" s="480">
        <v>22533</v>
      </c>
      <c r="X247" s="379"/>
      <c r="Y247" s="379"/>
      <c r="Z247" s="379"/>
      <c r="AA247" s="379"/>
      <c r="AB247" s="379"/>
      <c r="AC247" s="379"/>
      <c r="AD247" s="379"/>
      <c r="AE247" s="480">
        <v>22533</v>
      </c>
      <c r="AF247" s="379"/>
      <c r="AG247" s="379"/>
      <c r="AH247" s="379"/>
      <c r="AI247" s="379" t="s">
        <v>521</v>
      </c>
      <c r="AJ247" s="481">
        <v>45845.552384259259</v>
      </c>
      <c r="AK247" s="379"/>
      <c r="AL247" s="379"/>
      <c r="AM247" s="3"/>
    </row>
    <row r="248" spans="1:39" s="4" customFormat="1" ht="12.75" customHeight="1" x14ac:dyDescent="0.25">
      <c r="A248" s="344" t="s">
        <v>271</v>
      </c>
      <c r="B248" s="344" t="s">
        <v>258</v>
      </c>
      <c r="C248" s="344" t="s">
        <v>522</v>
      </c>
      <c r="D248" s="482" t="s">
        <v>851</v>
      </c>
      <c r="E248" s="344" t="s">
        <v>781</v>
      </c>
      <c r="F248" s="482" t="s">
        <v>793</v>
      </c>
      <c r="G248" s="478">
        <v>2500</v>
      </c>
      <c r="H248" s="482"/>
      <c r="I248" s="478">
        <v>2500</v>
      </c>
      <c r="J248" s="482"/>
      <c r="K248" s="482"/>
      <c r="L248" s="482"/>
      <c r="M248" s="482"/>
      <c r="N248" s="482"/>
      <c r="O248" s="482"/>
      <c r="P248" s="482"/>
      <c r="Q248" s="483">
        <v>2500</v>
      </c>
      <c r="R248" s="482"/>
      <c r="S248" s="482"/>
      <c r="T248" s="482"/>
      <c r="U248" s="478">
        <v>929.47</v>
      </c>
      <c r="V248" s="482"/>
      <c r="W248" s="478">
        <v>929.47</v>
      </c>
      <c r="X248" s="482"/>
      <c r="Y248" s="482"/>
      <c r="Z248" s="482"/>
      <c r="AA248" s="482"/>
      <c r="AB248" s="482"/>
      <c r="AC248" s="482"/>
      <c r="AD248" s="482"/>
      <c r="AE248" s="483">
        <v>929.47</v>
      </c>
      <c r="AF248" s="482"/>
      <c r="AG248" s="482"/>
      <c r="AH248" s="482"/>
      <c r="AI248" s="344" t="s">
        <v>521</v>
      </c>
      <c r="AJ248" s="479">
        <v>45845.552384259259</v>
      </c>
      <c r="AK248" s="344"/>
      <c r="AL248" s="344"/>
      <c r="AM248" s="3"/>
    </row>
    <row r="249" spans="1:39" s="4" customFormat="1" ht="12.75" customHeight="1" x14ac:dyDescent="0.25">
      <c r="A249" s="344" t="s">
        <v>331</v>
      </c>
      <c r="B249" s="344" t="s">
        <v>258</v>
      </c>
      <c r="C249" s="344" t="s">
        <v>522</v>
      </c>
      <c r="D249" s="482" t="s">
        <v>852</v>
      </c>
      <c r="E249" s="344" t="s">
        <v>781</v>
      </c>
      <c r="F249" s="482" t="s">
        <v>522</v>
      </c>
      <c r="G249" s="478">
        <v>85615974</v>
      </c>
      <c r="H249" s="482"/>
      <c r="I249" s="478">
        <v>85615974</v>
      </c>
      <c r="J249" s="482"/>
      <c r="K249" s="482"/>
      <c r="L249" s="482"/>
      <c r="M249" s="482"/>
      <c r="N249" s="482"/>
      <c r="O249" s="482"/>
      <c r="P249" s="482"/>
      <c r="Q249" s="483">
        <v>85615974</v>
      </c>
      <c r="R249" s="482"/>
      <c r="S249" s="482"/>
      <c r="T249" s="482"/>
      <c r="U249" s="478">
        <v>42074111.880000003</v>
      </c>
      <c r="V249" s="482"/>
      <c r="W249" s="478">
        <v>42074111.880000003</v>
      </c>
      <c r="X249" s="482"/>
      <c r="Y249" s="482"/>
      <c r="Z249" s="482"/>
      <c r="AA249" s="482"/>
      <c r="AB249" s="482"/>
      <c r="AC249" s="482"/>
      <c r="AD249" s="482"/>
      <c r="AE249" s="483">
        <v>42074111.880000003</v>
      </c>
      <c r="AF249" s="482"/>
      <c r="AG249" s="482"/>
      <c r="AH249" s="482"/>
      <c r="AI249" s="344" t="s">
        <v>521</v>
      </c>
      <c r="AJ249" s="479">
        <v>45845.552395833336</v>
      </c>
      <c r="AK249" s="344"/>
      <c r="AL249" s="344"/>
      <c r="AM249" s="3"/>
    </row>
    <row r="250" spans="1:39" s="4" customFormat="1" ht="12.75" customHeight="1" x14ac:dyDescent="0.25">
      <c r="A250" s="379" t="s">
        <v>261</v>
      </c>
      <c r="B250" s="379" t="s">
        <v>258</v>
      </c>
      <c r="C250" s="379" t="s">
        <v>522</v>
      </c>
      <c r="D250" s="379" t="s">
        <v>852</v>
      </c>
      <c r="E250" s="379" t="s">
        <v>781</v>
      </c>
      <c r="F250" s="379" t="s">
        <v>783</v>
      </c>
      <c r="G250" s="480">
        <v>62040474</v>
      </c>
      <c r="H250" s="379"/>
      <c r="I250" s="480">
        <v>62040474</v>
      </c>
      <c r="J250" s="379"/>
      <c r="K250" s="379"/>
      <c r="L250" s="379"/>
      <c r="M250" s="379"/>
      <c r="N250" s="379"/>
      <c r="O250" s="379"/>
      <c r="P250" s="379"/>
      <c r="Q250" s="480">
        <v>62040474</v>
      </c>
      <c r="R250" s="379"/>
      <c r="S250" s="379"/>
      <c r="T250" s="379"/>
      <c r="U250" s="480">
        <v>30393543.609999999</v>
      </c>
      <c r="V250" s="379"/>
      <c r="W250" s="480">
        <v>30393543.609999999</v>
      </c>
      <c r="X250" s="379"/>
      <c r="Y250" s="379"/>
      <c r="Z250" s="379"/>
      <c r="AA250" s="379"/>
      <c r="AB250" s="379"/>
      <c r="AC250" s="379"/>
      <c r="AD250" s="379"/>
      <c r="AE250" s="480">
        <v>30393543.609999999</v>
      </c>
      <c r="AF250" s="379"/>
      <c r="AG250" s="379"/>
      <c r="AH250" s="379"/>
      <c r="AI250" s="379" t="s">
        <v>521</v>
      </c>
      <c r="AJ250" s="481">
        <v>45845.552395833336</v>
      </c>
      <c r="AK250" s="379"/>
      <c r="AL250" s="379"/>
      <c r="AM250" s="3"/>
    </row>
    <row r="251" spans="1:39" s="4" customFormat="1" ht="12.75" customHeight="1" x14ac:dyDescent="0.25">
      <c r="A251" s="379" t="s">
        <v>285</v>
      </c>
      <c r="B251" s="379" t="s">
        <v>258</v>
      </c>
      <c r="C251" s="379" t="s">
        <v>522</v>
      </c>
      <c r="D251" s="379" t="s">
        <v>852</v>
      </c>
      <c r="E251" s="379" t="s">
        <v>781</v>
      </c>
      <c r="F251" s="379" t="s">
        <v>806</v>
      </c>
      <c r="G251" s="480">
        <v>49377674</v>
      </c>
      <c r="H251" s="379"/>
      <c r="I251" s="480">
        <v>49377674</v>
      </c>
      <c r="J251" s="379"/>
      <c r="K251" s="379"/>
      <c r="L251" s="379"/>
      <c r="M251" s="379"/>
      <c r="N251" s="379"/>
      <c r="O251" s="379"/>
      <c r="P251" s="379"/>
      <c r="Q251" s="480">
        <v>49377674</v>
      </c>
      <c r="R251" s="379"/>
      <c r="S251" s="379"/>
      <c r="T251" s="379"/>
      <c r="U251" s="480">
        <v>24635945.390000001</v>
      </c>
      <c r="V251" s="379"/>
      <c r="W251" s="480">
        <v>24635945.390000001</v>
      </c>
      <c r="X251" s="379"/>
      <c r="Y251" s="379"/>
      <c r="Z251" s="379"/>
      <c r="AA251" s="379"/>
      <c r="AB251" s="379"/>
      <c r="AC251" s="379"/>
      <c r="AD251" s="379"/>
      <c r="AE251" s="480">
        <v>24635945.390000001</v>
      </c>
      <c r="AF251" s="379"/>
      <c r="AG251" s="379"/>
      <c r="AH251" s="379"/>
      <c r="AI251" s="379" t="s">
        <v>521</v>
      </c>
      <c r="AJ251" s="481">
        <v>45845.552395833336</v>
      </c>
      <c r="AK251" s="379"/>
      <c r="AL251" s="379"/>
      <c r="AM251" s="3"/>
    </row>
    <row r="252" spans="1:39" s="4" customFormat="1" ht="12.75" customHeight="1" x14ac:dyDescent="0.25">
      <c r="A252" s="379" t="s">
        <v>286</v>
      </c>
      <c r="B252" s="379" t="s">
        <v>258</v>
      </c>
      <c r="C252" s="379" t="s">
        <v>522</v>
      </c>
      <c r="D252" s="379" t="s">
        <v>852</v>
      </c>
      <c r="E252" s="379" t="s">
        <v>781</v>
      </c>
      <c r="F252" s="379" t="s">
        <v>807</v>
      </c>
      <c r="G252" s="480">
        <v>37915943</v>
      </c>
      <c r="H252" s="379"/>
      <c r="I252" s="480">
        <v>37915943</v>
      </c>
      <c r="J252" s="379"/>
      <c r="K252" s="379"/>
      <c r="L252" s="379"/>
      <c r="M252" s="379"/>
      <c r="N252" s="379"/>
      <c r="O252" s="379"/>
      <c r="P252" s="379"/>
      <c r="Q252" s="480">
        <v>37915943</v>
      </c>
      <c r="R252" s="379"/>
      <c r="S252" s="379"/>
      <c r="T252" s="379"/>
      <c r="U252" s="480">
        <v>18832465.32</v>
      </c>
      <c r="V252" s="379"/>
      <c r="W252" s="480">
        <v>18832465.32</v>
      </c>
      <c r="X252" s="379"/>
      <c r="Y252" s="379"/>
      <c r="Z252" s="379"/>
      <c r="AA252" s="379"/>
      <c r="AB252" s="379"/>
      <c r="AC252" s="379"/>
      <c r="AD252" s="379"/>
      <c r="AE252" s="480">
        <v>18832465.32</v>
      </c>
      <c r="AF252" s="379"/>
      <c r="AG252" s="379"/>
      <c r="AH252" s="379"/>
      <c r="AI252" s="379" t="s">
        <v>521</v>
      </c>
      <c r="AJ252" s="481">
        <v>45845.552384259259</v>
      </c>
      <c r="AK252" s="379"/>
      <c r="AL252" s="379"/>
      <c r="AM252" s="3"/>
    </row>
    <row r="253" spans="1:39" s="4" customFormat="1" ht="12.75" customHeight="1" x14ac:dyDescent="0.25">
      <c r="A253" s="344" t="s">
        <v>287</v>
      </c>
      <c r="B253" s="344" t="s">
        <v>258</v>
      </c>
      <c r="C253" s="344" t="s">
        <v>522</v>
      </c>
      <c r="D253" s="482" t="s">
        <v>852</v>
      </c>
      <c r="E253" s="344" t="s">
        <v>781</v>
      </c>
      <c r="F253" s="482" t="s">
        <v>808</v>
      </c>
      <c r="G253" s="478">
        <v>17298.099999999999</v>
      </c>
      <c r="H253" s="482"/>
      <c r="I253" s="478">
        <v>17298.099999999999</v>
      </c>
      <c r="J253" s="482"/>
      <c r="K253" s="482"/>
      <c r="L253" s="482"/>
      <c r="M253" s="482"/>
      <c r="N253" s="482"/>
      <c r="O253" s="482"/>
      <c r="P253" s="482"/>
      <c r="Q253" s="483">
        <v>17298.099999999999</v>
      </c>
      <c r="R253" s="482"/>
      <c r="S253" s="482"/>
      <c r="T253" s="482"/>
      <c r="U253" s="478">
        <v>6298.1</v>
      </c>
      <c r="V253" s="482"/>
      <c r="W253" s="478">
        <v>6298.1</v>
      </c>
      <c r="X253" s="482"/>
      <c r="Y253" s="482"/>
      <c r="Z253" s="482"/>
      <c r="AA253" s="482"/>
      <c r="AB253" s="482"/>
      <c r="AC253" s="482"/>
      <c r="AD253" s="482"/>
      <c r="AE253" s="483">
        <v>6298.1</v>
      </c>
      <c r="AF253" s="482"/>
      <c r="AG253" s="482"/>
      <c r="AH253" s="482"/>
      <c r="AI253" s="344" t="s">
        <v>521</v>
      </c>
      <c r="AJ253" s="479">
        <v>45845.552384259259</v>
      </c>
      <c r="AK253" s="344"/>
      <c r="AL253" s="344"/>
      <c r="AM253" s="3"/>
    </row>
    <row r="254" spans="1:39" s="4" customFormat="1" ht="12.75" customHeight="1" x14ac:dyDescent="0.25">
      <c r="A254" s="344" t="s">
        <v>288</v>
      </c>
      <c r="B254" s="344" t="s">
        <v>258</v>
      </c>
      <c r="C254" s="344" t="s">
        <v>522</v>
      </c>
      <c r="D254" s="482" t="s">
        <v>852</v>
      </c>
      <c r="E254" s="344" t="s">
        <v>781</v>
      </c>
      <c r="F254" s="482" t="s">
        <v>809</v>
      </c>
      <c r="G254" s="478">
        <v>11444432.9</v>
      </c>
      <c r="H254" s="482"/>
      <c r="I254" s="478">
        <v>11444432.9</v>
      </c>
      <c r="J254" s="482"/>
      <c r="K254" s="482"/>
      <c r="L254" s="482"/>
      <c r="M254" s="482"/>
      <c r="N254" s="482"/>
      <c r="O254" s="482"/>
      <c r="P254" s="482"/>
      <c r="Q254" s="483">
        <v>11444432.9</v>
      </c>
      <c r="R254" s="482"/>
      <c r="S254" s="482"/>
      <c r="T254" s="482"/>
      <c r="U254" s="478">
        <v>5797181.9699999997</v>
      </c>
      <c r="V254" s="482"/>
      <c r="W254" s="478">
        <v>5797181.9699999997</v>
      </c>
      <c r="X254" s="482"/>
      <c r="Y254" s="482"/>
      <c r="Z254" s="482"/>
      <c r="AA254" s="482"/>
      <c r="AB254" s="482"/>
      <c r="AC254" s="482"/>
      <c r="AD254" s="482"/>
      <c r="AE254" s="483">
        <v>5797181.9699999997</v>
      </c>
      <c r="AF254" s="482"/>
      <c r="AG254" s="482"/>
      <c r="AH254" s="482"/>
      <c r="AI254" s="344" t="s">
        <v>521</v>
      </c>
      <c r="AJ254" s="479">
        <v>45845.552384259259</v>
      </c>
      <c r="AK254" s="344"/>
      <c r="AL254" s="344"/>
      <c r="AM254" s="3"/>
    </row>
    <row r="255" spans="1:39" s="4" customFormat="1" ht="12.75" customHeight="1" x14ac:dyDescent="0.25">
      <c r="A255" s="344" t="s">
        <v>262</v>
      </c>
      <c r="B255" s="344" t="s">
        <v>258</v>
      </c>
      <c r="C255" s="344" t="s">
        <v>522</v>
      </c>
      <c r="D255" s="482" t="s">
        <v>852</v>
      </c>
      <c r="E255" s="344" t="s">
        <v>781</v>
      </c>
      <c r="F255" s="482" t="s">
        <v>784</v>
      </c>
      <c r="G255" s="478">
        <v>12662800</v>
      </c>
      <c r="H255" s="482"/>
      <c r="I255" s="478">
        <v>12662800</v>
      </c>
      <c r="J255" s="482"/>
      <c r="K255" s="482"/>
      <c r="L255" s="482"/>
      <c r="M255" s="482"/>
      <c r="N255" s="482"/>
      <c r="O255" s="482"/>
      <c r="P255" s="482"/>
      <c r="Q255" s="483">
        <v>12662800</v>
      </c>
      <c r="R255" s="482"/>
      <c r="S255" s="482"/>
      <c r="T255" s="482"/>
      <c r="U255" s="478">
        <v>5757598.2199999997</v>
      </c>
      <c r="V255" s="482"/>
      <c r="W255" s="478">
        <v>5757598.2199999997</v>
      </c>
      <c r="X255" s="482"/>
      <c r="Y255" s="482"/>
      <c r="Z255" s="482"/>
      <c r="AA255" s="482"/>
      <c r="AB255" s="482"/>
      <c r="AC255" s="482"/>
      <c r="AD255" s="482"/>
      <c r="AE255" s="483">
        <v>5757598.2199999997</v>
      </c>
      <c r="AF255" s="482"/>
      <c r="AG255" s="482"/>
      <c r="AH255" s="482"/>
      <c r="AI255" s="344" t="s">
        <v>521</v>
      </c>
      <c r="AJ255" s="479">
        <v>45845.552395833336</v>
      </c>
      <c r="AK255" s="344"/>
      <c r="AL255" s="344"/>
      <c r="AM255" s="3"/>
    </row>
    <row r="256" spans="1:39" s="4" customFormat="1" ht="12.75" customHeight="1" x14ac:dyDescent="0.25">
      <c r="A256" s="379" t="s">
        <v>263</v>
      </c>
      <c r="B256" s="379" t="s">
        <v>258</v>
      </c>
      <c r="C256" s="379" t="s">
        <v>522</v>
      </c>
      <c r="D256" s="379" t="s">
        <v>852</v>
      </c>
      <c r="E256" s="379" t="s">
        <v>781</v>
      </c>
      <c r="F256" s="379" t="s">
        <v>785</v>
      </c>
      <c r="G256" s="480">
        <v>9635800</v>
      </c>
      <c r="H256" s="379"/>
      <c r="I256" s="480">
        <v>9635800</v>
      </c>
      <c r="J256" s="379"/>
      <c r="K256" s="379"/>
      <c r="L256" s="379"/>
      <c r="M256" s="379"/>
      <c r="N256" s="379"/>
      <c r="O256" s="379"/>
      <c r="P256" s="379"/>
      <c r="Q256" s="480">
        <v>9635800</v>
      </c>
      <c r="R256" s="379"/>
      <c r="S256" s="379"/>
      <c r="T256" s="379"/>
      <c r="U256" s="480">
        <v>4372653.47</v>
      </c>
      <c r="V256" s="379"/>
      <c r="W256" s="480">
        <v>4372653.47</v>
      </c>
      <c r="X256" s="379"/>
      <c r="Y256" s="379"/>
      <c r="Z256" s="379"/>
      <c r="AA256" s="379"/>
      <c r="AB256" s="379"/>
      <c r="AC256" s="379"/>
      <c r="AD256" s="379"/>
      <c r="AE256" s="480">
        <v>4372653.47</v>
      </c>
      <c r="AF256" s="379"/>
      <c r="AG256" s="379"/>
      <c r="AH256" s="379"/>
      <c r="AI256" s="379" t="s">
        <v>521</v>
      </c>
      <c r="AJ256" s="481">
        <v>45845.552384259259</v>
      </c>
      <c r="AK256" s="379"/>
      <c r="AL256" s="379"/>
      <c r="AM256" s="3"/>
    </row>
    <row r="257" spans="1:39" s="4" customFormat="1" ht="12.75" customHeight="1" x14ac:dyDescent="0.25">
      <c r="A257" s="344" t="s">
        <v>273</v>
      </c>
      <c r="B257" s="344" t="s">
        <v>258</v>
      </c>
      <c r="C257" s="344" t="s">
        <v>522</v>
      </c>
      <c r="D257" s="482" t="s">
        <v>852</v>
      </c>
      <c r="E257" s="344" t="s">
        <v>781</v>
      </c>
      <c r="F257" s="482" t="s">
        <v>786</v>
      </c>
      <c r="G257" s="478">
        <v>117000</v>
      </c>
      <c r="H257" s="482"/>
      <c r="I257" s="478">
        <v>117000</v>
      </c>
      <c r="J257" s="482"/>
      <c r="K257" s="482"/>
      <c r="L257" s="482"/>
      <c r="M257" s="482"/>
      <c r="N257" s="482"/>
      <c r="O257" s="482"/>
      <c r="P257" s="482"/>
      <c r="Q257" s="483">
        <v>117000</v>
      </c>
      <c r="R257" s="482"/>
      <c r="S257" s="482"/>
      <c r="T257" s="482"/>
      <c r="U257" s="478">
        <v>23211.01</v>
      </c>
      <c r="V257" s="482"/>
      <c r="W257" s="478">
        <v>23211.01</v>
      </c>
      <c r="X257" s="482"/>
      <c r="Y257" s="482"/>
      <c r="Z257" s="482"/>
      <c r="AA257" s="482"/>
      <c r="AB257" s="482"/>
      <c r="AC257" s="482"/>
      <c r="AD257" s="482"/>
      <c r="AE257" s="483">
        <v>23211.01</v>
      </c>
      <c r="AF257" s="482"/>
      <c r="AG257" s="482"/>
      <c r="AH257" s="482"/>
      <c r="AI257" s="344" t="s">
        <v>521</v>
      </c>
      <c r="AJ257" s="479">
        <v>45845.552384259259</v>
      </c>
      <c r="AK257" s="344"/>
      <c r="AL257" s="344"/>
      <c r="AM257" s="3"/>
    </row>
    <row r="258" spans="1:39" s="4" customFormat="1" ht="12.75" customHeight="1" x14ac:dyDescent="0.25">
      <c r="A258" s="344" t="s">
        <v>264</v>
      </c>
      <c r="B258" s="344" t="s">
        <v>258</v>
      </c>
      <c r="C258" s="344" t="s">
        <v>522</v>
      </c>
      <c r="D258" s="482" t="s">
        <v>852</v>
      </c>
      <c r="E258" s="344" t="s">
        <v>781</v>
      </c>
      <c r="F258" s="482" t="s">
        <v>787</v>
      </c>
      <c r="G258" s="478">
        <v>2910000</v>
      </c>
      <c r="H258" s="482"/>
      <c r="I258" s="478">
        <v>2910000</v>
      </c>
      <c r="J258" s="482"/>
      <c r="K258" s="482"/>
      <c r="L258" s="482"/>
      <c r="M258" s="482"/>
      <c r="N258" s="482"/>
      <c r="O258" s="482"/>
      <c r="P258" s="482"/>
      <c r="Q258" s="483">
        <v>2910000</v>
      </c>
      <c r="R258" s="482"/>
      <c r="S258" s="482"/>
      <c r="T258" s="482"/>
      <c r="U258" s="478">
        <v>1361733.74</v>
      </c>
      <c r="V258" s="482"/>
      <c r="W258" s="478">
        <v>1361733.74</v>
      </c>
      <c r="X258" s="482"/>
      <c r="Y258" s="482"/>
      <c r="Z258" s="482"/>
      <c r="AA258" s="482"/>
      <c r="AB258" s="482"/>
      <c r="AC258" s="482"/>
      <c r="AD258" s="482"/>
      <c r="AE258" s="483">
        <v>1361733.74</v>
      </c>
      <c r="AF258" s="482"/>
      <c r="AG258" s="482"/>
      <c r="AH258" s="482"/>
      <c r="AI258" s="344" t="s">
        <v>521</v>
      </c>
      <c r="AJ258" s="479">
        <v>45845.552384259259</v>
      </c>
      <c r="AK258" s="344"/>
      <c r="AL258" s="344"/>
      <c r="AM258" s="3"/>
    </row>
    <row r="259" spans="1:39" s="4" customFormat="1" ht="12.75" customHeight="1" x14ac:dyDescent="0.25">
      <c r="A259" s="344" t="s">
        <v>266</v>
      </c>
      <c r="B259" s="344" t="s">
        <v>258</v>
      </c>
      <c r="C259" s="344" t="s">
        <v>522</v>
      </c>
      <c r="D259" s="482" t="s">
        <v>852</v>
      </c>
      <c r="E259" s="344" t="s">
        <v>781</v>
      </c>
      <c r="F259" s="482" t="s">
        <v>258</v>
      </c>
      <c r="G259" s="478">
        <v>7291800</v>
      </c>
      <c r="H259" s="482"/>
      <c r="I259" s="478">
        <v>7291800</v>
      </c>
      <c r="J259" s="482"/>
      <c r="K259" s="482"/>
      <c r="L259" s="482"/>
      <c r="M259" s="482"/>
      <c r="N259" s="482"/>
      <c r="O259" s="482"/>
      <c r="P259" s="482"/>
      <c r="Q259" s="483">
        <v>7291800</v>
      </c>
      <c r="R259" s="482"/>
      <c r="S259" s="482"/>
      <c r="T259" s="482"/>
      <c r="U259" s="478">
        <v>2963599.99</v>
      </c>
      <c r="V259" s="482"/>
      <c r="W259" s="478">
        <v>2963599.99</v>
      </c>
      <c r="X259" s="482"/>
      <c r="Y259" s="482"/>
      <c r="Z259" s="482"/>
      <c r="AA259" s="482"/>
      <c r="AB259" s="482"/>
      <c r="AC259" s="482"/>
      <c r="AD259" s="482"/>
      <c r="AE259" s="483">
        <v>2963599.99</v>
      </c>
      <c r="AF259" s="482"/>
      <c r="AG259" s="482"/>
      <c r="AH259" s="482"/>
      <c r="AI259" s="344" t="s">
        <v>521</v>
      </c>
      <c r="AJ259" s="479">
        <v>45845.552395833336</v>
      </c>
      <c r="AK259" s="344"/>
      <c r="AL259" s="344"/>
      <c r="AM259" s="3"/>
    </row>
    <row r="260" spans="1:39" s="4" customFormat="1" ht="12.75" customHeight="1" x14ac:dyDescent="0.25">
      <c r="A260" s="379" t="s">
        <v>267</v>
      </c>
      <c r="B260" s="379" t="s">
        <v>258</v>
      </c>
      <c r="C260" s="379" t="s">
        <v>522</v>
      </c>
      <c r="D260" s="379" t="s">
        <v>852</v>
      </c>
      <c r="E260" s="379" t="s">
        <v>781</v>
      </c>
      <c r="F260" s="379" t="s">
        <v>789</v>
      </c>
      <c r="G260" s="480">
        <v>7291800</v>
      </c>
      <c r="H260" s="379"/>
      <c r="I260" s="480">
        <v>7291800</v>
      </c>
      <c r="J260" s="379"/>
      <c r="K260" s="379"/>
      <c r="L260" s="379"/>
      <c r="M260" s="379"/>
      <c r="N260" s="379"/>
      <c r="O260" s="379"/>
      <c r="P260" s="379"/>
      <c r="Q260" s="480">
        <v>7291800</v>
      </c>
      <c r="R260" s="379"/>
      <c r="S260" s="379"/>
      <c r="T260" s="379"/>
      <c r="U260" s="480">
        <v>2963599.99</v>
      </c>
      <c r="V260" s="379"/>
      <c r="W260" s="480">
        <v>2963599.99</v>
      </c>
      <c r="X260" s="379"/>
      <c r="Y260" s="379"/>
      <c r="Z260" s="379"/>
      <c r="AA260" s="379"/>
      <c r="AB260" s="379"/>
      <c r="AC260" s="379"/>
      <c r="AD260" s="379"/>
      <c r="AE260" s="480">
        <v>2963599.99</v>
      </c>
      <c r="AF260" s="379"/>
      <c r="AG260" s="379"/>
      <c r="AH260" s="379"/>
      <c r="AI260" s="379" t="s">
        <v>521</v>
      </c>
      <c r="AJ260" s="481">
        <v>45845.552395833336</v>
      </c>
      <c r="AK260" s="379"/>
      <c r="AL260" s="379"/>
      <c r="AM260" s="3"/>
    </row>
    <row r="261" spans="1:39" s="4" customFormat="1" ht="12.75" customHeight="1" x14ac:dyDescent="0.25">
      <c r="A261" s="379" t="s">
        <v>268</v>
      </c>
      <c r="B261" s="379" t="s">
        <v>258</v>
      </c>
      <c r="C261" s="379" t="s">
        <v>522</v>
      </c>
      <c r="D261" s="379" t="s">
        <v>852</v>
      </c>
      <c r="E261" s="379" t="s">
        <v>781</v>
      </c>
      <c r="F261" s="379" t="s">
        <v>790</v>
      </c>
      <c r="G261" s="480">
        <v>6232800</v>
      </c>
      <c r="H261" s="379"/>
      <c r="I261" s="480">
        <v>6232800</v>
      </c>
      <c r="J261" s="379"/>
      <c r="K261" s="379"/>
      <c r="L261" s="379"/>
      <c r="M261" s="379"/>
      <c r="N261" s="379"/>
      <c r="O261" s="379"/>
      <c r="P261" s="379"/>
      <c r="Q261" s="480">
        <v>6232800</v>
      </c>
      <c r="R261" s="379"/>
      <c r="S261" s="379"/>
      <c r="T261" s="379"/>
      <c r="U261" s="480">
        <v>2506505.79</v>
      </c>
      <c r="V261" s="379"/>
      <c r="W261" s="480">
        <v>2506505.79</v>
      </c>
      <c r="X261" s="379"/>
      <c r="Y261" s="379"/>
      <c r="Z261" s="379"/>
      <c r="AA261" s="379"/>
      <c r="AB261" s="379"/>
      <c r="AC261" s="379"/>
      <c r="AD261" s="379"/>
      <c r="AE261" s="480">
        <v>2506505.79</v>
      </c>
      <c r="AF261" s="379"/>
      <c r="AG261" s="379"/>
      <c r="AH261" s="379"/>
      <c r="AI261" s="379" t="s">
        <v>521</v>
      </c>
      <c r="AJ261" s="481">
        <v>45845.552384259259</v>
      </c>
      <c r="AK261" s="379"/>
      <c r="AL261" s="379"/>
      <c r="AM261" s="3"/>
    </row>
    <row r="262" spans="1:39" s="4" customFormat="1" ht="12.75" customHeight="1" x14ac:dyDescent="0.25">
      <c r="A262" s="344" t="s">
        <v>274</v>
      </c>
      <c r="B262" s="344" t="s">
        <v>258</v>
      </c>
      <c r="C262" s="344" t="s">
        <v>522</v>
      </c>
      <c r="D262" s="482" t="s">
        <v>852</v>
      </c>
      <c r="E262" s="344" t="s">
        <v>781</v>
      </c>
      <c r="F262" s="482" t="s">
        <v>795</v>
      </c>
      <c r="G262" s="478">
        <v>1059000</v>
      </c>
      <c r="H262" s="482"/>
      <c r="I262" s="478">
        <v>1059000</v>
      </c>
      <c r="J262" s="482"/>
      <c r="K262" s="482"/>
      <c r="L262" s="482"/>
      <c r="M262" s="482"/>
      <c r="N262" s="482"/>
      <c r="O262" s="482"/>
      <c r="P262" s="482"/>
      <c r="Q262" s="483">
        <v>1059000</v>
      </c>
      <c r="R262" s="482"/>
      <c r="S262" s="482"/>
      <c r="T262" s="482"/>
      <c r="U262" s="478">
        <v>457094.2</v>
      </c>
      <c r="V262" s="482"/>
      <c r="W262" s="478">
        <v>457094.2</v>
      </c>
      <c r="X262" s="482"/>
      <c r="Y262" s="482"/>
      <c r="Z262" s="482"/>
      <c r="AA262" s="482"/>
      <c r="AB262" s="482"/>
      <c r="AC262" s="482"/>
      <c r="AD262" s="482"/>
      <c r="AE262" s="483">
        <v>457094.2</v>
      </c>
      <c r="AF262" s="482"/>
      <c r="AG262" s="482"/>
      <c r="AH262" s="482"/>
      <c r="AI262" s="344" t="s">
        <v>521</v>
      </c>
      <c r="AJ262" s="479">
        <v>45845.552384259259</v>
      </c>
      <c r="AK262" s="344"/>
      <c r="AL262" s="344"/>
      <c r="AM262" s="3"/>
    </row>
    <row r="263" spans="1:39" s="4" customFormat="1" ht="12.75" customHeight="1" x14ac:dyDescent="0.25">
      <c r="A263" s="344" t="s">
        <v>300</v>
      </c>
      <c r="B263" s="344" t="s">
        <v>258</v>
      </c>
      <c r="C263" s="344" t="s">
        <v>522</v>
      </c>
      <c r="D263" s="482" t="s">
        <v>852</v>
      </c>
      <c r="E263" s="344" t="s">
        <v>781</v>
      </c>
      <c r="F263" s="482" t="s">
        <v>821</v>
      </c>
      <c r="G263" s="478">
        <v>16247800</v>
      </c>
      <c r="H263" s="482"/>
      <c r="I263" s="478">
        <v>16247800</v>
      </c>
      <c r="J263" s="482"/>
      <c r="K263" s="482"/>
      <c r="L263" s="482"/>
      <c r="M263" s="482"/>
      <c r="N263" s="482"/>
      <c r="O263" s="482"/>
      <c r="P263" s="482"/>
      <c r="Q263" s="483">
        <v>16247800</v>
      </c>
      <c r="R263" s="482"/>
      <c r="S263" s="482"/>
      <c r="T263" s="482"/>
      <c r="U263" s="478">
        <v>8702920</v>
      </c>
      <c r="V263" s="482"/>
      <c r="W263" s="478">
        <v>8702920</v>
      </c>
      <c r="X263" s="482"/>
      <c r="Y263" s="482"/>
      <c r="Z263" s="482"/>
      <c r="AA263" s="482"/>
      <c r="AB263" s="482"/>
      <c r="AC263" s="482"/>
      <c r="AD263" s="482"/>
      <c r="AE263" s="483">
        <v>8702920</v>
      </c>
      <c r="AF263" s="482"/>
      <c r="AG263" s="482"/>
      <c r="AH263" s="482"/>
      <c r="AI263" s="344" t="s">
        <v>521</v>
      </c>
      <c r="AJ263" s="479">
        <v>45845.552395833336</v>
      </c>
      <c r="AK263" s="344"/>
      <c r="AL263" s="344"/>
      <c r="AM263" s="3"/>
    </row>
    <row r="264" spans="1:39" s="4" customFormat="1" ht="12.75" customHeight="1" x14ac:dyDescent="0.25">
      <c r="A264" s="379" t="s">
        <v>309</v>
      </c>
      <c r="B264" s="379" t="s">
        <v>258</v>
      </c>
      <c r="C264" s="379" t="s">
        <v>522</v>
      </c>
      <c r="D264" s="379" t="s">
        <v>852</v>
      </c>
      <c r="E264" s="379" t="s">
        <v>781</v>
      </c>
      <c r="F264" s="379" t="s">
        <v>831</v>
      </c>
      <c r="G264" s="480">
        <v>13875180</v>
      </c>
      <c r="H264" s="379"/>
      <c r="I264" s="480">
        <v>13875180</v>
      </c>
      <c r="J264" s="379"/>
      <c r="K264" s="379"/>
      <c r="L264" s="379"/>
      <c r="M264" s="379"/>
      <c r="N264" s="379"/>
      <c r="O264" s="379"/>
      <c r="P264" s="379"/>
      <c r="Q264" s="480">
        <v>13875180</v>
      </c>
      <c r="R264" s="379"/>
      <c r="S264" s="379"/>
      <c r="T264" s="379"/>
      <c r="U264" s="480">
        <v>7395740</v>
      </c>
      <c r="V264" s="379"/>
      <c r="W264" s="480">
        <v>7395740</v>
      </c>
      <c r="X264" s="379"/>
      <c r="Y264" s="379"/>
      <c r="Z264" s="379"/>
      <c r="AA264" s="379"/>
      <c r="AB264" s="379"/>
      <c r="AC264" s="379"/>
      <c r="AD264" s="379"/>
      <c r="AE264" s="480">
        <v>7395740</v>
      </c>
      <c r="AF264" s="379"/>
      <c r="AG264" s="379"/>
      <c r="AH264" s="379"/>
      <c r="AI264" s="379" t="s">
        <v>521</v>
      </c>
      <c r="AJ264" s="481">
        <v>45845.552395833336</v>
      </c>
      <c r="AK264" s="379"/>
      <c r="AL264" s="379"/>
      <c r="AM264" s="3"/>
    </row>
    <row r="265" spans="1:39" s="4" customFormat="1" ht="12.75" customHeight="1" x14ac:dyDescent="0.25">
      <c r="A265" s="379" t="s">
        <v>310</v>
      </c>
      <c r="B265" s="379" t="s">
        <v>258</v>
      </c>
      <c r="C265" s="379" t="s">
        <v>522</v>
      </c>
      <c r="D265" s="379" t="s">
        <v>852</v>
      </c>
      <c r="E265" s="379" t="s">
        <v>781</v>
      </c>
      <c r="F265" s="379" t="s">
        <v>832</v>
      </c>
      <c r="G265" s="480">
        <v>9383600</v>
      </c>
      <c r="H265" s="379"/>
      <c r="I265" s="480">
        <v>9383600</v>
      </c>
      <c r="J265" s="379"/>
      <c r="K265" s="379"/>
      <c r="L265" s="379"/>
      <c r="M265" s="379"/>
      <c r="N265" s="379"/>
      <c r="O265" s="379"/>
      <c r="P265" s="379"/>
      <c r="Q265" s="480">
        <v>9383600</v>
      </c>
      <c r="R265" s="379"/>
      <c r="S265" s="379"/>
      <c r="T265" s="379"/>
      <c r="U265" s="480">
        <v>5211000</v>
      </c>
      <c r="V265" s="379"/>
      <c r="W265" s="480">
        <v>5211000</v>
      </c>
      <c r="X265" s="379"/>
      <c r="Y265" s="379"/>
      <c r="Z265" s="379"/>
      <c r="AA265" s="379"/>
      <c r="AB265" s="379"/>
      <c r="AC265" s="379"/>
      <c r="AD265" s="379"/>
      <c r="AE265" s="480">
        <v>5211000</v>
      </c>
      <c r="AF265" s="379"/>
      <c r="AG265" s="379"/>
      <c r="AH265" s="379"/>
      <c r="AI265" s="379" t="s">
        <v>521</v>
      </c>
      <c r="AJ265" s="481">
        <v>45845.552384259259</v>
      </c>
      <c r="AK265" s="379"/>
      <c r="AL265" s="379"/>
      <c r="AM265" s="3"/>
    </row>
    <row r="266" spans="1:39" s="4" customFormat="1" ht="12.75" customHeight="1" x14ac:dyDescent="0.25">
      <c r="A266" s="344" t="s">
        <v>311</v>
      </c>
      <c r="B266" s="344" t="s">
        <v>258</v>
      </c>
      <c r="C266" s="344" t="s">
        <v>522</v>
      </c>
      <c r="D266" s="482" t="s">
        <v>852</v>
      </c>
      <c r="E266" s="344" t="s">
        <v>781</v>
      </c>
      <c r="F266" s="482" t="s">
        <v>833</v>
      </c>
      <c r="G266" s="478">
        <v>4491580</v>
      </c>
      <c r="H266" s="482"/>
      <c r="I266" s="478">
        <v>4491580</v>
      </c>
      <c r="J266" s="482"/>
      <c r="K266" s="482"/>
      <c r="L266" s="482"/>
      <c r="M266" s="482"/>
      <c r="N266" s="482"/>
      <c r="O266" s="482"/>
      <c r="P266" s="482"/>
      <c r="Q266" s="483">
        <v>4491580</v>
      </c>
      <c r="R266" s="482"/>
      <c r="S266" s="482"/>
      <c r="T266" s="482"/>
      <c r="U266" s="478">
        <v>2184740</v>
      </c>
      <c r="V266" s="482"/>
      <c r="W266" s="478">
        <v>2184740</v>
      </c>
      <c r="X266" s="482"/>
      <c r="Y266" s="482"/>
      <c r="Z266" s="482"/>
      <c r="AA266" s="482"/>
      <c r="AB266" s="482"/>
      <c r="AC266" s="482"/>
      <c r="AD266" s="482"/>
      <c r="AE266" s="483">
        <v>2184740</v>
      </c>
      <c r="AF266" s="482"/>
      <c r="AG266" s="482"/>
      <c r="AH266" s="482"/>
      <c r="AI266" s="344" t="s">
        <v>521</v>
      </c>
      <c r="AJ266" s="479">
        <v>45845.552384259259</v>
      </c>
      <c r="AK266" s="344"/>
      <c r="AL266" s="344"/>
      <c r="AM266" s="3"/>
    </row>
    <row r="267" spans="1:39" s="4" customFormat="1" ht="12.75" customHeight="1" x14ac:dyDescent="0.25">
      <c r="A267" s="344" t="s">
        <v>322</v>
      </c>
      <c r="B267" s="344" t="s">
        <v>258</v>
      </c>
      <c r="C267" s="344" t="s">
        <v>522</v>
      </c>
      <c r="D267" s="482" t="s">
        <v>852</v>
      </c>
      <c r="E267" s="344" t="s">
        <v>781</v>
      </c>
      <c r="F267" s="482" t="s">
        <v>388</v>
      </c>
      <c r="G267" s="478">
        <v>2372620</v>
      </c>
      <c r="H267" s="482"/>
      <c r="I267" s="478">
        <v>2372620</v>
      </c>
      <c r="J267" s="482"/>
      <c r="K267" s="482"/>
      <c r="L267" s="482"/>
      <c r="M267" s="482"/>
      <c r="N267" s="482"/>
      <c r="O267" s="482"/>
      <c r="P267" s="482"/>
      <c r="Q267" s="483">
        <v>2372620</v>
      </c>
      <c r="R267" s="482"/>
      <c r="S267" s="482"/>
      <c r="T267" s="482"/>
      <c r="U267" s="478">
        <v>1307180</v>
      </c>
      <c r="V267" s="482"/>
      <c r="W267" s="478">
        <v>1307180</v>
      </c>
      <c r="X267" s="482"/>
      <c r="Y267" s="482"/>
      <c r="Z267" s="482"/>
      <c r="AA267" s="482"/>
      <c r="AB267" s="482"/>
      <c r="AC267" s="482"/>
      <c r="AD267" s="482"/>
      <c r="AE267" s="483">
        <v>1307180</v>
      </c>
      <c r="AF267" s="482"/>
      <c r="AG267" s="482"/>
      <c r="AH267" s="482"/>
      <c r="AI267" s="344" t="s">
        <v>521</v>
      </c>
      <c r="AJ267" s="479">
        <v>45845.552395833336</v>
      </c>
      <c r="AK267" s="344"/>
      <c r="AL267" s="344"/>
      <c r="AM267" s="3"/>
    </row>
    <row r="268" spans="1:39" s="4" customFormat="1" ht="12.75" customHeight="1" x14ac:dyDescent="0.25">
      <c r="A268" s="379" t="s">
        <v>324</v>
      </c>
      <c r="B268" s="379" t="s">
        <v>258</v>
      </c>
      <c r="C268" s="379" t="s">
        <v>522</v>
      </c>
      <c r="D268" s="379" t="s">
        <v>852</v>
      </c>
      <c r="E268" s="379" t="s">
        <v>781</v>
      </c>
      <c r="F268" s="379" t="s">
        <v>845</v>
      </c>
      <c r="G268" s="480">
        <v>2372620</v>
      </c>
      <c r="H268" s="379"/>
      <c r="I268" s="480">
        <v>2372620</v>
      </c>
      <c r="J268" s="379"/>
      <c r="K268" s="379"/>
      <c r="L268" s="379"/>
      <c r="M268" s="379"/>
      <c r="N268" s="379"/>
      <c r="O268" s="379"/>
      <c r="P268" s="379"/>
      <c r="Q268" s="480">
        <v>2372620</v>
      </c>
      <c r="R268" s="379"/>
      <c r="S268" s="379"/>
      <c r="T268" s="379"/>
      <c r="U268" s="480">
        <v>1307180</v>
      </c>
      <c r="V268" s="379"/>
      <c r="W268" s="480">
        <v>1307180</v>
      </c>
      <c r="X268" s="379"/>
      <c r="Y268" s="379"/>
      <c r="Z268" s="379"/>
      <c r="AA268" s="379"/>
      <c r="AB268" s="379"/>
      <c r="AC268" s="379"/>
      <c r="AD268" s="379"/>
      <c r="AE268" s="480">
        <v>1307180</v>
      </c>
      <c r="AF268" s="379"/>
      <c r="AG268" s="379"/>
      <c r="AH268" s="379"/>
      <c r="AI268" s="379" t="s">
        <v>521</v>
      </c>
      <c r="AJ268" s="481">
        <v>45845.552384259259</v>
      </c>
      <c r="AK268" s="379"/>
      <c r="AL268" s="379"/>
      <c r="AM268" s="3"/>
    </row>
    <row r="269" spans="1:39" s="4" customFormat="1" ht="12.75" customHeight="1" x14ac:dyDescent="0.25">
      <c r="A269" s="344" t="s">
        <v>269</v>
      </c>
      <c r="B269" s="344" t="s">
        <v>258</v>
      </c>
      <c r="C269" s="344" t="s">
        <v>522</v>
      </c>
      <c r="D269" s="482" t="s">
        <v>852</v>
      </c>
      <c r="E269" s="344" t="s">
        <v>781</v>
      </c>
      <c r="F269" s="482" t="s">
        <v>791</v>
      </c>
      <c r="G269" s="478">
        <v>35900</v>
      </c>
      <c r="H269" s="482"/>
      <c r="I269" s="478">
        <v>35900</v>
      </c>
      <c r="J269" s="482"/>
      <c r="K269" s="482"/>
      <c r="L269" s="482"/>
      <c r="M269" s="482"/>
      <c r="N269" s="482"/>
      <c r="O269" s="482"/>
      <c r="P269" s="482"/>
      <c r="Q269" s="483">
        <v>35900</v>
      </c>
      <c r="R269" s="482"/>
      <c r="S269" s="482"/>
      <c r="T269" s="482"/>
      <c r="U269" s="478">
        <v>14048.28</v>
      </c>
      <c r="V269" s="482"/>
      <c r="W269" s="478">
        <v>14048.28</v>
      </c>
      <c r="X269" s="482"/>
      <c r="Y269" s="482"/>
      <c r="Z269" s="482"/>
      <c r="AA269" s="482"/>
      <c r="AB269" s="482"/>
      <c r="AC269" s="482"/>
      <c r="AD269" s="482"/>
      <c r="AE269" s="483">
        <v>14048.28</v>
      </c>
      <c r="AF269" s="482"/>
      <c r="AG269" s="482"/>
      <c r="AH269" s="482"/>
      <c r="AI269" s="344" t="s">
        <v>521</v>
      </c>
      <c r="AJ269" s="479">
        <v>45845.552395833336</v>
      </c>
      <c r="AK269" s="344"/>
      <c r="AL269" s="344"/>
      <c r="AM269" s="3"/>
    </row>
    <row r="270" spans="1:39" s="4" customFormat="1" ht="12.75" customHeight="1" x14ac:dyDescent="0.25">
      <c r="A270" s="379" t="s">
        <v>270</v>
      </c>
      <c r="B270" s="379" t="s">
        <v>258</v>
      </c>
      <c r="C270" s="379" t="s">
        <v>522</v>
      </c>
      <c r="D270" s="379" t="s">
        <v>852</v>
      </c>
      <c r="E270" s="379" t="s">
        <v>781</v>
      </c>
      <c r="F270" s="379" t="s">
        <v>792</v>
      </c>
      <c r="G270" s="480">
        <v>35900</v>
      </c>
      <c r="H270" s="379"/>
      <c r="I270" s="480">
        <v>35900</v>
      </c>
      <c r="J270" s="379"/>
      <c r="K270" s="379"/>
      <c r="L270" s="379"/>
      <c r="M270" s="379"/>
      <c r="N270" s="379"/>
      <c r="O270" s="379"/>
      <c r="P270" s="379"/>
      <c r="Q270" s="480">
        <v>35900</v>
      </c>
      <c r="R270" s="379"/>
      <c r="S270" s="379"/>
      <c r="T270" s="379"/>
      <c r="U270" s="480">
        <v>14048.28</v>
      </c>
      <c r="V270" s="379"/>
      <c r="W270" s="480">
        <v>14048.28</v>
      </c>
      <c r="X270" s="379"/>
      <c r="Y270" s="379"/>
      <c r="Z270" s="379"/>
      <c r="AA270" s="379"/>
      <c r="AB270" s="379"/>
      <c r="AC270" s="379"/>
      <c r="AD270" s="379"/>
      <c r="AE270" s="480">
        <v>14048.28</v>
      </c>
      <c r="AF270" s="379"/>
      <c r="AG270" s="379"/>
      <c r="AH270" s="379"/>
      <c r="AI270" s="379" t="s">
        <v>521</v>
      </c>
      <c r="AJ270" s="481">
        <v>45845.552395833336</v>
      </c>
      <c r="AK270" s="379"/>
      <c r="AL270" s="379"/>
      <c r="AM270" s="3"/>
    </row>
    <row r="271" spans="1:39" s="4" customFormat="1" ht="12.75" customHeight="1" x14ac:dyDescent="0.25">
      <c r="A271" s="379" t="s">
        <v>276</v>
      </c>
      <c r="B271" s="379" t="s">
        <v>258</v>
      </c>
      <c r="C271" s="379" t="s">
        <v>522</v>
      </c>
      <c r="D271" s="379" t="s">
        <v>852</v>
      </c>
      <c r="E271" s="379" t="s">
        <v>781</v>
      </c>
      <c r="F271" s="379" t="s">
        <v>797</v>
      </c>
      <c r="G271" s="480">
        <v>35159.56</v>
      </c>
      <c r="H271" s="379"/>
      <c r="I271" s="480">
        <v>35159.56</v>
      </c>
      <c r="J271" s="379"/>
      <c r="K271" s="379"/>
      <c r="L271" s="379"/>
      <c r="M271" s="379"/>
      <c r="N271" s="379"/>
      <c r="O271" s="379"/>
      <c r="P271" s="379"/>
      <c r="Q271" s="480">
        <v>35159.56</v>
      </c>
      <c r="R271" s="379"/>
      <c r="S271" s="379"/>
      <c r="T271" s="379"/>
      <c r="U271" s="480">
        <v>13569</v>
      </c>
      <c r="V271" s="379"/>
      <c r="W271" s="480">
        <v>13569</v>
      </c>
      <c r="X271" s="379"/>
      <c r="Y271" s="379"/>
      <c r="Z271" s="379"/>
      <c r="AA271" s="379"/>
      <c r="AB271" s="379"/>
      <c r="AC271" s="379"/>
      <c r="AD271" s="379"/>
      <c r="AE271" s="480">
        <v>13569</v>
      </c>
      <c r="AF271" s="379"/>
      <c r="AG271" s="379"/>
      <c r="AH271" s="379"/>
      <c r="AI271" s="379" t="s">
        <v>521</v>
      </c>
      <c r="AJ271" s="481">
        <v>45845.552384259259</v>
      </c>
      <c r="AK271" s="379"/>
      <c r="AL271" s="379"/>
      <c r="AM271" s="3"/>
    </row>
    <row r="272" spans="1:39" s="4" customFormat="1" ht="12.75" customHeight="1" x14ac:dyDescent="0.25">
      <c r="A272" s="344" t="s">
        <v>271</v>
      </c>
      <c r="B272" s="344" t="s">
        <v>258</v>
      </c>
      <c r="C272" s="344" t="s">
        <v>522</v>
      </c>
      <c r="D272" s="482" t="s">
        <v>852</v>
      </c>
      <c r="E272" s="344" t="s">
        <v>781</v>
      </c>
      <c r="F272" s="482" t="s">
        <v>793</v>
      </c>
      <c r="G272" s="478">
        <v>740.44</v>
      </c>
      <c r="H272" s="482"/>
      <c r="I272" s="478">
        <v>740.44</v>
      </c>
      <c r="J272" s="482"/>
      <c r="K272" s="482"/>
      <c r="L272" s="482"/>
      <c r="M272" s="482"/>
      <c r="N272" s="482"/>
      <c r="O272" s="482"/>
      <c r="P272" s="482"/>
      <c r="Q272" s="483">
        <v>740.44</v>
      </c>
      <c r="R272" s="482"/>
      <c r="S272" s="482"/>
      <c r="T272" s="482"/>
      <c r="U272" s="478">
        <v>479.28</v>
      </c>
      <c r="V272" s="482"/>
      <c r="W272" s="478">
        <v>479.28</v>
      </c>
      <c r="X272" s="482"/>
      <c r="Y272" s="482"/>
      <c r="Z272" s="482"/>
      <c r="AA272" s="482"/>
      <c r="AB272" s="482"/>
      <c r="AC272" s="482"/>
      <c r="AD272" s="482"/>
      <c r="AE272" s="483">
        <v>479.28</v>
      </c>
      <c r="AF272" s="482"/>
      <c r="AG272" s="482"/>
      <c r="AH272" s="482"/>
      <c r="AI272" s="344" t="s">
        <v>521</v>
      </c>
      <c r="AJ272" s="479">
        <v>45845.552384259259</v>
      </c>
      <c r="AK272" s="344"/>
      <c r="AL272" s="344"/>
      <c r="AM272" s="3"/>
    </row>
    <row r="273" spans="1:39" s="4" customFormat="1" ht="12.75" customHeight="1" x14ac:dyDescent="0.25">
      <c r="A273" s="344" t="s">
        <v>332</v>
      </c>
      <c r="B273" s="344" t="s">
        <v>258</v>
      </c>
      <c r="C273" s="344" t="s">
        <v>522</v>
      </c>
      <c r="D273" s="482" t="s">
        <v>853</v>
      </c>
      <c r="E273" s="344" t="s">
        <v>781</v>
      </c>
      <c r="F273" s="482" t="s">
        <v>522</v>
      </c>
      <c r="G273" s="478">
        <v>280699653</v>
      </c>
      <c r="H273" s="482"/>
      <c r="I273" s="478">
        <v>280699653</v>
      </c>
      <c r="J273" s="482"/>
      <c r="K273" s="482"/>
      <c r="L273" s="482"/>
      <c r="M273" s="482"/>
      <c r="N273" s="482"/>
      <c r="O273" s="482"/>
      <c r="P273" s="482"/>
      <c r="Q273" s="483">
        <v>32017000</v>
      </c>
      <c r="R273" s="482">
        <v>108474400</v>
      </c>
      <c r="S273" s="482">
        <v>140208253</v>
      </c>
      <c r="T273" s="482"/>
      <c r="U273" s="478">
        <v>110718041.31</v>
      </c>
      <c r="V273" s="482"/>
      <c r="W273" s="478">
        <v>110718041.31</v>
      </c>
      <c r="X273" s="482"/>
      <c r="Y273" s="482"/>
      <c r="Z273" s="482"/>
      <c r="AA273" s="482"/>
      <c r="AB273" s="482"/>
      <c r="AC273" s="482"/>
      <c r="AD273" s="482"/>
      <c r="AE273" s="483">
        <v>15376873.26</v>
      </c>
      <c r="AF273" s="482">
        <v>37663524.119999997</v>
      </c>
      <c r="AG273" s="482">
        <v>57677643.93</v>
      </c>
      <c r="AH273" s="482"/>
      <c r="AI273" s="344" t="s">
        <v>521</v>
      </c>
      <c r="AJ273" s="479">
        <v>45845.552395833336</v>
      </c>
      <c r="AK273" s="344"/>
      <c r="AL273" s="344"/>
      <c r="AM273" s="3"/>
    </row>
    <row r="274" spans="1:39" s="4" customFormat="1" ht="12.75" customHeight="1" x14ac:dyDescent="0.25">
      <c r="A274" s="379" t="s">
        <v>333</v>
      </c>
      <c r="B274" s="379" t="s">
        <v>258</v>
      </c>
      <c r="C274" s="379" t="s">
        <v>522</v>
      </c>
      <c r="D274" s="379" t="s">
        <v>854</v>
      </c>
      <c r="E274" s="379" t="s">
        <v>781</v>
      </c>
      <c r="F274" s="379" t="s">
        <v>522</v>
      </c>
      <c r="G274" s="480">
        <v>259704053</v>
      </c>
      <c r="H274" s="379"/>
      <c r="I274" s="480">
        <v>259704053</v>
      </c>
      <c r="J274" s="379"/>
      <c r="K274" s="379"/>
      <c r="L274" s="379"/>
      <c r="M274" s="379"/>
      <c r="N274" s="379"/>
      <c r="O274" s="379"/>
      <c r="P274" s="379"/>
      <c r="Q274" s="480">
        <v>20843600</v>
      </c>
      <c r="R274" s="480">
        <v>98872200</v>
      </c>
      <c r="S274" s="480">
        <v>139988253</v>
      </c>
      <c r="T274" s="379"/>
      <c r="U274" s="480">
        <v>100959772.63</v>
      </c>
      <c r="V274" s="379"/>
      <c r="W274" s="480">
        <v>100959772.63</v>
      </c>
      <c r="X274" s="379"/>
      <c r="Y274" s="379"/>
      <c r="Z274" s="379"/>
      <c r="AA274" s="379"/>
      <c r="AB274" s="379"/>
      <c r="AC274" s="379"/>
      <c r="AD274" s="379"/>
      <c r="AE274" s="480">
        <v>10438057.25</v>
      </c>
      <c r="AF274" s="480">
        <v>32844071.449999999</v>
      </c>
      <c r="AG274" s="480">
        <v>57677643.93</v>
      </c>
      <c r="AH274" s="379"/>
      <c r="AI274" s="379" t="s">
        <v>521</v>
      </c>
      <c r="AJ274" s="481">
        <v>45845.552395833336</v>
      </c>
      <c r="AK274" s="379"/>
      <c r="AL274" s="379"/>
      <c r="AM274" s="3"/>
    </row>
    <row r="275" spans="1:39" s="4" customFormat="1" ht="12.75" customHeight="1" x14ac:dyDescent="0.25">
      <c r="A275" s="379" t="s">
        <v>261</v>
      </c>
      <c r="B275" s="379" t="s">
        <v>258</v>
      </c>
      <c r="C275" s="379" t="s">
        <v>522</v>
      </c>
      <c r="D275" s="379" t="s">
        <v>854</v>
      </c>
      <c r="E275" s="379" t="s">
        <v>781</v>
      </c>
      <c r="F275" s="379" t="s">
        <v>783</v>
      </c>
      <c r="G275" s="480">
        <v>96153972.799999997</v>
      </c>
      <c r="H275" s="379"/>
      <c r="I275" s="480">
        <v>96153972.799999997</v>
      </c>
      <c r="J275" s="379"/>
      <c r="K275" s="379"/>
      <c r="L275" s="379"/>
      <c r="M275" s="379"/>
      <c r="N275" s="379"/>
      <c r="O275" s="379"/>
      <c r="P275" s="379"/>
      <c r="Q275" s="480"/>
      <c r="R275" s="480">
        <v>6367800</v>
      </c>
      <c r="S275" s="480">
        <v>89786172.799999997</v>
      </c>
      <c r="T275" s="379"/>
      <c r="U275" s="480">
        <v>43796660.270000003</v>
      </c>
      <c r="V275" s="379"/>
      <c r="W275" s="480">
        <v>43796660.270000003</v>
      </c>
      <c r="X275" s="379"/>
      <c r="Y275" s="379"/>
      <c r="Z275" s="379"/>
      <c r="AA275" s="379"/>
      <c r="AB275" s="379"/>
      <c r="AC275" s="379"/>
      <c r="AD275" s="379"/>
      <c r="AE275" s="480"/>
      <c r="AF275" s="480">
        <v>3177227.59</v>
      </c>
      <c r="AG275" s="480">
        <v>40619432.68</v>
      </c>
      <c r="AH275" s="379"/>
      <c r="AI275" s="379" t="s">
        <v>521</v>
      </c>
      <c r="AJ275" s="481">
        <v>45845.552395833336</v>
      </c>
      <c r="AK275" s="379"/>
      <c r="AL275" s="379"/>
      <c r="AM275" s="3"/>
    </row>
    <row r="276" spans="1:39" s="4" customFormat="1" ht="12.75" customHeight="1" x14ac:dyDescent="0.25">
      <c r="A276" s="379" t="s">
        <v>285</v>
      </c>
      <c r="B276" s="379" t="s">
        <v>258</v>
      </c>
      <c r="C276" s="379" t="s">
        <v>522</v>
      </c>
      <c r="D276" s="379" t="s">
        <v>854</v>
      </c>
      <c r="E276" s="379" t="s">
        <v>781</v>
      </c>
      <c r="F276" s="379" t="s">
        <v>806</v>
      </c>
      <c r="G276" s="480">
        <v>96153972.799999997</v>
      </c>
      <c r="H276" s="379"/>
      <c r="I276" s="480">
        <v>96153972.799999997</v>
      </c>
      <c r="J276" s="379"/>
      <c r="K276" s="379"/>
      <c r="L276" s="379"/>
      <c r="M276" s="379"/>
      <c r="N276" s="379"/>
      <c r="O276" s="379"/>
      <c r="P276" s="379"/>
      <c r="Q276" s="379"/>
      <c r="R276" s="480">
        <v>6367800</v>
      </c>
      <c r="S276" s="480">
        <v>89786172.799999997</v>
      </c>
      <c r="T276" s="379"/>
      <c r="U276" s="480">
        <v>43796660.270000003</v>
      </c>
      <c r="V276" s="379"/>
      <c r="W276" s="480">
        <v>43796660.270000003</v>
      </c>
      <c r="X276" s="379"/>
      <c r="Y276" s="379"/>
      <c r="Z276" s="379"/>
      <c r="AA276" s="379"/>
      <c r="AB276" s="379"/>
      <c r="AC276" s="379"/>
      <c r="AD276" s="379"/>
      <c r="AE276" s="379"/>
      <c r="AF276" s="480">
        <v>3177227.59</v>
      </c>
      <c r="AG276" s="480">
        <v>40619432.68</v>
      </c>
      <c r="AH276" s="379"/>
      <c r="AI276" s="379" t="s">
        <v>521</v>
      </c>
      <c r="AJ276" s="481">
        <v>45845.552395833336</v>
      </c>
      <c r="AK276" s="379"/>
      <c r="AL276" s="379"/>
      <c r="AM276" s="3"/>
    </row>
    <row r="277" spans="1:39" s="4" customFormat="1" ht="12.75" customHeight="1" x14ac:dyDescent="0.25">
      <c r="A277" s="379" t="s">
        <v>286</v>
      </c>
      <c r="B277" s="379" t="s">
        <v>258</v>
      </c>
      <c r="C277" s="379" t="s">
        <v>522</v>
      </c>
      <c r="D277" s="379" t="s">
        <v>854</v>
      </c>
      <c r="E277" s="379" t="s">
        <v>781</v>
      </c>
      <c r="F277" s="379" t="s">
        <v>807</v>
      </c>
      <c r="G277" s="480">
        <v>73674472.459999993</v>
      </c>
      <c r="H277" s="379"/>
      <c r="I277" s="480">
        <v>73674472.459999993</v>
      </c>
      <c r="J277" s="379"/>
      <c r="K277" s="379"/>
      <c r="L277" s="379"/>
      <c r="M277" s="379"/>
      <c r="N277" s="379"/>
      <c r="O277" s="379"/>
      <c r="P277" s="379"/>
      <c r="Q277" s="379"/>
      <c r="R277" s="480">
        <v>4863900</v>
      </c>
      <c r="S277" s="480">
        <v>68810572.459999993</v>
      </c>
      <c r="T277" s="379"/>
      <c r="U277" s="480">
        <v>33693094.090000004</v>
      </c>
      <c r="V277" s="379"/>
      <c r="W277" s="480">
        <v>33693094.090000004</v>
      </c>
      <c r="X277" s="379"/>
      <c r="Y277" s="379"/>
      <c r="Z277" s="379"/>
      <c r="AA277" s="379"/>
      <c r="AB277" s="379"/>
      <c r="AC277" s="379"/>
      <c r="AD277" s="379"/>
      <c r="AE277" s="379"/>
      <c r="AF277" s="480">
        <v>2475530.04</v>
      </c>
      <c r="AG277" s="480">
        <v>31217564.050000001</v>
      </c>
      <c r="AH277" s="379"/>
      <c r="AI277" s="379" t="s">
        <v>521</v>
      </c>
      <c r="AJ277" s="481">
        <v>45845.552384259259</v>
      </c>
      <c r="AK277" s="379"/>
      <c r="AL277" s="379"/>
      <c r="AM277" s="3"/>
    </row>
    <row r="278" spans="1:39" s="4" customFormat="1" ht="12.75" customHeight="1" x14ac:dyDescent="0.25">
      <c r="A278" s="344" t="s">
        <v>287</v>
      </c>
      <c r="B278" s="344" t="s">
        <v>258</v>
      </c>
      <c r="C278" s="344" t="s">
        <v>522</v>
      </c>
      <c r="D278" s="482" t="s">
        <v>854</v>
      </c>
      <c r="E278" s="344" t="s">
        <v>781</v>
      </c>
      <c r="F278" s="482" t="s">
        <v>808</v>
      </c>
      <c r="G278" s="478">
        <v>307072.8</v>
      </c>
      <c r="H278" s="482"/>
      <c r="I278" s="478">
        <v>307072.8</v>
      </c>
      <c r="J278" s="482"/>
      <c r="K278" s="482"/>
      <c r="L278" s="482"/>
      <c r="M278" s="482"/>
      <c r="N278" s="482"/>
      <c r="O278" s="482"/>
      <c r="P278" s="482"/>
      <c r="Q278" s="482"/>
      <c r="R278" s="483">
        <v>35000</v>
      </c>
      <c r="S278" s="483">
        <v>272072.8</v>
      </c>
      <c r="T278" s="482"/>
      <c r="U278" s="478">
        <v>126338.8</v>
      </c>
      <c r="V278" s="482"/>
      <c r="W278" s="478">
        <v>126338.8</v>
      </c>
      <c r="X278" s="482"/>
      <c r="Y278" s="482"/>
      <c r="Z278" s="482"/>
      <c r="AA278" s="482"/>
      <c r="AB278" s="482"/>
      <c r="AC278" s="482"/>
      <c r="AD278" s="482"/>
      <c r="AE278" s="482"/>
      <c r="AF278" s="483">
        <v>7275</v>
      </c>
      <c r="AG278" s="483">
        <v>119063.8</v>
      </c>
      <c r="AH278" s="482"/>
      <c r="AI278" s="344" t="s">
        <v>521</v>
      </c>
      <c r="AJ278" s="479">
        <v>45845.552384259259</v>
      </c>
      <c r="AK278" s="344"/>
      <c r="AL278" s="344"/>
      <c r="AM278" s="3"/>
    </row>
    <row r="279" spans="1:39" s="4" customFormat="1" ht="12.75" customHeight="1" x14ac:dyDescent="0.25">
      <c r="A279" s="344" t="s">
        <v>288</v>
      </c>
      <c r="B279" s="344" t="s">
        <v>258</v>
      </c>
      <c r="C279" s="344" t="s">
        <v>522</v>
      </c>
      <c r="D279" s="482" t="s">
        <v>854</v>
      </c>
      <c r="E279" s="344" t="s">
        <v>781</v>
      </c>
      <c r="F279" s="482" t="s">
        <v>809</v>
      </c>
      <c r="G279" s="478">
        <v>22172427.539999999</v>
      </c>
      <c r="H279" s="482"/>
      <c r="I279" s="478">
        <v>22172427.539999999</v>
      </c>
      <c r="J279" s="482"/>
      <c r="K279" s="482"/>
      <c r="L279" s="482"/>
      <c r="M279" s="482"/>
      <c r="N279" s="482"/>
      <c r="O279" s="482"/>
      <c r="P279" s="482"/>
      <c r="Q279" s="482"/>
      <c r="R279" s="483">
        <v>1468900</v>
      </c>
      <c r="S279" s="483">
        <v>20703527.539999999</v>
      </c>
      <c r="T279" s="482"/>
      <c r="U279" s="478">
        <v>9977227.3800000008</v>
      </c>
      <c r="V279" s="482"/>
      <c r="W279" s="478">
        <v>9977227.3800000008</v>
      </c>
      <c r="X279" s="482"/>
      <c r="Y279" s="482"/>
      <c r="Z279" s="482"/>
      <c r="AA279" s="482"/>
      <c r="AB279" s="482"/>
      <c r="AC279" s="482"/>
      <c r="AD279" s="482"/>
      <c r="AE279" s="482"/>
      <c r="AF279" s="483">
        <v>694422.55</v>
      </c>
      <c r="AG279" s="483">
        <v>9282804.8300000001</v>
      </c>
      <c r="AH279" s="482"/>
      <c r="AI279" s="344" t="s">
        <v>521</v>
      </c>
      <c r="AJ279" s="479">
        <v>45845.552384259259</v>
      </c>
      <c r="AK279" s="344"/>
      <c r="AL279" s="344"/>
      <c r="AM279" s="3"/>
    </row>
    <row r="280" spans="1:39" s="4" customFormat="1" ht="12.75" customHeight="1" x14ac:dyDescent="0.25">
      <c r="A280" s="344" t="s">
        <v>266</v>
      </c>
      <c r="B280" s="344" t="s">
        <v>258</v>
      </c>
      <c r="C280" s="344" t="s">
        <v>522</v>
      </c>
      <c r="D280" s="482" t="s">
        <v>854</v>
      </c>
      <c r="E280" s="344" t="s">
        <v>781</v>
      </c>
      <c r="F280" s="482" t="s">
        <v>258</v>
      </c>
      <c r="G280" s="478">
        <v>54297413.530000001</v>
      </c>
      <c r="H280" s="482"/>
      <c r="I280" s="478">
        <v>54297413.530000001</v>
      </c>
      <c r="J280" s="482"/>
      <c r="K280" s="482"/>
      <c r="L280" s="482"/>
      <c r="M280" s="482"/>
      <c r="N280" s="482"/>
      <c r="O280" s="482"/>
      <c r="P280" s="482"/>
      <c r="Q280" s="482">
        <v>3798333.33</v>
      </c>
      <c r="R280" s="483">
        <v>815000</v>
      </c>
      <c r="S280" s="483">
        <v>49684080.200000003</v>
      </c>
      <c r="T280" s="482"/>
      <c r="U280" s="478">
        <v>18955611.949999999</v>
      </c>
      <c r="V280" s="482"/>
      <c r="W280" s="478">
        <v>18955611.949999999</v>
      </c>
      <c r="X280" s="482"/>
      <c r="Y280" s="482"/>
      <c r="Z280" s="482"/>
      <c r="AA280" s="482"/>
      <c r="AB280" s="482"/>
      <c r="AC280" s="482"/>
      <c r="AD280" s="482"/>
      <c r="AE280" s="482">
        <v>1881550.58</v>
      </c>
      <c r="AF280" s="483">
        <v>176694</v>
      </c>
      <c r="AG280" s="483">
        <v>16897367.370000001</v>
      </c>
      <c r="AH280" s="482"/>
      <c r="AI280" s="344" t="s">
        <v>521</v>
      </c>
      <c r="AJ280" s="479">
        <v>45845.552395833336</v>
      </c>
      <c r="AK280" s="344"/>
      <c r="AL280" s="344"/>
      <c r="AM280" s="3"/>
    </row>
    <row r="281" spans="1:39" s="4" customFormat="1" ht="12.75" customHeight="1" x14ac:dyDescent="0.25">
      <c r="A281" s="379" t="s">
        <v>267</v>
      </c>
      <c r="B281" s="379" t="s">
        <v>258</v>
      </c>
      <c r="C281" s="379" t="s">
        <v>522</v>
      </c>
      <c r="D281" s="379" t="s">
        <v>854</v>
      </c>
      <c r="E281" s="379" t="s">
        <v>781</v>
      </c>
      <c r="F281" s="379" t="s">
        <v>789</v>
      </c>
      <c r="G281" s="480">
        <v>54297413.530000001</v>
      </c>
      <c r="H281" s="379"/>
      <c r="I281" s="480">
        <v>54297413.530000001</v>
      </c>
      <c r="J281" s="379"/>
      <c r="K281" s="379"/>
      <c r="L281" s="379"/>
      <c r="M281" s="379"/>
      <c r="N281" s="379"/>
      <c r="O281" s="379"/>
      <c r="P281" s="379"/>
      <c r="Q281" s="480">
        <v>3798333.33</v>
      </c>
      <c r="R281" s="480">
        <v>815000</v>
      </c>
      <c r="S281" s="480">
        <v>49684080.200000003</v>
      </c>
      <c r="T281" s="379"/>
      <c r="U281" s="480">
        <v>18955611.949999999</v>
      </c>
      <c r="V281" s="379"/>
      <c r="W281" s="480">
        <v>18955611.949999999</v>
      </c>
      <c r="X281" s="379"/>
      <c r="Y281" s="379"/>
      <c r="Z281" s="379"/>
      <c r="AA281" s="379"/>
      <c r="AB281" s="379"/>
      <c r="AC281" s="379"/>
      <c r="AD281" s="379"/>
      <c r="AE281" s="480">
        <v>1881550.58</v>
      </c>
      <c r="AF281" s="480">
        <v>176694</v>
      </c>
      <c r="AG281" s="480">
        <v>16897367.370000001</v>
      </c>
      <c r="AH281" s="379"/>
      <c r="AI281" s="379" t="s">
        <v>521</v>
      </c>
      <c r="AJ281" s="481">
        <v>45845.552395833336</v>
      </c>
      <c r="AK281" s="379"/>
      <c r="AL281" s="379"/>
      <c r="AM281" s="3"/>
    </row>
    <row r="282" spans="1:39" s="4" customFormat="1" ht="12.75" customHeight="1" x14ac:dyDescent="0.25">
      <c r="A282" s="379" t="s">
        <v>289</v>
      </c>
      <c r="B282" s="379" t="s">
        <v>258</v>
      </c>
      <c r="C282" s="379" t="s">
        <v>522</v>
      </c>
      <c r="D282" s="379" t="s">
        <v>854</v>
      </c>
      <c r="E282" s="379" t="s">
        <v>781</v>
      </c>
      <c r="F282" s="379" t="s">
        <v>810</v>
      </c>
      <c r="G282" s="480">
        <v>25496501.379999999</v>
      </c>
      <c r="H282" s="379"/>
      <c r="I282" s="480">
        <v>25496501.379999999</v>
      </c>
      <c r="J282" s="379"/>
      <c r="K282" s="379"/>
      <c r="L282" s="379"/>
      <c r="M282" s="379"/>
      <c r="N282" s="379"/>
      <c r="O282" s="379"/>
      <c r="P282" s="379"/>
      <c r="Q282" s="480"/>
      <c r="R282" s="480"/>
      <c r="S282" s="480">
        <v>25496501.379999999</v>
      </c>
      <c r="T282" s="379"/>
      <c r="U282" s="480">
        <v>5087184.6100000003</v>
      </c>
      <c r="V282" s="379"/>
      <c r="W282" s="480">
        <v>5087184.6100000003</v>
      </c>
      <c r="X282" s="379"/>
      <c r="Y282" s="379"/>
      <c r="Z282" s="379"/>
      <c r="AA282" s="379"/>
      <c r="AB282" s="379"/>
      <c r="AC282" s="379"/>
      <c r="AD282" s="379"/>
      <c r="AE282" s="480"/>
      <c r="AF282" s="480"/>
      <c r="AG282" s="480">
        <v>5087184.6100000003</v>
      </c>
      <c r="AH282" s="379"/>
      <c r="AI282" s="379" t="s">
        <v>521</v>
      </c>
      <c r="AJ282" s="481">
        <v>45845.552384259259</v>
      </c>
      <c r="AK282" s="379"/>
      <c r="AL282" s="379"/>
      <c r="AM282" s="3"/>
    </row>
    <row r="283" spans="1:39" s="4" customFormat="1" ht="12.75" customHeight="1" x14ac:dyDescent="0.25">
      <c r="A283" s="344" t="s">
        <v>268</v>
      </c>
      <c r="B283" s="344" t="s">
        <v>258</v>
      </c>
      <c r="C283" s="344" t="s">
        <v>522</v>
      </c>
      <c r="D283" s="482" t="s">
        <v>854</v>
      </c>
      <c r="E283" s="344" t="s">
        <v>781</v>
      </c>
      <c r="F283" s="482" t="s">
        <v>790</v>
      </c>
      <c r="G283" s="478">
        <v>17675618.789999999</v>
      </c>
      <c r="H283" s="482"/>
      <c r="I283" s="478">
        <v>17675618.789999999</v>
      </c>
      <c r="J283" s="482"/>
      <c r="K283" s="482"/>
      <c r="L283" s="482"/>
      <c r="M283" s="482"/>
      <c r="N283" s="482"/>
      <c r="O283" s="482"/>
      <c r="P283" s="482"/>
      <c r="Q283" s="482">
        <v>3798333.33</v>
      </c>
      <c r="R283" s="482">
        <v>745000</v>
      </c>
      <c r="S283" s="483">
        <v>13132285.460000001</v>
      </c>
      <c r="T283" s="482"/>
      <c r="U283" s="478">
        <v>7655671.6100000003</v>
      </c>
      <c r="V283" s="482"/>
      <c r="W283" s="478">
        <v>7655671.6100000003</v>
      </c>
      <c r="X283" s="482"/>
      <c r="Y283" s="482"/>
      <c r="Z283" s="482"/>
      <c r="AA283" s="482"/>
      <c r="AB283" s="482"/>
      <c r="AC283" s="482"/>
      <c r="AD283" s="482"/>
      <c r="AE283" s="482">
        <v>1881550.58</v>
      </c>
      <c r="AF283" s="482">
        <v>145510.85</v>
      </c>
      <c r="AG283" s="483">
        <v>5628610.1799999997</v>
      </c>
      <c r="AH283" s="482"/>
      <c r="AI283" s="344" t="s">
        <v>521</v>
      </c>
      <c r="AJ283" s="479">
        <v>45845.552384259259</v>
      </c>
      <c r="AK283" s="344"/>
      <c r="AL283" s="344"/>
      <c r="AM283" s="3"/>
    </row>
    <row r="284" spans="1:39" s="4" customFormat="1" ht="12.75" customHeight="1" x14ac:dyDescent="0.25">
      <c r="A284" s="344" t="s">
        <v>274</v>
      </c>
      <c r="B284" s="344" t="s">
        <v>258</v>
      </c>
      <c r="C284" s="344" t="s">
        <v>522</v>
      </c>
      <c r="D284" s="482" t="s">
        <v>854</v>
      </c>
      <c r="E284" s="344" t="s">
        <v>781</v>
      </c>
      <c r="F284" s="482" t="s">
        <v>795</v>
      </c>
      <c r="G284" s="478">
        <v>11125293.359999999</v>
      </c>
      <c r="H284" s="482"/>
      <c r="I284" s="478">
        <v>11125293.359999999</v>
      </c>
      <c r="J284" s="482"/>
      <c r="K284" s="482"/>
      <c r="L284" s="482"/>
      <c r="M284" s="482"/>
      <c r="N284" s="482"/>
      <c r="O284" s="482"/>
      <c r="P284" s="482"/>
      <c r="Q284" s="483"/>
      <c r="R284" s="483">
        <v>70000</v>
      </c>
      <c r="S284" s="483">
        <v>11055293.359999999</v>
      </c>
      <c r="T284" s="482"/>
      <c r="U284" s="478">
        <v>6212755.7300000004</v>
      </c>
      <c r="V284" s="482"/>
      <c r="W284" s="478">
        <v>6212755.7300000004</v>
      </c>
      <c r="X284" s="482"/>
      <c r="Y284" s="482"/>
      <c r="Z284" s="482"/>
      <c r="AA284" s="482"/>
      <c r="AB284" s="482"/>
      <c r="AC284" s="482"/>
      <c r="AD284" s="482"/>
      <c r="AE284" s="483"/>
      <c r="AF284" s="483">
        <v>31183.15</v>
      </c>
      <c r="AG284" s="483">
        <v>6181572.5800000001</v>
      </c>
      <c r="AH284" s="482"/>
      <c r="AI284" s="344" t="s">
        <v>521</v>
      </c>
      <c r="AJ284" s="479">
        <v>45845.552384259259</v>
      </c>
      <c r="AK284" s="344"/>
      <c r="AL284" s="344"/>
      <c r="AM284" s="3"/>
    </row>
    <row r="285" spans="1:39" s="4" customFormat="1" ht="12.75" customHeight="1" x14ac:dyDescent="0.25">
      <c r="A285" s="344" t="s">
        <v>275</v>
      </c>
      <c r="B285" s="344" t="s">
        <v>258</v>
      </c>
      <c r="C285" s="344" t="s">
        <v>522</v>
      </c>
      <c r="D285" s="482" t="s">
        <v>854</v>
      </c>
      <c r="E285" s="344" t="s">
        <v>781</v>
      </c>
      <c r="F285" s="482" t="s">
        <v>410</v>
      </c>
      <c r="G285" s="478">
        <v>1000000</v>
      </c>
      <c r="H285" s="482"/>
      <c r="I285" s="478">
        <v>1000000</v>
      </c>
      <c r="J285" s="482"/>
      <c r="K285" s="482"/>
      <c r="L285" s="482"/>
      <c r="M285" s="482"/>
      <c r="N285" s="482"/>
      <c r="O285" s="482"/>
      <c r="P285" s="482"/>
      <c r="Q285" s="482">
        <v>1000000</v>
      </c>
      <c r="R285" s="483"/>
      <c r="S285" s="483"/>
      <c r="T285" s="482"/>
      <c r="U285" s="478">
        <v>0</v>
      </c>
      <c r="V285" s="482"/>
      <c r="W285" s="478">
        <v>0</v>
      </c>
      <c r="X285" s="482"/>
      <c r="Y285" s="482"/>
      <c r="Z285" s="482"/>
      <c r="AA285" s="482"/>
      <c r="AB285" s="482"/>
      <c r="AC285" s="482"/>
      <c r="AD285" s="482"/>
      <c r="AE285" s="482">
        <v>0</v>
      </c>
      <c r="AF285" s="483"/>
      <c r="AG285" s="483"/>
      <c r="AH285" s="482"/>
      <c r="AI285" s="344" t="s">
        <v>521</v>
      </c>
      <c r="AJ285" s="479">
        <v>45845.552395833336</v>
      </c>
      <c r="AK285" s="344"/>
      <c r="AL285" s="344"/>
      <c r="AM285" s="3"/>
    </row>
    <row r="286" spans="1:39" s="4" customFormat="1" ht="12.75" customHeight="1" x14ac:dyDescent="0.25">
      <c r="A286" s="379" t="s">
        <v>448</v>
      </c>
      <c r="B286" s="379" t="s">
        <v>258</v>
      </c>
      <c r="C286" s="379" t="s">
        <v>522</v>
      </c>
      <c r="D286" s="379" t="s">
        <v>854</v>
      </c>
      <c r="E286" s="379" t="s">
        <v>781</v>
      </c>
      <c r="F286" s="379" t="s">
        <v>408</v>
      </c>
      <c r="G286" s="480">
        <v>1000000</v>
      </c>
      <c r="H286" s="379"/>
      <c r="I286" s="480">
        <v>1000000</v>
      </c>
      <c r="J286" s="379"/>
      <c r="K286" s="379"/>
      <c r="L286" s="379"/>
      <c r="M286" s="379"/>
      <c r="N286" s="379"/>
      <c r="O286" s="379"/>
      <c r="P286" s="379"/>
      <c r="Q286" s="480">
        <v>1000000</v>
      </c>
      <c r="R286" s="379"/>
      <c r="S286" s="379"/>
      <c r="T286" s="379"/>
      <c r="U286" s="480">
        <v>0</v>
      </c>
      <c r="V286" s="379"/>
      <c r="W286" s="480">
        <v>0</v>
      </c>
      <c r="X286" s="379"/>
      <c r="Y286" s="379"/>
      <c r="Z286" s="379"/>
      <c r="AA286" s="379"/>
      <c r="AB286" s="379"/>
      <c r="AC286" s="379"/>
      <c r="AD286" s="379"/>
      <c r="AE286" s="480">
        <v>0</v>
      </c>
      <c r="AF286" s="379"/>
      <c r="AG286" s="379"/>
      <c r="AH286" s="379"/>
      <c r="AI286" s="379" t="s">
        <v>521</v>
      </c>
      <c r="AJ286" s="481">
        <v>45845.552395833336</v>
      </c>
      <c r="AK286" s="379"/>
      <c r="AL286" s="379"/>
      <c r="AM286" s="3"/>
    </row>
    <row r="287" spans="1:39" s="4" customFormat="1" ht="12.75" customHeight="1" x14ac:dyDescent="0.25">
      <c r="A287" s="379" t="s">
        <v>955</v>
      </c>
      <c r="B287" s="379" t="s">
        <v>258</v>
      </c>
      <c r="C287" s="379" t="s">
        <v>522</v>
      </c>
      <c r="D287" s="379" t="s">
        <v>854</v>
      </c>
      <c r="E287" s="379" t="s">
        <v>781</v>
      </c>
      <c r="F287" s="379" t="s">
        <v>956</v>
      </c>
      <c r="G287" s="480">
        <v>1000000</v>
      </c>
      <c r="H287" s="379"/>
      <c r="I287" s="480">
        <v>1000000</v>
      </c>
      <c r="J287" s="379"/>
      <c r="K287" s="379"/>
      <c r="L287" s="379"/>
      <c r="M287" s="379"/>
      <c r="N287" s="379"/>
      <c r="O287" s="379"/>
      <c r="P287" s="379"/>
      <c r="Q287" s="480">
        <v>1000000</v>
      </c>
      <c r="R287" s="379"/>
      <c r="S287" s="379"/>
      <c r="T287" s="379"/>
      <c r="U287" s="480">
        <v>0</v>
      </c>
      <c r="V287" s="379"/>
      <c r="W287" s="480">
        <v>0</v>
      </c>
      <c r="X287" s="379"/>
      <c r="Y287" s="379"/>
      <c r="Z287" s="379"/>
      <c r="AA287" s="379"/>
      <c r="AB287" s="379"/>
      <c r="AC287" s="379"/>
      <c r="AD287" s="379"/>
      <c r="AE287" s="480">
        <v>0</v>
      </c>
      <c r="AF287" s="379"/>
      <c r="AG287" s="379"/>
      <c r="AH287" s="379"/>
      <c r="AI287" s="379" t="s">
        <v>521</v>
      </c>
      <c r="AJ287" s="481">
        <v>45845.552384259259</v>
      </c>
      <c r="AK287" s="379"/>
      <c r="AL287" s="379"/>
      <c r="AM287" s="3"/>
    </row>
    <row r="288" spans="1:39" s="4" customFormat="1" ht="12.75" customHeight="1" x14ac:dyDescent="0.25">
      <c r="A288" s="344" t="s">
        <v>300</v>
      </c>
      <c r="B288" s="344" t="s">
        <v>258</v>
      </c>
      <c r="C288" s="344" t="s">
        <v>522</v>
      </c>
      <c r="D288" s="482" t="s">
        <v>854</v>
      </c>
      <c r="E288" s="344" t="s">
        <v>781</v>
      </c>
      <c r="F288" s="482" t="s">
        <v>821</v>
      </c>
      <c r="G288" s="478">
        <v>107719666.67</v>
      </c>
      <c r="H288" s="482"/>
      <c r="I288" s="478">
        <v>107719666.67</v>
      </c>
      <c r="J288" s="482"/>
      <c r="K288" s="482"/>
      <c r="L288" s="482"/>
      <c r="M288" s="482"/>
      <c r="N288" s="482"/>
      <c r="O288" s="482"/>
      <c r="P288" s="482"/>
      <c r="Q288" s="483">
        <v>16045266.67</v>
      </c>
      <c r="R288" s="482">
        <v>91674400</v>
      </c>
      <c r="S288" s="482"/>
      <c r="T288" s="482"/>
      <c r="U288" s="478">
        <v>38043153.829999998</v>
      </c>
      <c r="V288" s="482"/>
      <c r="W288" s="478">
        <v>38043153.829999998</v>
      </c>
      <c r="X288" s="482"/>
      <c r="Y288" s="482"/>
      <c r="Z288" s="482"/>
      <c r="AA288" s="482"/>
      <c r="AB288" s="482"/>
      <c r="AC288" s="482"/>
      <c r="AD288" s="482"/>
      <c r="AE288" s="483">
        <v>8556506.6699999999</v>
      </c>
      <c r="AF288" s="482">
        <v>29486647.16</v>
      </c>
      <c r="AG288" s="482"/>
      <c r="AH288" s="482"/>
      <c r="AI288" s="344" t="s">
        <v>521</v>
      </c>
      <c r="AJ288" s="479">
        <v>45845.552395833336</v>
      </c>
      <c r="AK288" s="344"/>
      <c r="AL288" s="344"/>
      <c r="AM288" s="3"/>
    </row>
    <row r="289" spans="1:39" s="4" customFormat="1" ht="12.75" customHeight="1" x14ac:dyDescent="0.25">
      <c r="A289" s="379" t="s">
        <v>309</v>
      </c>
      <c r="B289" s="379" t="s">
        <v>258</v>
      </c>
      <c r="C289" s="379" t="s">
        <v>522</v>
      </c>
      <c r="D289" s="379" t="s">
        <v>854</v>
      </c>
      <c r="E289" s="379" t="s">
        <v>781</v>
      </c>
      <c r="F289" s="379" t="s">
        <v>831</v>
      </c>
      <c r="G289" s="480">
        <v>107719666.67</v>
      </c>
      <c r="H289" s="379"/>
      <c r="I289" s="480">
        <v>107719666.67</v>
      </c>
      <c r="J289" s="379"/>
      <c r="K289" s="379"/>
      <c r="L289" s="379"/>
      <c r="M289" s="379"/>
      <c r="N289" s="379"/>
      <c r="O289" s="379"/>
      <c r="P289" s="379"/>
      <c r="Q289" s="480">
        <v>16045266.67</v>
      </c>
      <c r="R289" s="480">
        <v>91674400</v>
      </c>
      <c r="S289" s="379"/>
      <c r="T289" s="379"/>
      <c r="U289" s="480">
        <v>38043153.829999998</v>
      </c>
      <c r="V289" s="379"/>
      <c r="W289" s="480">
        <v>38043153.829999998</v>
      </c>
      <c r="X289" s="379"/>
      <c r="Y289" s="379"/>
      <c r="Z289" s="379"/>
      <c r="AA289" s="379"/>
      <c r="AB289" s="379"/>
      <c r="AC289" s="379"/>
      <c r="AD289" s="379"/>
      <c r="AE289" s="480">
        <v>8556506.6699999999</v>
      </c>
      <c r="AF289" s="480">
        <v>29486647.16</v>
      </c>
      <c r="AG289" s="379"/>
      <c r="AH289" s="379"/>
      <c r="AI289" s="379" t="s">
        <v>521</v>
      </c>
      <c r="AJ289" s="481">
        <v>45845.552395833336</v>
      </c>
      <c r="AK289" s="379"/>
      <c r="AL289" s="379"/>
      <c r="AM289" s="3"/>
    </row>
    <row r="290" spans="1:39" s="4" customFormat="1" ht="12.75" customHeight="1" x14ac:dyDescent="0.25">
      <c r="A290" s="379" t="s">
        <v>310</v>
      </c>
      <c r="B290" s="379" t="s">
        <v>258</v>
      </c>
      <c r="C290" s="379" t="s">
        <v>522</v>
      </c>
      <c r="D290" s="379" t="s">
        <v>854</v>
      </c>
      <c r="E290" s="379" t="s">
        <v>781</v>
      </c>
      <c r="F290" s="379" t="s">
        <v>832</v>
      </c>
      <c r="G290" s="480">
        <v>69753200</v>
      </c>
      <c r="H290" s="379"/>
      <c r="I290" s="480">
        <v>69753200</v>
      </c>
      <c r="J290" s="379"/>
      <c r="K290" s="379"/>
      <c r="L290" s="379"/>
      <c r="M290" s="379"/>
      <c r="N290" s="379"/>
      <c r="O290" s="379"/>
      <c r="P290" s="379"/>
      <c r="Q290" s="480">
        <v>12870600</v>
      </c>
      <c r="R290" s="480">
        <v>56882600</v>
      </c>
      <c r="S290" s="379"/>
      <c r="T290" s="379"/>
      <c r="U290" s="480">
        <v>34824690</v>
      </c>
      <c r="V290" s="379"/>
      <c r="W290" s="480">
        <v>34824690</v>
      </c>
      <c r="X290" s="379"/>
      <c r="Y290" s="379"/>
      <c r="Z290" s="379"/>
      <c r="AA290" s="379"/>
      <c r="AB290" s="379"/>
      <c r="AC290" s="379"/>
      <c r="AD290" s="379"/>
      <c r="AE290" s="480">
        <v>6356190</v>
      </c>
      <c r="AF290" s="480">
        <v>28468500</v>
      </c>
      <c r="AG290" s="379"/>
      <c r="AH290" s="379"/>
      <c r="AI290" s="379" t="s">
        <v>521</v>
      </c>
      <c r="AJ290" s="481">
        <v>45845.552384259259</v>
      </c>
      <c r="AK290" s="379"/>
      <c r="AL290" s="379"/>
      <c r="AM290" s="3"/>
    </row>
    <row r="291" spans="1:39" s="4" customFormat="1" ht="12.75" customHeight="1" x14ac:dyDescent="0.25">
      <c r="A291" s="344" t="s">
        <v>311</v>
      </c>
      <c r="B291" s="344" t="s">
        <v>258</v>
      </c>
      <c r="C291" s="344" t="s">
        <v>522</v>
      </c>
      <c r="D291" s="482" t="s">
        <v>854</v>
      </c>
      <c r="E291" s="344" t="s">
        <v>781</v>
      </c>
      <c r="F291" s="482" t="s">
        <v>833</v>
      </c>
      <c r="G291" s="478">
        <v>37966466.670000002</v>
      </c>
      <c r="H291" s="482"/>
      <c r="I291" s="478">
        <v>37966466.670000002</v>
      </c>
      <c r="J291" s="482"/>
      <c r="K291" s="482"/>
      <c r="L291" s="482"/>
      <c r="M291" s="482"/>
      <c r="N291" s="482"/>
      <c r="O291" s="482"/>
      <c r="P291" s="482"/>
      <c r="Q291" s="483">
        <v>3174666.67</v>
      </c>
      <c r="R291" s="483">
        <v>34791800</v>
      </c>
      <c r="S291" s="482"/>
      <c r="T291" s="482"/>
      <c r="U291" s="478">
        <v>3218463.83</v>
      </c>
      <c r="V291" s="482"/>
      <c r="W291" s="478">
        <v>3218463.83</v>
      </c>
      <c r="X291" s="482"/>
      <c r="Y291" s="482"/>
      <c r="Z291" s="482"/>
      <c r="AA291" s="482"/>
      <c r="AB291" s="482"/>
      <c r="AC291" s="482"/>
      <c r="AD291" s="482"/>
      <c r="AE291" s="483">
        <v>2200316.67</v>
      </c>
      <c r="AF291" s="483">
        <v>1018147.16</v>
      </c>
      <c r="AG291" s="482"/>
      <c r="AH291" s="482"/>
      <c r="AI291" s="344" t="s">
        <v>521</v>
      </c>
      <c r="AJ291" s="479">
        <v>45845.552384259259</v>
      </c>
      <c r="AK291" s="344"/>
      <c r="AL291" s="344"/>
      <c r="AM291" s="3"/>
    </row>
    <row r="292" spans="1:39" s="4" customFormat="1" ht="12.75" customHeight="1" x14ac:dyDescent="0.25">
      <c r="A292" s="344" t="s">
        <v>269</v>
      </c>
      <c r="B292" s="344" t="s">
        <v>258</v>
      </c>
      <c r="C292" s="344" t="s">
        <v>522</v>
      </c>
      <c r="D292" s="482" t="s">
        <v>854</v>
      </c>
      <c r="E292" s="344" t="s">
        <v>781</v>
      </c>
      <c r="F292" s="482" t="s">
        <v>791</v>
      </c>
      <c r="G292" s="478">
        <v>533000</v>
      </c>
      <c r="H292" s="482"/>
      <c r="I292" s="478">
        <v>533000</v>
      </c>
      <c r="J292" s="482"/>
      <c r="K292" s="482"/>
      <c r="L292" s="482"/>
      <c r="M292" s="482"/>
      <c r="N292" s="482"/>
      <c r="O292" s="482"/>
      <c r="P292" s="482"/>
      <c r="Q292" s="483"/>
      <c r="R292" s="483">
        <v>15000</v>
      </c>
      <c r="S292" s="482">
        <v>518000</v>
      </c>
      <c r="T292" s="482"/>
      <c r="U292" s="478">
        <v>164346.57999999999</v>
      </c>
      <c r="V292" s="482"/>
      <c r="W292" s="478">
        <v>164346.57999999999</v>
      </c>
      <c r="X292" s="482"/>
      <c r="Y292" s="482"/>
      <c r="Z292" s="482"/>
      <c r="AA292" s="482"/>
      <c r="AB292" s="482"/>
      <c r="AC292" s="482"/>
      <c r="AD292" s="482"/>
      <c r="AE292" s="483"/>
      <c r="AF292" s="483">
        <v>3502.7</v>
      </c>
      <c r="AG292" s="482">
        <v>160843.88</v>
      </c>
      <c r="AH292" s="482"/>
      <c r="AI292" s="344" t="s">
        <v>521</v>
      </c>
      <c r="AJ292" s="479">
        <v>45845.552395833336</v>
      </c>
      <c r="AK292" s="344"/>
      <c r="AL292" s="344"/>
      <c r="AM292" s="3"/>
    </row>
    <row r="293" spans="1:39" s="4" customFormat="1" ht="12.75" customHeight="1" x14ac:dyDescent="0.25">
      <c r="A293" s="379" t="s">
        <v>270</v>
      </c>
      <c r="B293" s="379" t="s">
        <v>258</v>
      </c>
      <c r="C293" s="379" t="s">
        <v>522</v>
      </c>
      <c r="D293" s="379" t="s">
        <v>854</v>
      </c>
      <c r="E293" s="379" t="s">
        <v>781</v>
      </c>
      <c r="F293" s="379" t="s">
        <v>792</v>
      </c>
      <c r="G293" s="480">
        <v>533000</v>
      </c>
      <c r="H293" s="379"/>
      <c r="I293" s="480">
        <v>533000</v>
      </c>
      <c r="J293" s="379"/>
      <c r="K293" s="379"/>
      <c r="L293" s="379"/>
      <c r="M293" s="379"/>
      <c r="N293" s="379"/>
      <c r="O293" s="379"/>
      <c r="P293" s="379"/>
      <c r="Q293" s="379"/>
      <c r="R293" s="480">
        <v>15000</v>
      </c>
      <c r="S293" s="480">
        <v>518000</v>
      </c>
      <c r="T293" s="379"/>
      <c r="U293" s="480">
        <v>164346.57999999999</v>
      </c>
      <c r="V293" s="379"/>
      <c r="W293" s="480">
        <v>164346.57999999999</v>
      </c>
      <c r="X293" s="379"/>
      <c r="Y293" s="379"/>
      <c r="Z293" s="379"/>
      <c r="AA293" s="379"/>
      <c r="AB293" s="379"/>
      <c r="AC293" s="379"/>
      <c r="AD293" s="379"/>
      <c r="AE293" s="379"/>
      <c r="AF293" s="480">
        <v>3502.7</v>
      </c>
      <c r="AG293" s="480">
        <v>160843.88</v>
      </c>
      <c r="AH293" s="379"/>
      <c r="AI293" s="379" t="s">
        <v>521</v>
      </c>
      <c r="AJ293" s="481">
        <v>45845.552395833336</v>
      </c>
      <c r="AK293" s="379"/>
      <c r="AL293" s="379"/>
      <c r="AM293" s="3"/>
    </row>
    <row r="294" spans="1:39" s="4" customFormat="1" ht="12.75" customHeight="1" x14ac:dyDescent="0.25">
      <c r="A294" s="379" t="s">
        <v>276</v>
      </c>
      <c r="B294" s="379" t="s">
        <v>258</v>
      </c>
      <c r="C294" s="379" t="s">
        <v>522</v>
      </c>
      <c r="D294" s="379" t="s">
        <v>854</v>
      </c>
      <c r="E294" s="379" t="s">
        <v>781</v>
      </c>
      <c r="F294" s="379" t="s">
        <v>797</v>
      </c>
      <c r="G294" s="480">
        <v>404400</v>
      </c>
      <c r="H294" s="379"/>
      <c r="I294" s="480">
        <v>404400</v>
      </c>
      <c r="J294" s="379"/>
      <c r="K294" s="379"/>
      <c r="L294" s="379"/>
      <c r="M294" s="379"/>
      <c r="N294" s="379"/>
      <c r="O294" s="379"/>
      <c r="P294" s="379"/>
      <c r="Q294" s="379"/>
      <c r="R294" s="480">
        <v>10000</v>
      </c>
      <c r="S294" s="480">
        <v>394400</v>
      </c>
      <c r="T294" s="379"/>
      <c r="U294" s="480">
        <v>157534.57</v>
      </c>
      <c r="V294" s="379"/>
      <c r="W294" s="480">
        <v>157534.57</v>
      </c>
      <c r="X294" s="379"/>
      <c r="Y294" s="379"/>
      <c r="Z294" s="379"/>
      <c r="AA294" s="379"/>
      <c r="AB294" s="379"/>
      <c r="AC294" s="379"/>
      <c r="AD294" s="379"/>
      <c r="AE294" s="379"/>
      <c r="AF294" s="480">
        <v>3465</v>
      </c>
      <c r="AG294" s="480">
        <v>154069.57</v>
      </c>
      <c r="AH294" s="379"/>
      <c r="AI294" s="379" t="s">
        <v>521</v>
      </c>
      <c r="AJ294" s="481">
        <v>45845.552384259259</v>
      </c>
      <c r="AK294" s="379"/>
      <c r="AL294" s="379"/>
      <c r="AM294" s="3"/>
    </row>
    <row r="295" spans="1:39" s="4" customFormat="1" ht="12.75" customHeight="1" x14ac:dyDescent="0.25">
      <c r="A295" s="344" t="s">
        <v>277</v>
      </c>
      <c r="B295" s="344" t="s">
        <v>258</v>
      </c>
      <c r="C295" s="344" t="s">
        <v>522</v>
      </c>
      <c r="D295" s="482" t="s">
        <v>854</v>
      </c>
      <c r="E295" s="344" t="s">
        <v>781</v>
      </c>
      <c r="F295" s="482" t="s">
        <v>798</v>
      </c>
      <c r="G295" s="478">
        <v>23200</v>
      </c>
      <c r="H295" s="482"/>
      <c r="I295" s="478">
        <v>23200</v>
      </c>
      <c r="J295" s="482"/>
      <c r="K295" s="482"/>
      <c r="L295" s="482"/>
      <c r="M295" s="482"/>
      <c r="N295" s="482"/>
      <c r="O295" s="482"/>
      <c r="P295" s="482"/>
      <c r="Q295" s="482"/>
      <c r="R295" s="483"/>
      <c r="S295" s="483">
        <v>23200</v>
      </c>
      <c r="T295" s="482"/>
      <c r="U295" s="478">
        <v>1303</v>
      </c>
      <c r="V295" s="482"/>
      <c r="W295" s="478">
        <v>1303</v>
      </c>
      <c r="X295" s="482"/>
      <c r="Y295" s="482"/>
      <c r="Z295" s="482"/>
      <c r="AA295" s="482"/>
      <c r="AB295" s="482"/>
      <c r="AC295" s="482"/>
      <c r="AD295" s="482"/>
      <c r="AE295" s="482"/>
      <c r="AF295" s="483"/>
      <c r="AG295" s="483">
        <v>1303</v>
      </c>
      <c r="AH295" s="482"/>
      <c r="AI295" s="344" t="s">
        <v>521</v>
      </c>
      <c r="AJ295" s="479">
        <v>45845.552384259259</v>
      </c>
      <c r="AK295" s="344"/>
      <c r="AL295" s="344"/>
      <c r="AM295" s="3"/>
    </row>
    <row r="296" spans="1:39" s="4" customFormat="1" ht="12.75" customHeight="1" x14ac:dyDescent="0.25">
      <c r="A296" s="344" t="s">
        <v>271</v>
      </c>
      <c r="B296" s="344" t="s">
        <v>258</v>
      </c>
      <c r="C296" s="344" t="s">
        <v>522</v>
      </c>
      <c r="D296" s="482" t="s">
        <v>854</v>
      </c>
      <c r="E296" s="344" t="s">
        <v>781</v>
      </c>
      <c r="F296" s="482" t="s">
        <v>793</v>
      </c>
      <c r="G296" s="478">
        <v>105400</v>
      </c>
      <c r="H296" s="482"/>
      <c r="I296" s="478">
        <v>105400</v>
      </c>
      <c r="J296" s="482"/>
      <c r="K296" s="482"/>
      <c r="L296" s="482"/>
      <c r="M296" s="482"/>
      <c r="N296" s="482"/>
      <c r="O296" s="482"/>
      <c r="P296" s="482"/>
      <c r="Q296" s="482"/>
      <c r="R296" s="482">
        <v>5000</v>
      </c>
      <c r="S296" s="483">
        <v>100400</v>
      </c>
      <c r="T296" s="482"/>
      <c r="U296" s="478">
        <v>5509.01</v>
      </c>
      <c r="V296" s="482"/>
      <c r="W296" s="478">
        <v>5509.01</v>
      </c>
      <c r="X296" s="482"/>
      <c r="Y296" s="482"/>
      <c r="Z296" s="482"/>
      <c r="AA296" s="482"/>
      <c r="AB296" s="482"/>
      <c r="AC296" s="482"/>
      <c r="AD296" s="482"/>
      <c r="AE296" s="482"/>
      <c r="AF296" s="482">
        <v>37.700000000000003</v>
      </c>
      <c r="AG296" s="483">
        <v>5471.31</v>
      </c>
      <c r="AH296" s="482"/>
      <c r="AI296" s="344" t="s">
        <v>521</v>
      </c>
      <c r="AJ296" s="479">
        <v>45845.552384259259</v>
      </c>
      <c r="AK296" s="344"/>
      <c r="AL296" s="344"/>
      <c r="AM296" s="3"/>
    </row>
    <row r="297" spans="1:39" s="4" customFormat="1" ht="12.75" customHeight="1" x14ac:dyDescent="0.25">
      <c r="A297" s="344" t="s">
        <v>334</v>
      </c>
      <c r="B297" s="344" t="s">
        <v>258</v>
      </c>
      <c r="C297" s="344" t="s">
        <v>522</v>
      </c>
      <c r="D297" s="482" t="s">
        <v>855</v>
      </c>
      <c r="E297" s="344" t="s">
        <v>781</v>
      </c>
      <c r="F297" s="482" t="s">
        <v>522</v>
      </c>
      <c r="G297" s="478">
        <v>20995600</v>
      </c>
      <c r="H297" s="482"/>
      <c r="I297" s="478">
        <v>20995600</v>
      </c>
      <c r="J297" s="482"/>
      <c r="K297" s="482"/>
      <c r="L297" s="482"/>
      <c r="M297" s="482"/>
      <c r="N297" s="482"/>
      <c r="O297" s="482"/>
      <c r="P297" s="482"/>
      <c r="Q297" s="482">
        <v>11173400</v>
      </c>
      <c r="R297" s="483">
        <v>9602200</v>
      </c>
      <c r="S297" s="483">
        <v>220000</v>
      </c>
      <c r="T297" s="482"/>
      <c r="U297" s="478">
        <v>9758268.6799999997</v>
      </c>
      <c r="V297" s="482"/>
      <c r="W297" s="478">
        <v>9758268.6799999997</v>
      </c>
      <c r="X297" s="482"/>
      <c r="Y297" s="482"/>
      <c r="Z297" s="482"/>
      <c r="AA297" s="482"/>
      <c r="AB297" s="482"/>
      <c r="AC297" s="482"/>
      <c r="AD297" s="482"/>
      <c r="AE297" s="482">
        <v>4938816.01</v>
      </c>
      <c r="AF297" s="483">
        <v>4819452.67</v>
      </c>
      <c r="AG297" s="483">
        <v>0</v>
      </c>
      <c r="AH297" s="482"/>
      <c r="AI297" s="344" t="s">
        <v>521</v>
      </c>
      <c r="AJ297" s="479">
        <v>45845.552395833336</v>
      </c>
      <c r="AK297" s="344"/>
      <c r="AL297" s="344"/>
      <c r="AM297" s="3"/>
    </row>
    <row r="298" spans="1:39" s="4" customFormat="1" ht="12.75" customHeight="1" x14ac:dyDescent="0.25">
      <c r="A298" s="379" t="s">
        <v>261</v>
      </c>
      <c r="B298" s="379" t="s">
        <v>258</v>
      </c>
      <c r="C298" s="379" t="s">
        <v>522</v>
      </c>
      <c r="D298" s="379" t="s">
        <v>855</v>
      </c>
      <c r="E298" s="379" t="s">
        <v>781</v>
      </c>
      <c r="F298" s="379" t="s">
        <v>783</v>
      </c>
      <c r="G298" s="480">
        <v>18987000</v>
      </c>
      <c r="H298" s="379"/>
      <c r="I298" s="480">
        <v>18987000</v>
      </c>
      <c r="J298" s="379"/>
      <c r="K298" s="379"/>
      <c r="L298" s="379"/>
      <c r="M298" s="379"/>
      <c r="N298" s="379"/>
      <c r="O298" s="379"/>
      <c r="P298" s="379"/>
      <c r="Q298" s="480">
        <v>10366800</v>
      </c>
      <c r="R298" s="480">
        <v>8620200</v>
      </c>
      <c r="S298" s="480"/>
      <c r="T298" s="379"/>
      <c r="U298" s="480">
        <v>9353371.8300000001</v>
      </c>
      <c r="V298" s="379"/>
      <c r="W298" s="480">
        <v>9353371.8300000001</v>
      </c>
      <c r="X298" s="379"/>
      <c r="Y298" s="379"/>
      <c r="Z298" s="379"/>
      <c r="AA298" s="379"/>
      <c r="AB298" s="379"/>
      <c r="AC298" s="379"/>
      <c r="AD298" s="379"/>
      <c r="AE298" s="480">
        <v>4716484.9800000004</v>
      </c>
      <c r="AF298" s="480">
        <v>4636886.8499999996</v>
      </c>
      <c r="AG298" s="480"/>
      <c r="AH298" s="379"/>
      <c r="AI298" s="379" t="s">
        <v>521</v>
      </c>
      <c r="AJ298" s="481">
        <v>45845.552395833336</v>
      </c>
      <c r="AK298" s="379"/>
      <c r="AL298" s="379"/>
      <c r="AM298" s="3"/>
    </row>
    <row r="299" spans="1:39" s="4" customFormat="1" ht="12.75" customHeight="1" x14ac:dyDescent="0.25">
      <c r="A299" s="379" t="s">
        <v>285</v>
      </c>
      <c r="B299" s="379" t="s">
        <v>258</v>
      </c>
      <c r="C299" s="379" t="s">
        <v>522</v>
      </c>
      <c r="D299" s="379" t="s">
        <v>855</v>
      </c>
      <c r="E299" s="379" t="s">
        <v>781</v>
      </c>
      <c r="F299" s="379" t="s">
        <v>806</v>
      </c>
      <c r="G299" s="480">
        <v>15590300</v>
      </c>
      <c r="H299" s="379"/>
      <c r="I299" s="480">
        <v>15590300</v>
      </c>
      <c r="J299" s="379"/>
      <c r="K299" s="379"/>
      <c r="L299" s="379"/>
      <c r="M299" s="379"/>
      <c r="N299" s="379"/>
      <c r="O299" s="379"/>
      <c r="P299" s="379"/>
      <c r="Q299" s="480">
        <v>6970100</v>
      </c>
      <c r="R299" s="480">
        <v>8620200</v>
      </c>
      <c r="S299" s="379"/>
      <c r="T299" s="379"/>
      <c r="U299" s="480">
        <v>7656663.1399999997</v>
      </c>
      <c r="V299" s="379"/>
      <c r="W299" s="480">
        <v>7656663.1399999997</v>
      </c>
      <c r="X299" s="379"/>
      <c r="Y299" s="379"/>
      <c r="Z299" s="379"/>
      <c r="AA299" s="379"/>
      <c r="AB299" s="379"/>
      <c r="AC299" s="379"/>
      <c r="AD299" s="379"/>
      <c r="AE299" s="480">
        <v>3019776.29</v>
      </c>
      <c r="AF299" s="480">
        <v>4636886.8499999996</v>
      </c>
      <c r="AG299" s="379"/>
      <c r="AH299" s="379"/>
      <c r="AI299" s="379" t="s">
        <v>521</v>
      </c>
      <c r="AJ299" s="481">
        <v>45845.552395833336</v>
      </c>
      <c r="AK299" s="379"/>
      <c r="AL299" s="379"/>
      <c r="AM299" s="3"/>
    </row>
    <row r="300" spans="1:39" s="4" customFormat="1" ht="12.75" customHeight="1" x14ac:dyDescent="0.25">
      <c r="A300" s="379" t="s">
        <v>286</v>
      </c>
      <c r="B300" s="379" t="s">
        <v>258</v>
      </c>
      <c r="C300" s="379" t="s">
        <v>522</v>
      </c>
      <c r="D300" s="379" t="s">
        <v>855</v>
      </c>
      <c r="E300" s="379" t="s">
        <v>781</v>
      </c>
      <c r="F300" s="379" t="s">
        <v>807</v>
      </c>
      <c r="G300" s="480">
        <v>11937877.310000001</v>
      </c>
      <c r="H300" s="379"/>
      <c r="I300" s="480">
        <v>11937877.310000001</v>
      </c>
      <c r="J300" s="379"/>
      <c r="K300" s="379"/>
      <c r="L300" s="379"/>
      <c r="M300" s="379"/>
      <c r="N300" s="379"/>
      <c r="O300" s="379"/>
      <c r="P300" s="379"/>
      <c r="Q300" s="480">
        <v>5317140</v>
      </c>
      <c r="R300" s="480">
        <v>6620737.3099999996</v>
      </c>
      <c r="S300" s="379"/>
      <c r="T300" s="379"/>
      <c r="U300" s="480">
        <v>5989327.2699999996</v>
      </c>
      <c r="V300" s="379"/>
      <c r="W300" s="480">
        <v>5989327.2699999996</v>
      </c>
      <c r="X300" s="379"/>
      <c r="Y300" s="379"/>
      <c r="Z300" s="379"/>
      <c r="AA300" s="379"/>
      <c r="AB300" s="379"/>
      <c r="AC300" s="379"/>
      <c r="AD300" s="379"/>
      <c r="AE300" s="480">
        <v>2332383.08</v>
      </c>
      <c r="AF300" s="480">
        <v>3656944.19</v>
      </c>
      <c r="AG300" s="379"/>
      <c r="AH300" s="379"/>
      <c r="AI300" s="379" t="s">
        <v>521</v>
      </c>
      <c r="AJ300" s="481">
        <v>45845.552384259259</v>
      </c>
      <c r="AK300" s="379"/>
      <c r="AL300" s="379"/>
      <c r="AM300" s="3"/>
    </row>
    <row r="301" spans="1:39" s="4" customFormat="1" ht="12.75" customHeight="1" x14ac:dyDescent="0.25">
      <c r="A301" s="344" t="s">
        <v>287</v>
      </c>
      <c r="B301" s="344" t="s">
        <v>258</v>
      </c>
      <c r="C301" s="344" t="s">
        <v>522</v>
      </c>
      <c r="D301" s="482" t="s">
        <v>855</v>
      </c>
      <c r="E301" s="344" t="s">
        <v>781</v>
      </c>
      <c r="F301" s="482" t="s">
        <v>808</v>
      </c>
      <c r="G301" s="478">
        <v>47200</v>
      </c>
      <c r="H301" s="482"/>
      <c r="I301" s="478">
        <v>47200</v>
      </c>
      <c r="J301" s="482"/>
      <c r="K301" s="482"/>
      <c r="L301" s="482"/>
      <c r="M301" s="482"/>
      <c r="N301" s="482"/>
      <c r="O301" s="482"/>
      <c r="P301" s="482"/>
      <c r="Q301" s="483">
        <v>47200</v>
      </c>
      <c r="R301" s="483"/>
      <c r="S301" s="482"/>
      <c r="T301" s="482"/>
      <c r="U301" s="478">
        <v>6146.2</v>
      </c>
      <c r="V301" s="482"/>
      <c r="W301" s="478">
        <v>6146.2</v>
      </c>
      <c r="X301" s="482"/>
      <c r="Y301" s="482"/>
      <c r="Z301" s="482"/>
      <c r="AA301" s="482"/>
      <c r="AB301" s="482"/>
      <c r="AC301" s="482"/>
      <c r="AD301" s="482"/>
      <c r="AE301" s="483">
        <v>6146.2</v>
      </c>
      <c r="AF301" s="483"/>
      <c r="AG301" s="482"/>
      <c r="AH301" s="482"/>
      <c r="AI301" s="344" t="s">
        <v>521</v>
      </c>
      <c r="AJ301" s="479">
        <v>45845.552384259259</v>
      </c>
      <c r="AK301" s="344"/>
      <c r="AL301" s="344"/>
      <c r="AM301" s="3"/>
    </row>
    <row r="302" spans="1:39" s="4" customFormat="1" ht="12.75" customHeight="1" x14ac:dyDescent="0.25">
      <c r="A302" s="344" t="s">
        <v>288</v>
      </c>
      <c r="B302" s="344" t="s">
        <v>258</v>
      </c>
      <c r="C302" s="344" t="s">
        <v>522</v>
      </c>
      <c r="D302" s="482" t="s">
        <v>855</v>
      </c>
      <c r="E302" s="344" t="s">
        <v>781</v>
      </c>
      <c r="F302" s="482" t="s">
        <v>809</v>
      </c>
      <c r="G302" s="478">
        <v>3605222.69</v>
      </c>
      <c r="H302" s="482"/>
      <c r="I302" s="478">
        <v>3605222.69</v>
      </c>
      <c r="J302" s="482"/>
      <c r="K302" s="482"/>
      <c r="L302" s="482"/>
      <c r="M302" s="482"/>
      <c r="N302" s="482"/>
      <c r="O302" s="482"/>
      <c r="P302" s="482"/>
      <c r="Q302" s="483">
        <v>1605760</v>
      </c>
      <c r="R302" s="482">
        <v>1999462.69</v>
      </c>
      <c r="S302" s="482"/>
      <c r="T302" s="482"/>
      <c r="U302" s="478">
        <v>1661189.67</v>
      </c>
      <c r="V302" s="482"/>
      <c r="W302" s="478">
        <v>1661189.67</v>
      </c>
      <c r="X302" s="482"/>
      <c r="Y302" s="482"/>
      <c r="Z302" s="482"/>
      <c r="AA302" s="482"/>
      <c r="AB302" s="482"/>
      <c r="AC302" s="482"/>
      <c r="AD302" s="482"/>
      <c r="AE302" s="483">
        <v>681247.01</v>
      </c>
      <c r="AF302" s="482">
        <v>979942.66</v>
      </c>
      <c r="AG302" s="482"/>
      <c r="AH302" s="482"/>
      <c r="AI302" s="344" t="s">
        <v>521</v>
      </c>
      <c r="AJ302" s="479">
        <v>45845.552384259259</v>
      </c>
      <c r="AK302" s="344"/>
      <c r="AL302" s="344"/>
      <c r="AM302" s="3"/>
    </row>
    <row r="303" spans="1:39" s="4" customFormat="1" ht="12.75" customHeight="1" x14ac:dyDescent="0.25">
      <c r="A303" s="344" t="s">
        <v>262</v>
      </c>
      <c r="B303" s="344" t="s">
        <v>258</v>
      </c>
      <c r="C303" s="344" t="s">
        <v>522</v>
      </c>
      <c r="D303" s="482" t="s">
        <v>855</v>
      </c>
      <c r="E303" s="344" t="s">
        <v>781</v>
      </c>
      <c r="F303" s="482" t="s">
        <v>784</v>
      </c>
      <c r="G303" s="478">
        <v>3396700</v>
      </c>
      <c r="H303" s="482"/>
      <c r="I303" s="478">
        <v>3396700</v>
      </c>
      <c r="J303" s="482"/>
      <c r="K303" s="482"/>
      <c r="L303" s="482"/>
      <c r="M303" s="482"/>
      <c r="N303" s="482"/>
      <c r="O303" s="482"/>
      <c r="P303" s="482"/>
      <c r="Q303" s="483">
        <v>3396700</v>
      </c>
      <c r="R303" s="483"/>
      <c r="S303" s="482"/>
      <c r="T303" s="482"/>
      <c r="U303" s="478">
        <v>1696708.69</v>
      </c>
      <c r="V303" s="482"/>
      <c r="W303" s="478">
        <v>1696708.69</v>
      </c>
      <c r="X303" s="482"/>
      <c r="Y303" s="482"/>
      <c r="Z303" s="482"/>
      <c r="AA303" s="482"/>
      <c r="AB303" s="482"/>
      <c r="AC303" s="482"/>
      <c r="AD303" s="482"/>
      <c r="AE303" s="483">
        <v>1696708.69</v>
      </c>
      <c r="AF303" s="483"/>
      <c r="AG303" s="482"/>
      <c r="AH303" s="482"/>
      <c r="AI303" s="344" t="s">
        <v>521</v>
      </c>
      <c r="AJ303" s="479">
        <v>45845.552395833336</v>
      </c>
      <c r="AK303" s="344"/>
      <c r="AL303" s="344"/>
      <c r="AM303" s="3"/>
    </row>
    <row r="304" spans="1:39" s="4" customFormat="1" ht="12.75" customHeight="1" x14ac:dyDescent="0.25">
      <c r="A304" s="379" t="s">
        <v>263</v>
      </c>
      <c r="B304" s="379" t="s">
        <v>258</v>
      </c>
      <c r="C304" s="379" t="s">
        <v>522</v>
      </c>
      <c r="D304" s="379" t="s">
        <v>855</v>
      </c>
      <c r="E304" s="379" t="s">
        <v>781</v>
      </c>
      <c r="F304" s="379" t="s">
        <v>785</v>
      </c>
      <c r="G304" s="480">
        <v>2558900</v>
      </c>
      <c r="H304" s="379"/>
      <c r="I304" s="480">
        <v>2558900</v>
      </c>
      <c r="J304" s="379"/>
      <c r="K304" s="379"/>
      <c r="L304" s="379"/>
      <c r="M304" s="379"/>
      <c r="N304" s="379"/>
      <c r="O304" s="379"/>
      <c r="P304" s="379"/>
      <c r="Q304" s="480">
        <v>2558900</v>
      </c>
      <c r="R304" s="379"/>
      <c r="S304" s="379"/>
      <c r="T304" s="379"/>
      <c r="U304" s="480">
        <v>1290278.19</v>
      </c>
      <c r="V304" s="379"/>
      <c r="W304" s="480">
        <v>1290278.19</v>
      </c>
      <c r="X304" s="379"/>
      <c r="Y304" s="379"/>
      <c r="Z304" s="379"/>
      <c r="AA304" s="379"/>
      <c r="AB304" s="379"/>
      <c r="AC304" s="379"/>
      <c r="AD304" s="379"/>
      <c r="AE304" s="480">
        <v>1290278.19</v>
      </c>
      <c r="AF304" s="379"/>
      <c r="AG304" s="379"/>
      <c r="AH304" s="379"/>
      <c r="AI304" s="379" t="s">
        <v>521</v>
      </c>
      <c r="AJ304" s="481">
        <v>45845.552384259259</v>
      </c>
      <c r="AK304" s="379"/>
      <c r="AL304" s="379"/>
      <c r="AM304" s="3"/>
    </row>
    <row r="305" spans="1:39" s="4" customFormat="1" ht="12.75" customHeight="1" x14ac:dyDescent="0.25">
      <c r="A305" s="344" t="s">
        <v>273</v>
      </c>
      <c r="B305" s="344" t="s">
        <v>258</v>
      </c>
      <c r="C305" s="344" t="s">
        <v>522</v>
      </c>
      <c r="D305" s="482" t="s">
        <v>855</v>
      </c>
      <c r="E305" s="344" t="s">
        <v>781</v>
      </c>
      <c r="F305" s="482" t="s">
        <v>786</v>
      </c>
      <c r="G305" s="478">
        <v>65000</v>
      </c>
      <c r="H305" s="482"/>
      <c r="I305" s="478">
        <v>65000</v>
      </c>
      <c r="J305" s="482"/>
      <c r="K305" s="482"/>
      <c r="L305" s="482"/>
      <c r="M305" s="482"/>
      <c r="N305" s="482"/>
      <c r="O305" s="482"/>
      <c r="P305" s="482"/>
      <c r="Q305" s="483">
        <v>65000</v>
      </c>
      <c r="R305" s="482"/>
      <c r="S305" s="482"/>
      <c r="T305" s="482"/>
      <c r="U305" s="478">
        <v>12200</v>
      </c>
      <c r="V305" s="482"/>
      <c r="W305" s="478">
        <v>12200</v>
      </c>
      <c r="X305" s="482"/>
      <c r="Y305" s="482"/>
      <c r="Z305" s="482"/>
      <c r="AA305" s="482"/>
      <c r="AB305" s="482"/>
      <c r="AC305" s="482"/>
      <c r="AD305" s="482"/>
      <c r="AE305" s="483">
        <v>12200</v>
      </c>
      <c r="AF305" s="482"/>
      <c r="AG305" s="482"/>
      <c r="AH305" s="482"/>
      <c r="AI305" s="344" t="s">
        <v>521</v>
      </c>
      <c r="AJ305" s="479">
        <v>45845.552384259259</v>
      </c>
      <c r="AK305" s="344"/>
      <c r="AL305" s="344"/>
      <c r="AM305" s="3"/>
    </row>
    <row r="306" spans="1:39" s="4" customFormat="1" ht="12.75" customHeight="1" x14ac:dyDescent="0.25">
      <c r="A306" s="344" t="s">
        <v>264</v>
      </c>
      <c r="B306" s="344" t="s">
        <v>258</v>
      </c>
      <c r="C306" s="344" t="s">
        <v>522</v>
      </c>
      <c r="D306" s="482" t="s">
        <v>855</v>
      </c>
      <c r="E306" s="344" t="s">
        <v>781</v>
      </c>
      <c r="F306" s="482" t="s">
        <v>787</v>
      </c>
      <c r="G306" s="478">
        <v>772800</v>
      </c>
      <c r="H306" s="482"/>
      <c r="I306" s="478">
        <v>772800</v>
      </c>
      <c r="J306" s="482"/>
      <c r="K306" s="482"/>
      <c r="L306" s="482"/>
      <c r="M306" s="482"/>
      <c r="N306" s="482"/>
      <c r="O306" s="482"/>
      <c r="P306" s="482"/>
      <c r="Q306" s="483">
        <v>772800</v>
      </c>
      <c r="R306" s="482"/>
      <c r="S306" s="482"/>
      <c r="T306" s="482"/>
      <c r="U306" s="478">
        <v>394230.5</v>
      </c>
      <c r="V306" s="482"/>
      <c r="W306" s="478">
        <v>394230.5</v>
      </c>
      <c r="X306" s="482"/>
      <c r="Y306" s="482"/>
      <c r="Z306" s="482"/>
      <c r="AA306" s="482"/>
      <c r="AB306" s="482"/>
      <c r="AC306" s="482"/>
      <c r="AD306" s="482"/>
      <c r="AE306" s="483">
        <v>394230.5</v>
      </c>
      <c r="AF306" s="482"/>
      <c r="AG306" s="482"/>
      <c r="AH306" s="482"/>
      <c r="AI306" s="344" t="s">
        <v>521</v>
      </c>
      <c r="AJ306" s="479">
        <v>45845.552384259259</v>
      </c>
      <c r="AK306" s="344"/>
      <c r="AL306" s="344"/>
      <c r="AM306" s="3"/>
    </row>
    <row r="307" spans="1:39" s="4" customFormat="1" ht="12.75" customHeight="1" x14ac:dyDescent="0.25">
      <c r="A307" s="344" t="s">
        <v>266</v>
      </c>
      <c r="B307" s="344" t="s">
        <v>258</v>
      </c>
      <c r="C307" s="344" t="s">
        <v>522</v>
      </c>
      <c r="D307" s="482" t="s">
        <v>855</v>
      </c>
      <c r="E307" s="344" t="s">
        <v>781</v>
      </c>
      <c r="F307" s="482" t="s">
        <v>258</v>
      </c>
      <c r="G307" s="478">
        <v>1991800</v>
      </c>
      <c r="H307" s="482"/>
      <c r="I307" s="478">
        <v>1991800</v>
      </c>
      <c r="J307" s="482"/>
      <c r="K307" s="482"/>
      <c r="L307" s="482"/>
      <c r="M307" s="482"/>
      <c r="N307" s="482"/>
      <c r="O307" s="482"/>
      <c r="P307" s="482"/>
      <c r="Q307" s="483">
        <v>804800</v>
      </c>
      <c r="R307" s="482">
        <v>967000</v>
      </c>
      <c r="S307" s="482">
        <v>220000</v>
      </c>
      <c r="T307" s="482"/>
      <c r="U307" s="478">
        <v>404844.92</v>
      </c>
      <c r="V307" s="482"/>
      <c r="W307" s="478">
        <v>404844.92</v>
      </c>
      <c r="X307" s="482"/>
      <c r="Y307" s="482"/>
      <c r="Z307" s="482"/>
      <c r="AA307" s="482"/>
      <c r="AB307" s="482"/>
      <c r="AC307" s="482"/>
      <c r="AD307" s="482"/>
      <c r="AE307" s="483">
        <v>222293.82</v>
      </c>
      <c r="AF307" s="482">
        <v>182551.1</v>
      </c>
      <c r="AG307" s="482">
        <v>0</v>
      </c>
      <c r="AH307" s="482"/>
      <c r="AI307" s="344" t="s">
        <v>521</v>
      </c>
      <c r="AJ307" s="479">
        <v>45845.552395833336</v>
      </c>
      <c r="AK307" s="344"/>
      <c r="AL307" s="344"/>
      <c r="AM307" s="3"/>
    </row>
    <row r="308" spans="1:39" s="4" customFormat="1" ht="12.75" customHeight="1" x14ac:dyDescent="0.25">
      <c r="A308" s="379" t="s">
        <v>267</v>
      </c>
      <c r="B308" s="379" t="s">
        <v>258</v>
      </c>
      <c r="C308" s="379" t="s">
        <v>522</v>
      </c>
      <c r="D308" s="379" t="s">
        <v>855</v>
      </c>
      <c r="E308" s="379" t="s">
        <v>781</v>
      </c>
      <c r="F308" s="379" t="s">
        <v>789</v>
      </c>
      <c r="G308" s="480">
        <v>1991800</v>
      </c>
      <c r="H308" s="379"/>
      <c r="I308" s="480">
        <v>1991800</v>
      </c>
      <c r="J308" s="379"/>
      <c r="K308" s="379"/>
      <c r="L308" s="379"/>
      <c r="M308" s="379"/>
      <c r="N308" s="379"/>
      <c r="O308" s="379"/>
      <c r="P308" s="379"/>
      <c r="Q308" s="480">
        <v>804800</v>
      </c>
      <c r="R308" s="480">
        <v>967000</v>
      </c>
      <c r="S308" s="480">
        <v>220000</v>
      </c>
      <c r="T308" s="379"/>
      <c r="U308" s="480">
        <v>404844.92</v>
      </c>
      <c r="V308" s="379"/>
      <c r="W308" s="480">
        <v>404844.92</v>
      </c>
      <c r="X308" s="379"/>
      <c r="Y308" s="379"/>
      <c r="Z308" s="379"/>
      <c r="AA308" s="379"/>
      <c r="AB308" s="379"/>
      <c r="AC308" s="379"/>
      <c r="AD308" s="379"/>
      <c r="AE308" s="480">
        <v>222293.82</v>
      </c>
      <c r="AF308" s="480">
        <v>182551.1</v>
      </c>
      <c r="AG308" s="480">
        <v>0</v>
      </c>
      <c r="AH308" s="379"/>
      <c r="AI308" s="379" t="s">
        <v>521</v>
      </c>
      <c r="AJ308" s="481">
        <v>45845.552395833336</v>
      </c>
      <c r="AK308" s="379"/>
      <c r="AL308" s="379"/>
      <c r="AM308" s="3"/>
    </row>
    <row r="309" spans="1:39" s="4" customFormat="1" ht="12.75" customHeight="1" x14ac:dyDescent="0.25">
      <c r="A309" s="379" t="s">
        <v>268</v>
      </c>
      <c r="B309" s="379" t="s">
        <v>258</v>
      </c>
      <c r="C309" s="379" t="s">
        <v>522</v>
      </c>
      <c r="D309" s="379" t="s">
        <v>855</v>
      </c>
      <c r="E309" s="379" t="s">
        <v>781</v>
      </c>
      <c r="F309" s="379" t="s">
        <v>790</v>
      </c>
      <c r="G309" s="480">
        <v>1820580.78</v>
      </c>
      <c r="H309" s="379"/>
      <c r="I309" s="480">
        <v>1820580.78</v>
      </c>
      <c r="J309" s="379"/>
      <c r="K309" s="379"/>
      <c r="L309" s="379"/>
      <c r="M309" s="379"/>
      <c r="N309" s="379"/>
      <c r="O309" s="379"/>
      <c r="P309" s="379"/>
      <c r="Q309" s="480">
        <v>633580.78</v>
      </c>
      <c r="R309" s="480">
        <v>967000</v>
      </c>
      <c r="S309" s="480">
        <v>220000</v>
      </c>
      <c r="T309" s="379"/>
      <c r="U309" s="480">
        <v>315161.43</v>
      </c>
      <c r="V309" s="379"/>
      <c r="W309" s="480">
        <v>315161.43</v>
      </c>
      <c r="X309" s="379"/>
      <c r="Y309" s="379"/>
      <c r="Z309" s="379"/>
      <c r="AA309" s="379"/>
      <c r="AB309" s="379"/>
      <c r="AC309" s="379"/>
      <c r="AD309" s="379"/>
      <c r="AE309" s="480">
        <v>132610.32999999999</v>
      </c>
      <c r="AF309" s="480">
        <v>182551.1</v>
      </c>
      <c r="AG309" s="480">
        <v>0</v>
      </c>
      <c r="AH309" s="379"/>
      <c r="AI309" s="379" t="s">
        <v>521</v>
      </c>
      <c r="AJ309" s="481">
        <v>45845.552384259259</v>
      </c>
      <c r="AK309" s="379"/>
      <c r="AL309" s="379"/>
      <c r="AM309" s="3"/>
    </row>
    <row r="310" spans="1:39" s="4" customFormat="1" ht="12.75" customHeight="1" x14ac:dyDescent="0.25">
      <c r="A310" s="344" t="s">
        <v>274</v>
      </c>
      <c r="B310" s="344" t="s">
        <v>258</v>
      </c>
      <c r="C310" s="344" t="s">
        <v>522</v>
      </c>
      <c r="D310" s="482" t="s">
        <v>855</v>
      </c>
      <c r="E310" s="344" t="s">
        <v>781</v>
      </c>
      <c r="F310" s="482" t="s">
        <v>795</v>
      </c>
      <c r="G310" s="478">
        <v>171219.22</v>
      </c>
      <c r="H310" s="482"/>
      <c r="I310" s="478">
        <v>171219.22</v>
      </c>
      <c r="J310" s="482"/>
      <c r="K310" s="482"/>
      <c r="L310" s="482"/>
      <c r="M310" s="482"/>
      <c r="N310" s="482"/>
      <c r="O310" s="482"/>
      <c r="P310" s="482"/>
      <c r="Q310" s="483">
        <v>171219.22</v>
      </c>
      <c r="R310" s="483"/>
      <c r="S310" s="483"/>
      <c r="T310" s="482"/>
      <c r="U310" s="478">
        <v>89683.49</v>
      </c>
      <c r="V310" s="482"/>
      <c r="W310" s="478">
        <v>89683.49</v>
      </c>
      <c r="X310" s="482"/>
      <c r="Y310" s="482"/>
      <c r="Z310" s="482"/>
      <c r="AA310" s="482"/>
      <c r="AB310" s="482"/>
      <c r="AC310" s="482"/>
      <c r="AD310" s="482"/>
      <c r="AE310" s="483">
        <v>89683.49</v>
      </c>
      <c r="AF310" s="483"/>
      <c r="AG310" s="483"/>
      <c r="AH310" s="482"/>
      <c r="AI310" s="344" t="s">
        <v>521</v>
      </c>
      <c r="AJ310" s="479">
        <v>45845.552384259259</v>
      </c>
      <c r="AK310" s="344"/>
      <c r="AL310" s="344"/>
      <c r="AM310" s="3"/>
    </row>
    <row r="311" spans="1:39" s="4" customFormat="1" ht="12.75" customHeight="1" x14ac:dyDescent="0.25">
      <c r="A311" s="344" t="s">
        <v>269</v>
      </c>
      <c r="B311" s="344" t="s">
        <v>258</v>
      </c>
      <c r="C311" s="344" t="s">
        <v>522</v>
      </c>
      <c r="D311" s="482" t="s">
        <v>855</v>
      </c>
      <c r="E311" s="344" t="s">
        <v>781</v>
      </c>
      <c r="F311" s="482" t="s">
        <v>791</v>
      </c>
      <c r="G311" s="478">
        <v>16800</v>
      </c>
      <c r="H311" s="482"/>
      <c r="I311" s="478">
        <v>16800</v>
      </c>
      <c r="J311" s="482"/>
      <c r="K311" s="482"/>
      <c r="L311" s="482"/>
      <c r="M311" s="482"/>
      <c r="N311" s="482"/>
      <c r="O311" s="482"/>
      <c r="P311" s="482"/>
      <c r="Q311" s="483">
        <v>1800</v>
      </c>
      <c r="R311" s="482">
        <v>15000</v>
      </c>
      <c r="S311" s="482"/>
      <c r="T311" s="482"/>
      <c r="U311" s="478">
        <v>51.93</v>
      </c>
      <c r="V311" s="482"/>
      <c r="W311" s="478">
        <v>51.93</v>
      </c>
      <c r="X311" s="482"/>
      <c r="Y311" s="482"/>
      <c r="Z311" s="482"/>
      <c r="AA311" s="482"/>
      <c r="AB311" s="482"/>
      <c r="AC311" s="482"/>
      <c r="AD311" s="482"/>
      <c r="AE311" s="483">
        <v>37.21</v>
      </c>
      <c r="AF311" s="482">
        <v>14.72</v>
      </c>
      <c r="AG311" s="482"/>
      <c r="AH311" s="482"/>
      <c r="AI311" s="344" t="s">
        <v>521</v>
      </c>
      <c r="AJ311" s="479">
        <v>45845.552395833336</v>
      </c>
      <c r="AK311" s="344"/>
      <c r="AL311" s="344"/>
      <c r="AM311" s="3"/>
    </row>
    <row r="312" spans="1:39" s="4" customFormat="1" ht="12.75" customHeight="1" x14ac:dyDescent="0.25">
      <c r="A312" s="379" t="s">
        <v>270</v>
      </c>
      <c r="B312" s="379" t="s">
        <v>258</v>
      </c>
      <c r="C312" s="379" t="s">
        <v>522</v>
      </c>
      <c r="D312" s="379" t="s">
        <v>855</v>
      </c>
      <c r="E312" s="379" t="s">
        <v>781</v>
      </c>
      <c r="F312" s="379" t="s">
        <v>792</v>
      </c>
      <c r="G312" s="480">
        <v>16800</v>
      </c>
      <c r="H312" s="379"/>
      <c r="I312" s="480">
        <v>16800</v>
      </c>
      <c r="J312" s="379"/>
      <c r="K312" s="379"/>
      <c r="L312" s="379"/>
      <c r="M312" s="379"/>
      <c r="N312" s="379"/>
      <c r="O312" s="379"/>
      <c r="P312" s="379"/>
      <c r="Q312" s="480">
        <v>1800</v>
      </c>
      <c r="R312" s="480">
        <v>15000</v>
      </c>
      <c r="S312" s="379"/>
      <c r="T312" s="379"/>
      <c r="U312" s="480">
        <v>51.93</v>
      </c>
      <c r="V312" s="379"/>
      <c r="W312" s="480">
        <v>51.93</v>
      </c>
      <c r="X312" s="379"/>
      <c r="Y312" s="379"/>
      <c r="Z312" s="379"/>
      <c r="AA312" s="379"/>
      <c r="AB312" s="379"/>
      <c r="AC312" s="379"/>
      <c r="AD312" s="379"/>
      <c r="AE312" s="480">
        <v>37.21</v>
      </c>
      <c r="AF312" s="480">
        <v>14.72</v>
      </c>
      <c r="AG312" s="379"/>
      <c r="AH312" s="379"/>
      <c r="AI312" s="379" t="s">
        <v>521</v>
      </c>
      <c r="AJ312" s="481">
        <v>45845.552395833336</v>
      </c>
      <c r="AK312" s="379"/>
      <c r="AL312" s="379"/>
      <c r="AM312" s="3"/>
    </row>
    <row r="313" spans="1:39" s="4" customFormat="1" ht="12.75" customHeight="1" x14ac:dyDescent="0.25">
      <c r="A313" s="379" t="s">
        <v>277</v>
      </c>
      <c r="B313" s="379" t="s">
        <v>258</v>
      </c>
      <c r="C313" s="379" t="s">
        <v>522</v>
      </c>
      <c r="D313" s="379" t="s">
        <v>855</v>
      </c>
      <c r="E313" s="379" t="s">
        <v>781</v>
      </c>
      <c r="F313" s="379" t="s">
        <v>798</v>
      </c>
      <c r="G313" s="480">
        <v>1389.71</v>
      </c>
      <c r="H313" s="379"/>
      <c r="I313" s="480">
        <v>1389.71</v>
      </c>
      <c r="J313" s="379"/>
      <c r="K313" s="379"/>
      <c r="L313" s="379"/>
      <c r="M313" s="379"/>
      <c r="N313" s="379"/>
      <c r="O313" s="379"/>
      <c r="P313" s="379"/>
      <c r="Q313" s="480">
        <v>1389.71</v>
      </c>
      <c r="R313" s="480"/>
      <c r="S313" s="379"/>
      <c r="T313" s="379"/>
      <c r="U313" s="480">
        <v>0</v>
      </c>
      <c r="V313" s="379"/>
      <c r="W313" s="480">
        <v>0</v>
      </c>
      <c r="X313" s="379"/>
      <c r="Y313" s="379"/>
      <c r="Z313" s="379"/>
      <c r="AA313" s="379"/>
      <c r="AB313" s="379"/>
      <c r="AC313" s="379"/>
      <c r="AD313" s="379"/>
      <c r="AE313" s="480">
        <v>0</v>
      </c>
      <c r="AF313" s="480"/>
      <c r="AG313" s="379"/>
      <c r="AH313" s="379"/>
      <c r="AI313" s="379" t="s">
        <v>521</v>
      </c>
      <c r="AJ313" s="481">
        <v>45845.552384259259</v>
      </c>
      <c r="AK313" s="379"/>
      <c r="AL313" s="379"/>
      <c r="AM313" s="3"/>
    </row>
    <row r="314" spans="1:39" s="4" customFormat="1" ht="12.75" customHeight="1" x14ac:dyDescent="0.25">
      <c r="A314" s="344" t="s">
        <v>271</v>
      </c>
      <c r="B314" s="344" t="s">
        <v>258</v>
      </c>
      <c r="C314" s="344" t="s">
        <v>522</v>
      </c>
      <c r="D314" s="482" t="s">
        <v>855</v>
      </c>
      <c r="E314" s="344" t="s">
        <v>781</v>
      </c>
      <c r="F314" s="482" t="s">
        <v>793</v>
      </c>
      <c r="G314" s="478">
        <v>15410.29</v>
      </c>
      <c r="H314" s="482"/>
      <c r="I314" s="478">
        <v>15410.29</v>
      </c>
      <c r="J314" s="482"/>
      <c r="K314" s="482"/>
      <c r="L314" s="482"/>
      <c r="M314" s="482"/>
      <c r="N314" s="482"/>
      <c r="O314" s="482"/>
      <c r="P314" s="482"/>
      <c r="Q314" s="483">
        <v>410.29</v>
      </c>
      <c r="R314" s="482">
        <v>15000</v>
      </c>
      <c r="S314" s="482"/>
      <c r="T314" s="482"/>
      <c r="U314" s="478">
        <v>51.93</v>
      </c>
      <c r="V314" s="482"/>
      <c r="W314" s="478">
        <v>51.93</v>
      </c>
      <c r="X314" s="482"/>
      <c r="Y314" s="482"/>
      <c r="Z314" s="482"/>
      <c r="AA314" s="482"/>
      <c r="AB314" s="482"/>
      <c r="AC314" s="482"/>
      <c r="AD314" s="482"/>
      <c r="AE314" s="483">
        <v>37.21</v>
      </c>
      <c r="AF314" s="482">
        <v>14.72</v>
      </c>
      <c r="AG314" s="482"/>
      <c r="AH314" s="482"/>
      <c r="AI314" s="344" t="s">
        <v>521</v>
      </c>
      <c r="AJ314" s="479">
        <v>45845.552384259259</v>
      </c>
      <c r="AK314" s="344"/>
      <c r="AL314" s="344"/>
      <c r="AM314" s="3"/>
    </row>
    <row r="315" spans="1:39" s="4" customFormat="1" ht="12.75" customHeight="1" x14ac:dyDescent="0.25">
      <c r="A315" s="344" t="s">
        <v>335</v>
      </c>
      <c r="B315" s="344" t="s">
        <v>258</v>
      </c>
      <c r="C315" s="344" t="s">
        <v>522</v>
      </c>
      <c r="D315" s="482" t="s">
        <v>856</v>
      </c>
      <c r="E315" s="344" t="s">
        <v>781</v>
      </c>
      <c r="F315" s="482" t="s">
        <v>522</v>
      </c>
      <c r="G315" s="478">
        <v>84513595.650000006</v>
      </c>
      <c r="H315" s="482"/>
      <c r="I315" s="478">
        <v>84513595.650000006</v>
      </c>
      <c r="J315" s="482"/>
      <c r="K315" s="482"/>
      <c r="L315" s="482"/>
      <c r="M315" s="482"/>
      <c r="N315" s="482"/>
      <c r="O315" s="482"/>
      <c r="P315" s="482"/>
      <c r="Q315" s="483">
        <v>84513595.650000006</v>
      </c>
      <c r="R315" s="483"/>
      <c r="S315" s="482"/>
      <c r="T315" s="482"/>
      <c r="U315" s="478">
        <v>23151160.600000001</v>
      </c>
      <c r="V315" s="482"/>
      <c r="W315" s="478">
        <v>23151160.600000001</v>
      </c>
      <c r="X315" s="482"/>
      <c r="Y315" s="482"/>
      <c r="Z315" s="482"/>
      <c r="AA315" s="482"/>
      <c r="AB315" s="482"/>
      <c r="AC315" s="482"/>
      <c r="AD315" s="482"/>
      <c r="AE315" s="483">
        <v>23151160.600000001</v>
      </c>
      <c r="AF315" s="483"/>
      <c r="AG315" s="482"/>
      <c r="AH315" s="482"/>
      <c r="AI315" s="344" t="s">
        <v>521</v>
      </c>
      <c r="AJ315" s="479">
        <v>45845.552395833336</v>
      </c>
      <c r="AK315" s="344"/>
      <c r="AL315" s="344"/>
      <c r="AM315" s="3"/>
    </row>
    <row r="316" spans="1:39" s="4" customFormat="1" ht="12.75" customHeight="1" x14ac:dyDescent="0.25">
      <c r="A316" s="379" t="s">
        <v>336</v>
      </c>
      <c r="B316" s="379" t="s">
        <v>258</v>
      </c>
      <c r="C316" s="379" t="s">
        <v>522</v>
      </c>
      <c r="D316" s="379" t="s">
        <v>857</v>
      </c>
      <c r="E316" s="379" t="s">
        <v>781</v>
      </c>
      <c r="F316" s="379" t="s">
        <v>522</v>
      </c>
      <c r="G316" s="480">
        <v>84513595.650000006</v>
      </c>
      <c r="H316" s="379"/>
      <c r="I316" s="480">
        <v>84513595.650000006</v>
      </c>
      <c r="J316" s="379"/>
      <c r="K316" s="379"/>
      <c r="L316" s="379"/>
      <c r="M316" s="379"/>
      <c r="N316" s="379"/>
      <c r="O316" s="379"/>
      <c r="P316" s="379"/>
      <c r="Q316" s="480">
        <v>84513595.650000006</v>
      </c>
      <c r="R316" s="379"/>
      <c r="S316" s="379"/>
      <c r="T316" s="379"/>
      <c r="U316" s="480">
        <v>23151160.600000001</v>
      </c>
      <c r="V316" s="379"/>
      <c r="W316" s="480">
        <v>23151160.600000001</v>
      </c>
      <c r="X316" s="379"/>
      <c r="Y316" s="379"/>
      <c r="Z316" s="379"/>
      <c r="AA316" s="379"/>
      <c r="AB316" s="379"/>
      <c r="AC316" s="379"/>
      <c r="AD316" s="379"/>
      <c r="AE316" s="480">
        <v>23151160.600000001</v>
      </c>
      <c r="AF316" s="379"/>
      <c r="AG316" s="379"/>
      <c r="AH316" s="379"/>
      <c r="AI316" s="379" t="s">
        <v>521</v>
      </c>
      <c r="AJ316" s="481">
        <v>45845.552395833336</v>
      </c>
      <c r="AK316" s="379"/>
      <c r="AL316" s="379"/>
      <c r="AM316" s="3"/>
    </row>
    <row r="317" spans="1:39" s="4" customFormat="1" ht="12.75" customHeight="1" x14ac:dyDescent="0.25">
      <c r="A317" s="379" t="s">
        <v>266</v>
      </c>
      <c r="B317" s="379" t="s">
        <v>258</v>
      </c>
      <c r="C317" s="379" t="s">
        <v>522</v>
      </c>
      <c r="D317" s="379" t="s">
        <v>857</v>
      </c>
      <c r="E317" s="379" t="s">
        <v>781</v>
      </c>
      <c r="F317" s="379" t="s">
        <v>258</v>
      </c>
      <c r="G317" s="480">
        <v>30000</v>
      </c>
      <c r="H317" s="379"/>
      <c r="I317" s="480">
        <v>30000</v>
      </c>
      <c r="J317" s="379"/>
      <c r="K317" s="379"/>
      <c r="L317" s="379"/>
      <c r="M317" s="379"/>
      <c r="N317" s="379"/>
      <c r="O317" s="379"/>
      <c r="P317" s="379"/>
      <c r="Q317" s="480">
        <v>30000</v>
      </c>
      <c r="R317" s="379"/>
      <c r="S317" s="379"/>
      <c r="T317" s="379"/>
      <c r="U317" s="480">
        <v>0</v>
      </c>
      <c r="V317" s="379"/>
      <c r="W317" s="480">
        <v>0</v>
      </c>
      <c r="X317" s="379"/>
      <c r="Y317" s="379"/>
      <c r="Z317" s="379"/>
      <c r="AA317" s="379"/>
      <c r="AB317" s="379"/>
      <c r="AC317" s="379"/>
      <c r="AD317" s="379"/>
      <c r="AE317" s="480">
        <v>0</v>
      </c>
      <c r="AF317" s="379"/>
      <c r="AG317" s="379"/>
      <c r="AH317" s="379"/>
      <c r="AI317" s="379" t="s">
        <v>521</v>
      </c>
      <c r="AJ317" s="481">
        <v>45845.552395833336</v>
      </c>
      <c r="AK317" s="379"/>
      <c r="AL317" s="379"/>
      <c r="AM317" s="3"/>
    </row>
    <row r="318" spans="1:39" s="4" customFormat="1" ht="12.75" customHeight="1" x14ac:dyDescent="0.25">
      <c r="A318" s="379" t="s">
        <v>267</v>
      </c>
      <c r="B318" s="379" t="s">
        <v>258</v>
      </c>
      <c r="C318" s="379" t="s">
        <v>522</v>
      </c>
      <c r="D318" s="379" t="s">
        <v>857</v>
      </c>
      <c r="E318" s="379" t="s">
        <v>781</v>
      </c>
      <c r="F318" s="379" t="s">
        <v>789</v>
      </c>
      <c r="G318" s="480">
        <v>30000</v>
      </c>
      <c r="H318" s="379"/>
      <c r="I318" s="480">
        <v>30000</v>
      </c>
      <c r="J318" s="379"/>
      <c r="K318" s="379"/>
      <c r="L318" s="379"/>
      <c r="M318" s="379"/>
      <c r="N318" s="379"/>
      <c r="O318" s="379"/>
      <c r="P318" s="379"/>
      <c r="Q318" s="480">
        <v>30000</v>
      </c>
      <c r="R318" s="379"/>
      <c r="S318" s="379"/>
      <c r="T318" s="379"/>
      <c r="U318" s="480">
        <v>0</v>
      </c>
      <c r="V318" s="379"/>
      <c r="W318" s="480">
        <v>0</v>
      </c>
      <c r="X318" s="379"/>
      <c r="Y318" s="379"/>
      <c r="Z318" s="379"/>
      <c r="AA318" s="379"/>
      <c r="AB318" s="379"/>
      <c r="AC318" s="379"/>
      <c r="AD318" s="379"/>
      <c r="AE318" s="480">
        <v>0</v>
      </c>
      <c r="AF318" s="379"/>
      <c r="AG318" s="379"/>
      <c r="AH318" s="379"/>
      <c r="AI318" s="379" t="s">
        <v>521</v>
      </c>
      <c r="AJ318" s="481">
        <v>45845.552395833336</v>
      </c>
      <c r="AK318" s="379"/>
      <c r="AL318" s="379"/>
      <c r="AM318" s="3"/>
    </row>
    <row r="319" spans="1:39" s="4" customFormat="1" ht="12.75" customHeight="1" x14ac:dyDescent="0.25">
      <c r="A319" s="379" t="s">
        <v>268</v>
      </c>
      <c r="B319" s="379" t="s">
        <v>258</v>
      </c>
      <c r="C319" s="379" t="s">
        <v>522</v>
      </c>
      <c r="D319" s="379" t="s">
        <v>857</v>
      </c>
      <c r="E319" s="379" t="s">
        <v>781</v>
      </c>
      <c r="F319" s="379" t="s">
        <v>790</v>
      </c>
      <c r="G319" s="480">
        <v>30000</v>
      </c>
      <c r="H319" s="379"/>
      <c r="I319" s="480">
        <v>30000</v>
      </c>
      <c r="J319" s="379"/>
      <c r="K319" s="379"/>
      <c r="L319" s="379"/>
      <c r="M319" s="379"/>
      <c r="N319" s="379"/>
      <c r="O319" s="379"/>
      <c r="P319" s="379"/>
      <c r="Q319" s="480">
        <v>30000</v>
      </c>
      <c r="R319" s="379"/>
      <c r="S319" s="379"/>
      <c r="T319" s="379"/>
      <c r="U319" s="480">
        <v>0</v>
      </c>
      <c r="V319" s="379"/>
      <c r="W319" s="480">
        <v>0</v>
      </c>
      <c r="X319" s="379"/>
      <c r="Y319" s="379"/>
      <c r="Z319" s="379"/>
      <c r="AA319" s="379"/>
      <c r="AB319" s="379"/>
      <c r="AC319" s="379"/>
      <c r="AD319" s="379"/>
      <c r="AE319" s="480">
        <v>0</v>
      </c>
      <c r="AF319" s="379"/>
      <c r="AG319" s="379"/>
      <c r="AH319" s="379"/>
      <c r="AI319" s="379" t="s">
        <v>521</v>
      </c>
      <c r="AJ319" s="481">
        <v>45845.552384259259</v>
      </c>
      <c r="AK319" s="379"/>
      <c r="AL319" s="379"/>
      <c r="AM319" s="3"/>
    </row>
    <row r="320" spans="1:39" s="4" customFormat="1" ht="12.75" customHeight="1" x14ac:dyDescent="0.25">
      <c r="A320" s="344" t="s">
        <v>315</v>
      </c>
      <c r="B320" s="344" t="s">
        <v>258</v>
      </c>
      <c r="C320" s="344" t="s">
        <v>522</v>
      </c>
      <c r="D320" s="482" t="s">
        <v>857</v>
      </c>
      <c r="E320" s="344" t="s">
        <v>781</v>
      </c>
      <c r="F320" s="482" t="s">
        <v>837</v>
      </c>
      <c r="G320" s="478">
        <v>84483595.650000006</v>
      </c>
      <c r="H320" s="482"/>
      <c r="I320" s="478">
        <v>84483595.650000006</v>
      </c>
      <c r="J320" s="482"/>
      <c r="K320" s="482"/>
      <c r="L320" s="482"/>
      <c r="M320" s="482"/>
      <c r="N320" s="482"/>
      <c r="O320" s="482"/>
      <c r="P320" s="482"/>
      <c r="Q320" s="483">
        <v>84483595.650000006</v>
      </c>
      <c r="R320" s="482"/>
      <c r="S320" s="482"/>
      <c r="T320" s="482"/>
      <c r="U320" s="478">
        <v>23151160.600000001</v>
      </c>
      <c r="V320" s="482"/>
      <c r="W320" s="478">
        <v>23151160.600000001</v>
      </c>
      <c r="X320" s="482"/>
      <c r="Y320" s="482"/>
      <c r="Z320" s="482"/>
      <c r="AA320" s="482"/>
      <c r="AB320" s="482"/>
      <c r="AC320" s="482"/>
      <c r="AD320" s="482"/>
      <c r="AE320" s="483">
        <v>23151160.600000001</v>
      </c>
      <c r="AF320" s="482"/>
      <c r="AG320" s="482"/>
      <c r="AH320" s="482"/>
      <c r="AI320" s="344" t="s">
        <v>521</v>
      </c>
      <c r="AJ320" s="479">
        <v>45845.552395833336</v>
      </c>
      <c r="AK320" s="344"/>
      <c r="AL320" s="344"/>
      <c r="AM320" s="3"/>
    </row>
    <row r="321" spans="1:39" s="4" customFormat="1" ht="12.75" customHeight="1" x14ac:dyDescent="0.25">
      <c r="A321" s="379" t="s">
        <v>316</v>
      </c>
      <c r="B321" s="379" t="s">
        <v>258</v>
      </c>
      <c r="C321" s="379" t="s">
        <v>522</v>
      </c>
      <c r="D321" s="379" t="s">
        <v>857</v>
      </c>
      <c r="E321" s="379" t="s">
        <v>781</v>
      </c>
      <c r="F321" s="379" t="s">
        <v>838</v>
      </c>
      <c r="G321" s="480">
        <v>84483595.650000006</v>
      </c>
      <c r="H321" s="379"/>
      <c r="I321" s="480">
        <v>84483595.650000006</v>
      </c>
      <c r="J321" s="379"/>
      <c r="K321" s="379"/>
      <c r="L321" s="379"/>
      <c r="M321" s="379"/>
      <c r="N321" s="379"/>
      <c r="O321" s="379"/>
      <c r="P321" s="379"/>
      <c r="Q321" s="480">
        <v>84483595.650000006</v>
      </c>
      <c r="R321" s="379"/>
      <c r="S321" s="379"/>
      <c r="T321" s="379"/>
      <c r="U321" s="480">
        <v>23151160.600000001</v>
      </c>
      <c r="V321" s="379"/>
      <c r="W321" s="480">
        <v>23151160.600000001</v>
      </c>
      <c r="X321" s="379"/>
      <c r="Y321" s="379"/>
      <c r="Z321" s="379"/>
      <c r="AA321" s="379"/>
      <c r="AB321" s="379"/>
      <c r="AC321" s="379"/>
      <c r="AD321" s="379"/>
      <c r="AE321" s="480">
        <v>23151160.600000001</v>
      </c>
      <c r="AF321" s="379"/>
      <c r="AG321" s="379"/>
      <c r="AH321" s="379"/>
      <c r="AI321" s="379" t="s">
        <v>521</v>
      </c>
      <c r="AJ321" s="481">
        <v>45845.552395833336</v>
      </c>
      <c r="AK321" s="379"/>
      <c r="AL321" s="379"/>
      <c r="AM321" s="3"/>
    </row>
    <row r="322" spans="1:39" s="4" customFormat="1" ht="12.75" customHeight="1" x14ac:dyDescent="0.25">
      <c r="A322" s="379" t="s">
        <v>317</v>
      </c>
      <c r="B322" s="379" t="s">
        <v>258</v>
      </c>
      <c r="C322" s="379" t="s">
        <v>522</v>
      </c>
      <c r="D322" s="379" t="s">
        <v>857</v>
      </c>
      <c r="E322" s="379" t="s">
        <v>781</v>
      </c>
      <c r="F322" s="379" t="s">
        <v>839</v>
      </c>
      <c r="G322" s="480">
        <v>84483595.650000006</v>
      </c>
      <c r="H322" s="379"/>
      <c r="I322" s="480">
        <v>84483595.650000006</v>
      </c>
      <c r="J322" s="379"/>
      <c r="K322" s="379"/>
      <c r="L322" s="379"/>
      <c r="M322" s="379"/>
      <c r="N322" s="379"/>
      <c r="O322" s="379"/>
      <c r="P322" s="379"/>
      <c r="Q322" s="480">
        <v>84483595.650000006</v>
      </c>
      <c r="R322" s="379"/>
      <c r="S322" s="379"/>
      <c r="T322" s="379"/>
      <c r="U322" s="480">
        <v>23151160.600000001</v>
      </c>
      <c r="V322" s="379"/>
      <c r="W322" s="480">
        <v>23151160.600000001</v>
      </c>
      <c r="X322" s="379"/>
      <c r="Y322" s="379"/>
      <c r="Z322" s="379"/>
      <c r="AA322" s="379"/>
      <c r="AB322" s="379"/>
      <c r="AC322" s="379"/>
      <c r="AD322" s="379"/>
      <c r="AE322" s="480">
        <v>23151160.600000001</v>
      </c>
      <c r="AF322" s="379"/>
      <c r="AG322" s="379"/>
      <c r="AH322" s="379"/>
      <c r="AI322" s="379" t="s">
        <v>521</v>
      </c>
      <c r="AJ322" s="481">
        <v>45845.552384259259</v>
      </c>
      <c r="AK322" s="379"/>
      <c r="AL322" s="379"/>
      <c r="AM322" s="3"/>
    </row>
    <row r="323" spans="1:39" s="4" customFormat="1" ht="12.75" customHeight="1" x14ac:dyDescent="0.25">
      <c r="A323" s="344" t="s">
        <v>337</v>
      </c>
      <c r="B323" s="344" t="s">
        <v>258</v>
      </c>
      <c r="C323" s="344" t="s">
        <v>522</v>
      </c>
      <c r="D323" s="482" t="s">
        <v>858</v>
      </c>
      <c r="E323" s="344" t="s">
        <v>781</v>
      </c>
      <c r="F323" s="482" t="s">
        <v>522</v>
      </c>
      <c r="G323" s="478">
        <v>286653723.51999998</v>
      </c>
      <c r="H323" s="482"/>
      <c r="I323" s="478">
        <v>286653723.51999998</v>
      </c>
      <c r="J323" s="482"/>
      <c r="K323" s="482"/>
      <c r="L323" s="482"/>
      <c r="M323" s="482"/>
      <c r="N323" s="482"/>
      <c r="O323" s="482"/>
      <c r="P323" s="482"/>
      <c r="Q323" s="483">
        <v>270136021.42000002</v>
      </c>
      <c r="R323" s="482">
        <v>10425246.050000001</v>
      </c>
      <c r="S323" s="482">
        <v>6092456.0499999998</v>
      </c>
      <c r="T323" s="482"/>
      <c r="U323" s="478">
        <v>138303261.27000001</v>
      </c>
      <c r="V323" s="482"/>
      <c r="W323" s="478">
        <v>138303261.27000001</v>
      </c>
      <c r="X323" s="482"/>
      <c r="Y323" s="482"/>
      <c r="Z323" s="482"/>
      <c r="AA323" s="482"/>
      <c r="AB323" s="482"/>
      <c r="AC323" s="482"/>
      <c r="AD323" s="482"/>
      <c r="AE323" s="483">
        <v>126198820.86</v>
      </c>
      <c r="AF323" s="482">
        <v>9697880.9499999993</v>
      </c>
      <c r="AG323" s="482">
        <v>2406559.46</v>
      </c>
      <c r="AH323" s="482"/>
      <c r="AI323" s="344" t="s">
        <v>521</v>
      </c>
      <c r="AJ323" s="479">
        <v>45845.552395833336</v>
      </c>
      <c r="AK323" s="344"/>
      <c r="AL323" s="344"/>
      <c r="AM323" s="3"/>
    </row>
    <row r="324" spans="1:39" s="4" customFormat="1" ht="12.75" customHeight="1" x14ac:dyDescent="0.25">
      <c r="A324" s="379" t="s">
        <v>338</v>
      </c>
      <c r="B324" s="379" t="s">
        <v>258</v>
      </c>
      <c r="C324" s="379" t="s">
        <v>522</v>
      </c>
      <c r="D324" s="379" t="s">
        <v>859</v>
      </c>
      <c r="E324" s="379" t="s">
        <v>781</v>
      </c>
      <c r="F324" s="379" t="s">
        <v>522</v>
      </c>
      <c r="G324" s="480">
        <v>16491696.050000001</v>
      </c>
      <c r="H324" s="379"/>
      <c r="I324" s="480">
        <v>16491696.050000001</v>
      </c>
      <c r="J324" s="379"/>
      <c r="K324" s="379"/>
      <c r="L324" s="379"/>
      <c r="M324" s="379"/>
      <c r="N324" s="379"/>
      <c r="O324" s="379"/>
      <c r="P324" s="379"/>
      <c r="Q324" s="480">
        <v>12435900</v>
      </c>
      <c r="R324" s="480">
        <v>218340</v>
      </c>
      <c r="S324" s="480">
        <v>3837456.05</v>
      </c>
      <c r="T324" s="379"/>
      <c r="U324" s="480">
        <v>7968128.5999999996</v>
      </c>
      <c r="V324" s="379"/>
      <c r="W324" s="480">
        <v>7968128.5999999996</v>
      </c>
      <c r="X324" s="379"/>
      <c r="Y324" s="379"/>
      <c r="Z324" s="379"/>
      <c r="AA324" s="379"/>
      <c r="AB324" s="379"/>
      <c r="AC324" s="379"/>
      <c r="AD324" s="379"/>
      <c r="AE324" s="480">
        <v>6304764.2400000002</v>
      </c>
      <c r="AF324" s="480">
        <v>90974.9</v>
      </c>
      <c r="AG324" s="480">
        <v>1572389.46</v>
      </c>
      <c r="AH324" s="379"/>
      <c r="AI324" s="379" t="s">
        <v>521</v>
      </c>
      <c r="AJ324" s="481">
        <v>45845.552395833336</v>
      </c>
      <c r="AK324" s="379"/>
      <c r="AL324" s="379"/>
      <c r="AM324" s="3"/>
    </row>
    <row r="325" spans="1:39" s="4" customFormat="1" ht="12.75" customHeight="1" x14ac:dyDescent="0.25">
      <c r="A325" s="379" t="s">
        <v>266</v>
      </c>
      <c r="B325" s="379" t="s">
        <v>258</v>
      </c>
      <c r="C325" s="379" t="s">
        <v>522</v>
      </c>
      <c r="D325" s="379" t="s">
        <v>859</v>
      </c>
      <c r="E325" s="379" t="s">
        <v>781</v>
      </c>
      <c r="F325" s="379" t="s">
        <v>258</v>
      </c>
      <c r="G325" s="480">
        <v>563900</v>
      </c>
      <c r="H325" s="379"/>
      <c r="I325" s="480">
        <v>563900</v>
      </c>
      <c r="J325" s="379"/>
      <c r="K325" s="379"/>
      <c r="L325" s="379"/>
      <c r="M325" s="379"/>
      <c r="N325" s="379"/>
      <c r="O325" s="379"/>
      <c r="P325" s="379"/>
      <c r="Q325" s="480">
        <v>563900</v>
      </c>
      <c r="R325" s="480"/>
      <c r="S325" s="480"/>
      <c r="T325" s="379"/>
      <c r="U325" s="480">
        <v>285674.23999999999</v>
      </c>
      <c r="V325" s="379"/>
      <c r="W325" s="480">
        <v>285674.23999999999</v>
      </c>
      <c r="X325" s="379"/>
      <c r="Y325" s="379"/>
      <c r="Z325" s="379"/>
      <c r="AA325" s="379"/>
      <c r="AB325" s="379"/>
      <c r="AC325" s="379"/>
      <c r="AD325" s="379"/>
      <c r="AE325" s="480">
        <v>285674.23999999999</v>
      </c>
      <c r="AF325" s="480"/>
      <c r="AG325" s="480"/>
      <c r="AH325" s="379"/>
      <c r="AI325" s="379" t="s">
        <v>521</v>
      </c>
      <c r="AJ325" s="481">
        <v>45845.552395833336</v>
      </c>
      <c r="AK325" s="379"/>
      <c r="AL325" s="379"/>
      <c r="AM325" s="3"/>
    </row>
    <row r="326" spans="1:39" s="4" customFormat="1" ht="12.75" customHeight="1" x14ac:dyDescent="0.25">
      <c r="A326" s="379" t="s">
        <v>267</v>
      </c>
      <c r="B326" s="379" t="s">
        <v>258</v>
      </c>
      <c r="C326" s="379" t="s">
        <v>522</v>
      </c>
      <c r="D326" s="379" t="s">
        <v>859</v>
      </c>
      <c r="E326" s="379" t="s">
        <v>781</v>
      </c>
      <c r="F326" s="379" t="s">
        <v>789</v>
      </c>
      <c r="G326" s="480">
        <v>563900</v>
      </c>
      <c r="H326" s="379"/>
      <c r="I326" s="480">
        <v>563900</v>
      </c>
      <c r="J326" s="379"/>
      <c r="K326" s="379"/>
      <c r="L326" s="379"/>
      <c r="M326" s="379"/>
      <c r="N326" s="379"/>
      <c r="O326" s="379"/>
      <c r="P326" s="379"/>
      <c r="Q326" s="480">
        <v>563900</v>
      </c>
      <c r="R326" s="379"/>
      <c r="S326" s="379"/>
      <c r="T326" s="379"/>
      <c r="U326" s="480">
        <v>285674.23999999999</v>
      </c>
      <c r="V326" s="379"/>
      <c r="W326" s="480">
        <v>285674.23999999999</v>
      </c>
      <c r="X326" s="379"/>
      <c r="Y326" s="379"/>
      <c r="Z326" s="379"/>
      <c r="AA326" s="379"/>
      <c r="AB326" s="379"/>
      <c r="AC326" s="379"/>
      <c r="AD326" s="379"/>
      <c r="AE326" s="480">
        <v>285674.23999999999</v>
      </c>
      <c r="AF326" s="379"/>
      <c r="AG326" s="379"/>
      <c r="AH326" s="379"/>
      <c r="AI326" s="379" t="s">
        <v>521</v>
      </c>
      <c r="AJ326" s="481">
        <v>45845.552395833336</v>
      </c>
      <c r="AK326" s="379"/>
      <c r="AL326" s="379"/>
      <c r="AM326" s="3"/>
    </row>
    <row r="327" spans="1:39" s="4" customFormat="1" ht="12.75" customHeight="1" x14ac:dyDescent="0.25">
      <c r="A327" s="379" t="s">
        <v>268</v>
      </c>
      <c r="B327" s="379" t="s">
        <v>258</v>
      </c>
      <c r="C327" s="379" t="s">
        <v>522</v>
      </c>
      <c r="D327" s="379" t="s">
        <v>859</v>
      </c>
      <c r="E327" s="379" t="s">
        <v>781</v>
      </c>
      <c r="F327" s="379" t="s">
        <v>790</v>
      </c>
      <c r="G327" s="480">
        <v>563900</v>
      </c>
      <c r="H327" s="379"/>
      <c r="I327" s="480">
        <v>563900</v>
      </c>
      <c r="J327" s="379"/>
      <c r="K327" s="379"/>
      <c r="L327" s="379"/>
      <c r="M327" s="379"/>
      <c r="N327" s="379"/>
      <c r="O327" s="379"/>
      <c r="P327" s="379"/>
      <c r="Q327" s="480">
        <v>563900</v>
      </c>
      <c r="R327" s="379"/>
      <c r="S327" s="379"/>
      <c r="T327" s="379"/>
      <c r="U327" s="480">
        <v>285674.23999999999</v>
      </c>
      <c r="V327" s="379"/>
      <c r="W327" s="480">
        <v>285674.23999999999</v>
      </c>
      <c r="X327" s="379"/>
      <c r="Y327" s="379"/>
      <c r="Z327" s="379"/>
      <c r="AA327" s="379"/>
      <c r="AB327" s="379"/>
      <c r="AC327" s="379"/>
      <c r="AD327" s="379"/>
      <c r="AE327" s="480">
        <v>285674.23999999999</v>
      </c>
      <c r="AF327" s="379"/>
      <c r="AG327" s="379"/>
      <c r="AH327" s="379"/>
      <c r="AI327" s="379" t="s">
        <v>521</v>
      </c>
      <c r="AJ327" s="481">
        <v>45845.552384259259</v>
      </c>
      <c r="AK327" s="379"/>
      <c r="AL327" s="379"/>
      <c r="AM327" s="3"/>
    </row>
    <row r="328" spans="1:39" s="4" customFormat="1" ht="12.75" customHeight="1" x14ac:dyDescent="0.25">
      <c r="A328" s="344" t="s">
        <v>290</v>
      </c>
      <c r="B328" s="344" t="s">
        <v>258</v>
      </c>
      <c r="C328" s="344" t="s">
        <v>522</v>
      </c>
      <c r="D328" s="482" t="s">
        <v>859</v>
      </c>
      <c r="E328" s="344" t="s">
        <v>781</v>
      </c>
      <c r="F328" s="482" t="s">
        <v>811</v>
      </c>
      <c r="G328" s="478">
        <v>15927796.050000001</v>
      </c>
      <c r="H328" s="482"/>
      <c r="I328" s="478">
        <v>15927796.050000001</v>
      </c>
      <c r="J328" s="482"/>
      <c r="K328" s="482"/>
      <c r="L328" s="482"/>
      <c r="M328" s="482"/>
      <c r="N328" s="482"/>
      <c r="O328" s="482"/>
      <c r="P328" s="482"/>
      <c r="Q328" s="483">
        <v>11872000</v>
      </c>
      <c r="R328" s="482">
        <v>218340</v>
      </c>
      <c r="S328" s="482">
        <v>3837456.05</v>
      </c>
      <c r="T328" s="482"/>
      <c r="U328" s="478">
        <v>7682454.3600000003</v>
      </c>
      <c r="V328" s="482"/>
      <c r="W328" s="478">
        <v>7682454.3600000003</v>
      </c>
      <c r="X328" s="482"/>
      <c r="Y328" s="482"/>
      <c r="Z328" s="482"/>
      <c r="AA328" s="482"/>
      <c r="AB328" s="482"/>
      <c r="AC328" s="482"/>
      <c r="AD328" s="482"/>
      <c r="AE328" s="483">
        <v>6019090</v>
      </c>
      <c r="AF328" s="482">
        <v>90974.9</v>
      </c>
      <c r="AG328" s="482">
        <v>1572389.46</v>
      </c>
      <c r="AH328" s="482"/>
      <c r="AI328" s="344" t="s">
        <v>521</v>
      </c>
      <c r="AJ328" s="479">
        <v>45845.552395833336</v>
      </c>
      <c r="AK328" s="344"/>
      <c r="AL328" s="344"/>
      <c r="AM328" s="3"/>
    </row>
    <row r="329" spans="1:39" s="4" customFormat="1" ht="12.75" customHeight="1" x14ac:dyDescent="0.25">
      <c r="A329" s="379" t="s">
        <v>339</v>
      </c>
      <c r="B329" s="379" t="s">
        <v>258</v>
      </c>
      <c r="C329" s="379" t="s">
        <v>522</v>
      </c>
      <c r="D329" s="379" t="s">
        <v>859</v>
      </c>
      <c r="E329" s="379" t="s">
        <v>781</v>
      </c>
      <c r="F329" s="379" t="s">
        <v>860</v>
      </c>
      <c r="G329" s="480">
        <v>15927796.050000001</v>
      </c>
      <c r="H329" s="379"/>
      <c r="I329" s="480">
        <v>15927796.050000001</v>
      </c>
      <c r="J329" s="379"/>
      <c r="K329" s="379"/>
      <c r="L329" s="379"/>
      <c r="M329" s="379"/>
      <c r="N329" s="379"/>
      <c r="O329" s="379"/>
      <c r="P329" s="379"/>
      <c r="Q329" s="480">
        <v>11872000</v>
      </c>
      <c r="R329" s="480">
        <v>218340</v>
      </c>
      <c r="S329" s="480">
        <v>3837456.05</v>
      </c>
      <c r="T329" s="379"/>
      <c r="U329" s="480">
        <v>7682454.3600000003</v>
      </c>
      <c r="V329" s="379"/>
      <c r="W329" s="480">
        <v>7682454.3600000003</v>
      </c>
      <c r="X329" s="379"/>
      <c r="Y329" s="379"/>
      <c r="Z329" s="379"/>
      <c r="AA329" s="379"/>
      <c r="AB329" s="379"/>
      <c r="AC329" s="379"/>
      <c r="AD329" s="379"/>
      <c r="AE329" s="480">
        <v>6019090</v>
      </c>
      <c r="AF329" s="480">
        <v>90974.9</v>
      </c>
      <c r="AG329" s="480">
        <v>1572389.46</v>
      </c>
      <c r="AH329" s="379"/>
      <c r="AI329" s="379" t="s">
        <v>521</v>
      </c>
      <c r="AJ329" s="481">
        <v>45845.552395833336</v>
      </c>
      <c r="AK329" s="379"/>
      <c r="AL329" s="379"/>
      <c r="AM329" s="3"/>
    </row>
    <row r="330" spans="1:39" s="4" customFormat="1" ht="12.75" customHeight="1" x14ac:dyDescent="0.25">
      <c r="A330" s="379" t="s">
        <v>340</v>
      </c>
      <c r="B330" s="379" t="s">
        <v>258</v>
      </c>
      <c r="C330" s="379" t="s">
        <v>522</v>
      </c>
      <c r="D330" s="379" t="s">
        <v>859</v>
      </c>
      <c r="E330" s="379" t="s">
        <v>781</v>
      </c>
      <c r="F330" s="379" t="s">
        <v>861</v>
      </c>
      <c r="G330" s="480">
        <v>15927796.050000001</v>
      </c>
      <c r="H330" s="379"/>
      <c r="I330" s="480">
        <v>15927796.050000001</v>
      </c>
      <c r="J330" s="379"/>
      <c r="K330" s="379"/>
      <c r="L330" s="379"/>
      <c r="M330" s="379"/>
      <c r="N330" s="379"/>
      <c r="O330" s="379"/>
      <c r="P330" s="379"/>
      <c r="Q330" s="480">
        <v>11872000</v>
      </c>
      <c r="R330" s="480">
        <v>218340</v>
      </c>
      <c r="S330" s="480">
        <v>3837456.05</v>
      </c>
      <c r="T330" s="379"/>
      <c r="U330" s="480">
        <v>7682454.3600000003</v>
      </c>
      <c r="V330" s="379"/>
      <c r="W330" s="480">
        <v>7682454.3600000003</v>
      </c>
      <c r="X330" s="379"/>
      <c r="Y330" s="379"/>
      <c r="Z330" s="379"/>
      <c r="AA330" s="379"/>
      <c r="AB330" s="379"/>
      <c r="AC330" s="379"/>
      <c r="AD330" s="379"/>
      <c r="AE330" s="480">
        <v>6019090</v>
      </c>
      <c r="AF330" s="480">
        <v>90974.9</v>
      </c>
      <c r="AG330" s="480">
        <v>1572389.46</v>
      </c>
      <c r="AH330" s="379"/>
      <c r="AI330" s="379" t="s">
        <v>521</v>
      </c>
      <c r="AJ330" s="481">
        <v>45845.552384259259</v>
      </c>
      <c r="AK330" s="379"/>
      <c r="AL330" s="379"/>
      <c r="AM330" s="3"/>
    </row>
    <row r="331" spans="1:39" s="4" customFormat="1" ht="12.75" customHeight="1" x14ac:dyDescent="0.25">
      <c r="A331" s="344" t="s">
        <v>341</v>
      </c>
      <c r="B331" s="344" t="s">
        <v>258</v>
      </c>
      <c r="C331" s="344" t="s">
        <v>522</v>
      </c>
      <c r="D331" s="482" t="s">
        <v>882</v>
      </c>
      <c r="E331" s="344" t="s">
        <v>781</v>
      </c>
      <c r="F331" s="482" t="s">
        <v>522</v>
      </c>
      <c r="G331" s="478">
        <v>44630000</v>
      </c>
      <c r="H331" s="482"/>
      <c r="I331" s="478">
        <v>44630000</v>
      </c>
      <c r="J331" s="482"/>
      <c r="K331" s="482"/>
      <c r="L331" s="482"/>
      <c r="M331" s="482"/>
      <c r="N331" s="482"/>
      <c r="O331" s="482"/>
      <c r="P331" s="482"/>
      <c r="Q331" s="483">
        <v>41750000</v>
      </c>
      <c r="R331" s="483">
        <v>1000000</v>
      </c>
      <c r="S331" s="483">
        <v>1880000</v>
      </c>
      <c r="T331" s="482"/>
      <c r="U331" s="478">
        <v>15235000</v>
      </c>
      <c r="V331" s="482"/>
      <c r="W331" s="478">
        <v>15235000</v>
      </c>
      <c r="X331" s="482"/>
      <c r="Y331" s="482"/>
      <c r="Z331" s="482"/>
      <c r="AA331" s="482"/>
      <c r="AB331" s="482"/>
      <c r="AC331" s="482"/>
      <c r="AD331" s="482"/>
      <c r="AE331" s="483">
        <v>13970000</v>
      </c>
      <c r="AF331" s="483">
        <v>520000</v>
      </c>
      <c r="AG331" s="483">
        <v>745000</v>
      </c>
      <c r="AH331" s="482"/>
      <c r="AI331" s="344" t="s">
        <v>521</v>
      </c>
      <c r="AJ331" s="479">
        <v>45845.552395833336</v>
      </c>
      <c r="AK331" s="344"/>
      <c r="AL331" s="344"/>
      <c r="AM331" s="3"/>
    </row>
    <row r="332" spans="1:39" s="4" customFormat="1" ht="12.75" customHeight="1" x14ac:dyDescent="0.25">
      <c r="A332" s="379" t="s">
        <v>290</v>
      </c>
      <c r="B332" s="379" t="s">
        <v>258</v>
      </c>
      <c r="C332" s="379" t="s">
        <v>522</v>
      </c>
      <c r="D332" s="379" t="s">
        <v>882</v>
      </c>
      <c r="E332" s="379" t="s">
        <v>781</v>
      </c>
      <c r="F332" s="379" t="s">
        <v>811</v>
      </c>
      <c r="G332" s="480">
        <v>44630000</v>
      </c>
      <c r="H332" s="379"/>
      <c r="I332" s="480">
        <v>44630000</v>
      </c>
      <c r="J332" s="379"/>
      <c r="K332" s="379"/>
      <c r="L332" s="379"/>
      <c r="M332" s="379"/>
      <c r="N332" s="379"/>
      <c r="O332" s="379"/>
      <c r="P332" s="379"/>
      <c r="Q332" s="480">
        <v>41750000</v>
      </c>
      <c r="R332" s="480">
        <v>1000000</v>
      </c>
      <c r="S332" s="480">
        <v>1880000</v>
      </c>
      <c r="T332" s="379"/>
      <c r="U332" s="480">
        <v>15235000</v>
      </c>
      <c r="V332" s="379"/>
      <c r="W332" s="480">
        <v>15235000</v>
      </c>
      <c r="X332" s="379"/>
      <c r="Y332" s="379"/>
      <c r="Z332" s="379"/>
      <c r="AA332" s="379"/>
      <c r="AB332" s="379"/>
      <c r="AC332" s="379"/>
      <c r="AD332" s="379"/>
      <c r="AE332" s="480">
        <v>13970000</v>
      </c>
      <c r="AF332" s="480">
        <v>520000</v>
      </c>
      <c r="AG332" s="480">
        <v>745000</v>
      </c>
      <c r="AH332" s="379"/>
      <c r="AI332" s="379" t="s">
        <v>521</v>
      </c>
      <c r="AJ332" s="481">
        <v>45845.552395833336</v>
      </c>
      <c r="AK332" s="379"/>
      <c r="AL332" s="379"/>
      <c r="AM332" s="3"/>
    </row>
    <row r="333" spans="1:39" s="4" customFormat="1" ht="12.75" customHeight="1" x14ac:dyDescent="0.25">
      <c r="A333" s="379" t="s">
        <v>342</v>
      </c>
      <c r="B333" s="379" t="s">
        <v>258</v>
      </c>
      <c r="C333" s="379" t="s">
        <v>522</v>
      </c>
      <c r="D333" s="379" t="s">
        <v>882</v>
      </c>
      <c r="E333" s="379" t="s">
        <v>781</v>
      </c>
      <c r="F333" s="379" t="s">
        <v>863</v>
      </c>
      <c r="G333" s="480">
        <v>44630000</v>
      </c>
      <c r="H333" s="379"/>
      <c r="I333" s="480">
        <v>44630000</v>
      </c>
      <c r="J333" s="379"/>
      <c r="K333" s="379"/>
      <c r="L333" s="379"/>
      <c r="M333" s="379"/>
      <c r="N333" s="379"/>
      <c r="O333" s="379"/>
      <c r="P333" s="379"/>
      <c r="Q333" s="480">
        <v>41750000</v>
      </c>
      <c r="R333" s="480">
        <v>1000000</v>
      </c>
      <c r="S333" s="480">
        <v>1880000</v>
      </c>
      <c r="T333" s="379"/>
      <c r="U333" s="480">
        <v>15235000</v>
      </c>
      <c r="V333" s="379"/>
      <c r="W333" s="480">
        <v>15235000</v>
      </c>
      <c r="X333" s="379"/>
      <c r="Y333" s="379"/>
      <c r="Z333" s="379"/>
      <c r="AA333" s="379"/>
      <c r="AB333" s="379"/>
      <c r="AC333" s="379"/>
      <c r="AD333" s="379"/>
      <c r="AE333" s="480">
        <v>13970000</v>
      </c>
      <c r="AF333" s="480">
        <v>520000</v>
      </c>
      <c r="AG333" s="480">
        <v>745000</v>
      </c>
      <c r="AH333" s="379"/>
      <c r="AI333" s="379" t="s">
        <v>521</v>
      </c>
      <c r="AJ333" s="481">
        <v>45845.552395833336</v>
      </c>
      <c r="AK333" s="379"/>
      <c r="AL333" s="379"/>
      <c r="AM333" s="3"/>
    </row>
    <row r="334" spans="1:39" s="4" customFormat="1" ht="12.75" customHeight="1" x14ac:dyDescent="0.25">
      <c r="A334" s="379" t="s">
        <v>343</v>
      </c>
      <c r="B334" s="379" t="s">
        <v>258</v>
      </c>
      <c r="C334" s="379" t="s">
        <v>522</v>
      </c>
      <c r="D334" s="379" t="s">
        <v>882</v>
      </c>
      <c r="E334" s="379" t="s">
        <v>781</v>
      </c>
      <c r="F334" s="379" t="s">
        <v>864</v>
      </c>
      <c r="G334" s="480">
        <v>44630000</v>
      </c>
      <c r="H334" s="379"/>
      <c r="I334" s="480">
        <v>44630000</v>
      </c>
      <c r="J334" s="379"/>
      <c r="K334" s="379"/>
      <c r="L334" s="379"/>
      <c r="M334" s="379"/>
      <c r="N334" s="379"/>
      <c r="O334" s="379"/>
      <c r="P334" s="379"/>
      <c r="Q334" s="480">
        <v>41750000</v>
      </c>
      <c r="R334" s="480">
        <v>1000000</v>
      </c>
      <c r="S334" s="480">
        <v>1880000</v>
      </c>
      <c r="T334" s="379"/>
      <c r="U334" s="480">
        <v>15235000</v>
      </c>
      <c r="V334" s="379"/>
      <c r="W334" s="480">
        <v>15235000</v>
      </c>
      <c r="X334" s="379"/>
      <c r="Y334" s="379"/>
      <c r="Z334" s="379"/>
      <c r="AA334" s="379"/>
      <c r="AB334" s="379"/>
      <c r="AC334" s="379"/>
      <c r="AD334" s="379"/>
      <c r="AE334" s="480">
        <v>13970000</v>
      </c>
      <c r="AF334" s="480">
        <v>520000</v>
      </c>
      <c r="AG334" s="480">
        <v>745000</v>
      </c>
      <c r="AH334" s="379"/>
      <c r="AI334" s="379" t="s">
        <v>521</v>
      </c>
      <c r="AJ334" s="481">
        <v>45845.552384259259</v>
      </c>
      <c r="AK334" s="379"/>
      <c r="AL334" s="379"/>
      <c r="AM334" s="3"/>
    </row>
    <row r="335" spans="1:39" s="4" customFormat="1" ht="12.75" customHeight="1" x14ac:dyDescent="0.25">
      <c r="A335" s="344" t="s">
        <v>344</v>
      </c>
      <c r="B335" s="344" t="s">
        <v>258</v>
      </c>
      <c r="C335" s="344" t="s">
        <v>522</v>
      </c>
      <c r="D335" s="482" t="s">
        <v>862</v>
      </c>
      <c r="E335" s="344" t="s">
        <v>781</v>
      </c>
      <c r="F335" s="482" t="s">
        <v>522</v>
      </c>
      <c r="G335" s="478">
        <v>212630827.47</v>
      </c>
      <c r="H335" s="482"/>
      <c r="I335" s="478">
        <v>212630827.47</v>
      </c>
      <c r="J335" s="482"/>
      <c r="K335" s="482"/>
      <c r="L335" s="482"/>
      <c r="M335" s="482"/>
      <c r="N335" s="482"/>
      <c r="O335" s="482"/>
      <c r="P335" s="482"/>
      <c r="Q335" s="483">
        <v>203613921.41999999</v>
      </c>
      <c r="R335" s="483">
        <v>9016906.0500000007</v>
      </c>
      <c r="S335" s="483"/>
      <c r="T335" s="482"/>
      <c r="U335" s="478">
        <v>109233870.27</v>
      </c>
      <c r="V335" s="482"/>
      <c r="W335" s="478">
        <v>109233870.27</v>
      </c>
      <c r="X335" s="482"/>
      <c r="Y335" s="482"/>
      <c r="Z335" s="482"/>
      <c r="AA335" s="482"/>
      <c r="AB335" s="482"/>
      <c r="AC335" s="482"/>
      <c r="AD335" s="482"/>
      <c r="AE335" s="483">
        <v>100216964.22</v>
      </c>
      <c r="AF335" s="483">
        <v>9016906.0500000007</v>
      </c>
      <c r="AG335" s="483"/>
      <c r="AH335" s="482"/>
      <c r="AI335" s="344" t="s">
        <v>521</v>
      </c>
      <c r="AJ335" s="479">
        <v>45845.552395833336</v>
      </c>
      <c r="AK335" s="344"/>
      <c r="AL335" s="344"/>
      <c r="AM335" s="3"/>
    </row>
    <row r="336" spans="1:39" s="4" customFormat="1" ht="12.75" customHeight="1" x14ac:dyDescent="0.25">
      <c r="A336" s="379" t="s">
        <v>266</v>
      </c>
      <c r="B336" s="379" t="s">
        <v>258</v>
      </c>
      <c r="C336" s="379" t="s">
        <v>522</v>
      </c>
      <c r="D336" s="379" t="s">
        <v>862</v>
      </c>
      <c r="E336" s="379" t="s">
        <v>781</v>
      </c>
      <c r="F336" s="379" t="s">
        <v>258</v>
      </c>
      <c r="G336" s="480">
        <v>640500</v>
      </c>
      <c r="H336" s="379"/>
      <c r="I336" s="480">
        <v>640500</v>
      </c>
      <c r="J336" s="379"/>
      <c r="K336" s="379"/>
      <c r="L336" s="379"/>
      <c r="M336" s="379"/>
      <c r="N336" s="379"/>
      <c r="O336" s="379"/>
      <c r="P336" s="379"/>
      <c r="Q336" s="480">
        <v>640500</v>
      </c>
      <c r="R336" s="480"/>
      <c r="S336" s="379"/>
      <c r="T336" s="379"/>
      <c r="U336" s="480">
        <v>152025.35</v>
      </c>
      <c r="V336" s="379"/>
      <c r="W336" s="480">
        <v>152025.35</v>
      </c>
      <c r="X336" s="379"/>
      <c r="Y336" s="379"/>
      <c r="Z336" s="379"/>
      <c r="AA336" s="379"/>
      <c r="AB336" s="379"/>
      <c r="AC336" s="379"/>
      <c r="AD336" s="379"/>
      <c r="AE336" s="480">
        <v>152025.35</v>
      </c>
      <c r="AF336" s="480"/>
      <c r="AG336" s="379"/>
      <c r="AH336" s="379"/>
      <c r="AI336" s="379" t="s">
        <v>521</v>
      </c>
      <c r="AJ336" s="481">
        <v>45845.552395833336</v>
      </c>
      <c r="AK336" s="379"/>
      <c r="AL336" s="379"/>
      <c r="AM336" s="3"/>
    </row>
    <row r="337" spans="1:39" s="4" customFormat="1" ht="12.75" customHeight="1" x14ac:dyDescent="0.25">
      <c r="A337" s="379" t="s">
        <v>267</v>
      </c>
      <c r="B337" s="379" t="s">
        <v>258</v>
      </c>
      <c r="C337" s="379" t="s">
        <v>522</v>
      </c>
      <c r="D337" s="379" t="s">
        <v>862</v>
      </c>
      <c r="E337" s="379" t="s">
        <v>781</v>
      </c>
      <c r="F337" s="379" t="s">
        <v>789</v>
      </c>
      <c r="G337" s="480">
        <v>640500</v>
      </c>
      <c r="H337" s="379"/>
      <c r="I337" s="480">
        <v>640500</v>
      </c>
      <c r="J337" s="379"/>
      <c r="K337" s="379"/>
      <c r="L337" s="379"/>
      <c r="M337" s="379"/>
      <c r="N337" s="379"/>
      <c r="O337" s="379"/>
      <c r="P337" s="379"/>
      <c r="Q337" s="480">
        <v>640500</v>
      </c>
      <c r="R337" s="379"/>
      <c r="S337" s="379"/>
      <c r="T337" s="379"/>
      <c r="U337" s="480">
        <v>152025.35</v>
      </c>
      <c r="V337" s="379"/>
      <c r="W337" s="480">
        <v>152025.35</v>
      </c>
      <c r="X337" s="379"/>
      <c r="Y337" s="379"/>
      <c r="Z337" s="379"/>
      <c r="AA337" s="379"/>
      <c r="AB337" s="379"/>
      <c r="AC337" s="379"/>
      <c r="AD337" s="379"/>
      <c r="AE337" s="480">
        <v>152025.35</v>
      </c>
      <c r="AF337" s="379"/>
      <c r="AG337" s="379"/>
      <c r="AH337" s="379"/>
      <c r="AI337" s="379" t="s">
        <v>521</v>
      </c>
      <c r="AJ337" s="481">
        <v>45845.552395833336</v>
      </c>
      <c r="AK337" s="379"/>
      <c r="AL337" s="379"/>
      <c r="AM337" s="3"/>
    </row>
    <row r="338" spans="1:39" s="4" customFormat="1" ht="12.75" customHeight="1" x14ac:dyDescent="0.25">
      <c r="A338" s="379" t="s">
        <v>268</v>
      </c>
      <c r="B338" s="379" t="s">
        <v>258</v>
      </c>
      <c r="C338" s="379" t="s">
        <v>522</v>
      </c>
      <c r="D338" s="379" t="s">
        <v>862</v>
      </c>
      <c r="E338" s="379" t="s">
        <v>781</v>
      </c>
      <c r="F338" s="379" t="s">
        <v>790</v>
      </c>
      <c r="G338" s="480">
        <v>640500</v>
      </c>
      <c r="H338" s="379"/>
      <c r="I338" s="480">
        <v>640500</v>
      </c>
      <c r="J338" s="379"/>
      <c r="K338" s="379"/>
      <c r="L338" s="379"/>
      <c r="M338" s="379"/>
      <c r="N338" s="379"/>
      <c r="O338" s="379"/>
      <c r="P338" s="379"/>
      <c r="Q338" s="480">
        <v>640500</v>
      </c>
      <c r="R338" s="379"/>
      <c r="S338" s="379"/>
      <c r="T338" s="379"/>
      <c r="U338" s="480">
        <v>152025.35</v>
      </c>
      <c r="V338" s="379"/>
      <c r="W338" s="480">
        <v>152025.35</v>
      </c>
      <c r="X338" s="379"/>
      <c r="Y338" s="379"/>
      <c r="Z338" s="379"/>
      <c r="AA338" s="379"/>
      <c r="AB338" s="379"/>
      <c r="AC338" s="379"/>
      <c r="AD338" s="379"/>
      <c r="AE338" s="480">
        <v>152025.35</v>
      </c>
      <c r="AF338" s="379"/>
      <c r="AG338" s="379"/>
      <c r="AH338" s="379"/>
      <c r="AI338" s="379" t="s">
        <v>521</v>
      </c>
      <c r="AJ338" s="481">
        <v>45845.552384259259</v>
      </c>
      <c r="AK338" s="379"/>
      <c r="AL338" s="379"/>
      <c r="AM338" s="3"/>
    </row>
    <row r="339" spans="1:39" s="4" customFormat="1" ht="12.75" customHeight="1" x14ac:dyDescent="0.25">
      <c r="A339" s="344" t="s">
        <v>290</v>
      </c>
      <c r="B339" s="344" t="s">
        <v>258</v>
      </c>
      <c r="C339" s="344" t="s">
        <v>522</v>
      </c>
      <c r="D339" s="482" t="s">
        <v>862</v>
      </c>
      <c r="E339" s="344" t="s">
        <v>781</v>
      </c>
      <c r="F339" s="482" t="s">
        <v>811</v>
      </c>
      <c r="G339" s="478">
        <v>127279527.47</v>
      </c>
      <c r="H339" s="482"/>
      <c r="I339" s="478">
        <v>127279527.47</v>
      </c>
      <c r="J339" s="482"/>
      <c r="K339" s="482"/>
      <c r="L339" s="482"/>
      <c r="M339" s="482"/>
      <c r="N339" s="482"/>
      <c r="O339" s="482"/>
      <c r="P339" s="482"/>
      <c r="Q339" s="483">
        <v>118262621.42</v>
      </c>
      <c r="R339" s="482">
        <v>9016906.0500000007</v>
      </c>
      <c r="S339" s="482"/>
      <c r="T339" s="482"/>
      <c r="U339" s="478">
        <v>54035840.170000002</v>
      </c>
      <c r="V339" s="482"/>
      <c r="W339" s="478">
        <v>54035840.170000002</v>
      </c>
      <c r="X339" s="482"/>
      <c r="Y339" s="482"/>
      <c r="Z339" s="482"/>
      <c r="AA339" s="482"/>
      <c r="AB339" s="482"/>
      <c r="AC339" s="482"/>
      <c r="AD339" s="482"/>
      <c r="AE339" s="483">
        <v>45018934.119999997</v>
      </c>
      <c r="AF339" s="482">
        <v>9016906.0500000007</v>
      </c>
      <c r="AG339" s="482"/>
      <c r="AH339" s="482"/>
      <c r="AI339" s="344" t="s">
        <v>521</v>
      </c>
      <c r="AJ339" s="479">
        <v>45845.552395833336</v>
      </c>
      <c r="AK339" s="344"/>
      <c r="AL339" s="344"/>
      <c r="AM339" s="3"/>
    </row>
    <row r="340" spans="1:39" s="4" customFormat="1" ht="12.75" customHeight="1" x14ac:dyDescent="0.25">
      <c r="A340" s="379" t="s">
        <v>342</v>
      </c>
      <c r="B340" s="379" t="s">
        <v>258</v>
      </c>
      <c r="C340" s="379" t="s">
        <v>522</v>
      </c>
      <c r="D340" s="379" t="s">
        <v>862</v>
      </c>
      <c r="E340" s="379" t="s">
        <v>781</v>
      </c>
      <c r="F340" s="379" t="s">
        <v>863</v>
      </c>
      <c r="G340" s="480">
        <v>66830600</v>
      </c>
      <c r="H340" s="379"/>
      <c r="I340" s="480">
        <v>66830600</v>
      </c>
      <c r="J340" s="379"/>
      <c r="K340" s="379"/>
      <c r="L340" s="379"/>
      <c r="M340" s="379"/>
      <c r="N340" s="379"/>
      <c r="O340" s="379"/>
      <c r="P340" s="379"/>
      <c r="Q340" s="480">
        <v>66830600</v>
      </c>
      <c r="R340" s="480"/>
      <c r="S340" s="379"/>
      <c r="T340" s="379"/>
      <c r="U340" s="480">
        <v>25841657.129999999</v>
      </c>
      <c r="V340" s="379"/>
      <c r="W340" s="480">
        <v>25841657.129999999</v>
      </c>
      <c r="X340" s="379"/>
      <c r="Y340" s="379"/>
      <c r="Z340" s="379"/>
      <c r="AA340" s="379"/>
      <c r="AB340" s="379"/>
      <c r="AC340" s="379"/>
      <c r="AD340" s="379"/>
      <c r="AE340" s="480">
        <v>25841657.129999999</v>
      </c>
      <c r="AF340" s="480"/>
      <c r="AG340" s="379"/>
      <c r="AH340" s="379"/>
      <c r="AI340" s="379" t="s">
        <v>521</v>
      </c>
      <c r="AJ340" s="481">
        <v>45845.552395833336</v>
      </c>
      <c r="AK340" s="379"/>
      <c r="AL340" s="379"/>
      <c r="AM340" s="3"/>
    </row>
    <row r="341" spans="1:39" s="4" customFormat="1" ht="12.75" customHeight="1" x14ac:dyDescent="0.25">
      <c r="A341" s="379" t="s">
        <v>343</v>
      </c>
      <c r="B341" s="379" t="s">
        <v>258</v>
      </c>
      <c r="C341" s="379" t="s">
        <v>522</v>
      </c>
      <c r="D341" s="379" t="s">
        <v>862</v>
      </c>
      <c r="E341" s="379" t="s">
        <v>781</v>
      </c>
      <c r="F341" s="379" t="s">
        <v>864</v>
      </c>
      <c r="G341" s="480">
        <v>66830600</v>
      </c>
      <c r="H341" s="379"/>
      <c r="I341" s="480">
        <v>66830600</v>
      </c>
      <c r="J341" s="379"/>
      <c r="K341" s="379"/>
      <c r="L341" s="379"/>
      <c r="M341" s="379"/>
      <c r="N341" s="379"/>
      <c r="O341" s="379"/>
      <c r="P341" s="379"/>
      <c r="Q341" s="480">
        <v>66830600</v>
      </c>
      <c r="R341" s="379"/>
      <c r="S341" s="379"/>
      <c r="T341" s="379"/>
      <c r="U341" s="480">
        <v>25841657.129999999</v>
      </c>
      <c r="V341" s="379"/>
      <c r="W341" s="480">
        <v>25841657.129999999</v>
      </c>
      <c r="X341" s="379"/>
      <c r="Y341" s="379"/>
      <c r="Z341" s="379"/>
      <c r="AA341" s="379"/>
      <c r="AB341" s="379"/>
      <c r="AC341" s="379"/>
      <c r="AD341" s="379"/>
      <c r="AE341" s="480">
        <v>25841657.129999999</v>
      </c>
      <c r="AF341" s="379"/>
      <c r="AG341" s="379"/>
      <c r="AH341" s="379"/>
      <c r="AI341" s="379" t="s">
        <v>521</v>
      </c>
      <c r="AJ341" s="481">
        <v>45845.552384259259</v>
      </c>
      <c r="AK341" s="379"/>
      <c r="AL341" s="379"/>
      <c r="AM341" s="3"/>
    </row>
    <row r="342" spans="1:39" s="4" customFormat="1" ht="12.75" customHeight="1" x14ac:dyDescent="0.25">
      <c r="A342" s="344" t="s">
        <v>339</v>
      </c>
      <c r="B342" s="344" t="s">
        <v>258</v>
      </c>
      <c r="C342" s="344" t="s">
        <v>522</v>
      </c>
      <c r="D342" s="482" t="s">
        <v>862</v>
      </c>
      <c r="E342" s="344" t="s">
        <v>781</v>
      </c>
      <c r="F342" s="482" t="s">
        <v>860</v>
      </c>
      <c r="G342" s="478">
        <v>60448927.469999999</v>
      </c>
      <c r="H342" s="482"/>
      <c r="I342" s="478">
        <v>60448927.469999999</v>
      </c>
      <c r="J342" s="482"/>
      <c r="K342" s="482"/>
      <c r="L342" s="482"/>
      <c r="M342" s="482"/>
      <c r="N342" s="482"/>
      <c r="O342" s="482"/>
      <c r="P342" s="482"/>
      <c r="Q342" s="483">
        <v>51432021.420000002</v>
      </c>
      <c r="R342" s="482">
        <v>9016906.0500000007</v>
      </c>
      <c r="S342" s="482"/>
      <c r="T342" s="482"/>
      <c r="U342" s="478">
        <v>28194183.039999999</v>
      </c>
      <c r="V342" s="482"/>
      <c r="W342" s="478">
        <v>28194183.039999999</v>
      </c>
      <c r="X342" s="482"/>
      <c r="Y342" s="482"/>
      <c r="Z342" s="482"/>
      <c r="AA342" s="482"/>
      <c r="AB342" s="482"/>
      <c r="AC342" s="482"/>
      <c r="AD342" s="482"/>
      <c r="AE342" s="483">
        <v>19177276.989999998</v>
      </c>
      <c r="AF342" s="482">
        <v>9016906.0500000007</v>
      </c>
      <c r="AG342" s="482"/>
      <c r="AH342" s="482"/>
      <c r="AI342" s="344" t="s">
        <v>521</v>
      </c>
      <c r="AJ342" s="479">
        <v>45845.552395833336</v>
      </c>
      <c r="AK342" s="344"/>
      <c r="AL342" s="344"/>
      <c r="AM342" s="3"/>
    </row>
    <row r="343" spans="1:39" s="4" customFormat="1" ht="12.75" customHeight="1" x14ac:dyDescent="0.25">
      <c r="A343" s="379" t="s">
        <v>345</v>
      </c>
      <c r="B343" s="379" t="s">
        <v>258</v>
      </c>
      <c r="C343" s="379" t="s">
        <v>522</v>
      </c>
      <c r="D343" s="379" t="s">
        <v>862</v>
      </c>
      <c r="E343" s="379" t="s">
        <v>781</v>
      </c>
      <c r="F343" s="379" t="s">
        <v>865</v>
      </c>
      <c r="G343" s="480">
        <v>11953927.470000001</v>
      </c>
      <c r="H343" s="379"/>
      <c r="I343" s="480">
        <v>11953927.470000001</v>
      </c>
      <c r="J343" s="379"/>
      <c r="K343" s="379"/>
      <c r="L343" s="379"/>
      <c r="M343" s="379"/>
      <c r="N343" s="379"/>
      <c r="O343" s="379"/>
      <c r="P343" s="379"/>
      <c r="Q343" s="480">
        <v>2937021.42</v>
      </c>
      <c r="R343" s="480">
        <v>9016906.0500000007</v>
      </c>
      <c r="S343" s="379"/>
      <c r="T343" s="379"/>
      <c r="U343" s="480">
        <v>11953749.33</v>
      </c>
      <c r="V343" s="379"/>
      <c r="W343" s="480">
        <v>11953749.33</v>
      </c>
      <c r="X343" s="379"/>
      <c r="Y343" s="379"/>
      <c r="Z343" s="379"/>
      <c r="AA343" s="379"/>
      <c r="AB343" s="379"/>
      <c r="AC343" s="379"/>
      <c r="AD343" s="379"/>
      <c r="AE343" s="480">
        <v>2936843.28</v>
      </c>
      <c r="AF343" s="480">
        <v>9016906.0500000007</v>
      </c>
      <c r="AG343" s="379"/>
      <c r="AH343" s="379"/>
      <c r="AI343" s="379" t="s">
        <v>521</v>
      </c>
      <c r="AJ343" s="481">
        <v>45845.552384259259</v>
      </c>
      <c r="AK343" s="379"/>
      <c r="AL343" s="379"/>
      <c r="AM343" s="3"/>
    </row>
    <row r="344" spans="1:39" s="4" customFormat="1" ht="12.75" customHeight="1" x14ac:dyDescent="0.25">
      <c r="A344" s="344" t="s">
        <v>346</v>
      </c>
      <c r="B344" s="344" t="s">
        <v>258</v>
      </c>
      <c r="C344" s="344" t="s">
        <v>522</v>
      </c>
      <c r="D344" s="482" t="s">
        <v>862</v>
      </c>
      <c r="E344" s="344" t="s">
        <v>781</v>
      </c>
      <c r="F344" s="482" t="s">
        <v>866</v>
      </c>
      <c r="G344" s="478">
        <v>48495000</v>
      </c>
      <c r="H344" s="482"/>
      <c r="I344" s="478">
        <v>48495000</v>
      </c>
      <c r="J344" s="482"/>
      <c r="K344" s="482"/>
      <c r="L344" s="482"/>
      <c r="M344" s="482"/>
      <c r="N344" s="482"/>
      <c r="O344" s="482"/>
      <c r="P344" s="482"/>
      <c r="Q344" s="483">
        <v>48495000</v>
      </c>
      <c r="R344" s="483"/>
      <c r="S344" s="482"/>
      <c r="T344" s="482"/>
      <c r="U344" s="478">
        <v>16240433.710000001</v>
      </c>
      <c r="V344" s="482"/>
      <c r="W344" s="478">
        <v>16240433.710000001</v>
      </c>
      <c r="X344" s="482"/>
      <c r="Y344" s="482"/>
      <c r="Z344" s="482"/>
      <c r="AA344" s="482"/>
      <c r="AB344" s="482"/>
      <c r="AC344" s="482"/>
      <c r="AD344" s="482"/>
      <c r="AE344" s="483">
        <v>16240433.710000001</v>
      </c>
      <c r="AF344" s="483"/>
      <c r="AG344" s="482"/>
      <c r="AH344" s="482"/>
      <c r="AI344" s="344" t="s">
        <v>521</v>
      </c>
      <c r="AJ344" s="479">
        <v>45845.552384259259</v>
      </c>
      <c r="AK344" s="344"/>
      <c r="AL344" s="344"/>
      <c r="AM344" s="3"/>
    </row>
    <row r="345" spans="1:39" s="4" customFormat="1" ht="12.75" customHeight="1" x14ac:dyDescent="0.25">
      <c r="A345" s="344" t="s">
        <v>315</v>
      </c>
      <c r="B345" s="344" t="s">
        <v>258</v>
      </c>
      <c r="C345" s="344" t="s">
        <v>522</v>
      </c>
      <c r="D345" s="482" t="s">
        <v>862</v>
      </c>
      <c r="E345" s="344" t="s">
        <v>781</v>
      </c>
      <c r="F345" s="482" t="s">
        <v>837</v>
      </c>
      <c r="G345" s="478">
        <v>84710800</v>
      </c>
      <c r="H345" s="482"/>
      <c r="I345" s="478">
        <v>84710800</v>
      </c>
      <c r="J345" s="482"/>
      <c r="K345" s="482"/>
      <c r="L345" s="482"/>
      <c r="M345" s="482"/>
      <c r="N345" s="482"/>
      <c r="O345" s="482"/>
      <c r="P345" s="482"/>
      <c r="Q345" s="483">
        <v>84710800</v>
      </c>
      <c r="R345" s="482"/>
      <c r="S345" s="482"/>
      <c r="T345" s="482"/>
      <c r="U345" s="478">
        <v>55046004.75</v>
      </c>
      <c r="V345" s="482"/>
      <c r="W345" s="478">
        <v>55046004.75</v>
      </c>
      <c r="X345" s="482"/>
      <c r="Y345" s="482"/>
      <c r="Z345" s="482"/>
      <c r="AA345" s="482"/>
      <c r="AB345" s="482"/>
      <c r="AC345" s="482"/>
      <c r="AD345" s="482"/>
      <c r="AE345" s="483">
        <v>55046004.75</v>
      </c>
      <c r="AF345" s="482"/>
      <c r="AG345" s="482"/>
      <c r="AH345" s="482"/>
      <c r="AI345" s="344" t="s">
        <v>521</v>
      </c>
      <c r="AJ345" s="479">
        <v>45845.552395833336</v>
      </c>
      <c r="AK345" s="344"/>
      <c r="AL345" s="344"/>
      <c r="AM345" s="3"/>
    </row>
    <row r="346" spans="1:39" s="4" customFormat="1" ht="12.75" customHeight="1" x14ac:dyDescent="0.25">
      <c r="A346" s="379" t="s">
        <v>316</v>
      </c>
      <c r="B346" s="379" t="s">
        <v>258</v>
      </c>
      <c r="C346" s="379" t="s">
        <v>522</v>
      </c>
      <c r="D346" s="379" t="s">
        <v>862</v>
      </c>
      <c r="E346" s="379" t="s">
        <v>781</v>
      </c>
      <c r="F346" s="379" t="s">
        <v>838</v>
      </c>
      <c r="G346" s="480">
        <v>84710800</v>
      </c>
      <c r="H346" s="379"/>
      <c r="I346" s="480">
        <v>84710800</v>
      </c>
      <c r="J346" s="379"/>
      <c r="K346" s="379"/>
      <c r="L346" s="379"/>
      <c r="M346" s="379"/>
      <c r="N346" s="379"/>
      <c r="O346" s="379"/>
      <c r="P346" s="379"/>
      <c r="Q346" s="480">
        <v>84710800</v>
      </c>
      <c r="R346" s="379"/>
      <c r="S346" s="379"/>
      <c r="T346" s="379"/>
      <c r="U346" s="480">
        <v>55046004.75</v>
      </c>
      <c r="V346" s="379"/>
      <c r="W346" s="480">
        <v>55046004.75</v>
      </c>
      <c r="X346" s="379"/>
      <c r="Y346" s="379"/>
      <c r="Z346" s="379"/>
      <c r="AA346" s="379"/>
      <c r="AB346" s="379"/>
      <c r="AC346" s="379"/>
      <c r="AD346" s="379"/>
      <c r="AE346" s="480">
        <v>55046004.75</v>
      </c>
      <c r="AF346" s="379"/>
      <c r="AG346" s="379"/>
      <c r="AH346" s="379"/>
      <c r="AI346" s="379" t="s">
        <v>521</v>
      </c>
      <c r="AJ346" s="481">
        <v>45845.552395833336</v>
      </c>
      <c r="AK346" s="379"/>
      <c r="AL346" s="379"/>
      <c r="AM346" s="3"/>
    </row>
    <row r="347" spans="1:39" s="4" customFormat="1" ht="12.75" customHeight="1" x14ac:dyDescent="0.25">
      <c r="A347" s="379" t="s">
        <v>347</v>
      </c>
      <c r="B347" s="379" t="s">
        <v>258</v>
      </c>
      <c r="C347" s="379" t="s">
        <v>522</v>
      </c>
      <c r="D347" s="379" t="s">
        <v>862</v>
      </c>
      <c r="E347" s="379" t="s">
        <v>781</v>
      </c>
      <c r="F347" s="379" t="s">
        <v>867</v>
      </c>
      <c r="G347" s="480">
        <v>84710800</v>
      </c>
      <c r="H347" s="379"/>
      <c r="I347" s="480">
        <v>84710800</v>
      </c>
      <c r="J347" s="379"/>
      <c r="K347" s="379"/>
      <c r="L347" s="379"/>
      <c r="M347" s="379"/>
      <c r="N347" s="379"/>
      <c r="O347" s="379"/>
      <c r="P347" s="379"/>
      <c r="Q347" s="480">
        <v>84710800</v>
      </c>
      <c r="R347" s="379"/>
      <c r="S347" s="379"/>
      <c r="T347" s="379"/>
      <c r="U347" s="480">
        <v>55046004.75</v>
      </c>
      <c r="V347" s="379"/>
      <c r="W347" s="480">
        <v>55046004.75</v>
      </c>
      <c r="X347" s="379"/>
      <c r="Y347" s="379"/>
      <c r="Z347" s="379"/>
      <c r="AA347" s="379"/>
      <c r="AB347" s="379"/>
      <c r="AC347" s="379"/>
      <c r="AD347" s="379"/>
      <c r="AE347" s="480">
        <v>55046004.75</v>
      </c>
      <c r="AF347" s="379"/>
      <c r="AG347" s="379"/>
      <c r="AH347" s="379"/>
      <c r="AI347" s="379" t="s">
        <v>521</v>
      </c>
      <c r="AJ347" s="481">
        <v>45845.552384259259</v>
      </c>
      <c r="AK347" s="379"/>
      <c r="AL347" s="379"/>
      <c r="AM347" s="3"/>
    </row>
    <row r="348" spans="1:39" s="4" customFormat="1" ht="12.75" customHeight="1" x14ac:dyDescent="0.25">
      <c r="A348" s="344" t="s">
        <v>348</v>
      </c>
      <c r="B348" s="344" t="s">
        <v>258</v>
      </c>
      <c r="C348" s="344" t="s">
        <v>522</v>
      </c>
      <c r="D348" s="482" t="s">
        <v>868</v>
      </c>
      <c r="E348" s="344" t="s">
        <v>781</v>
      </c>
      <c r="F348" s="482" t="s">
        <v>522</v>
      </c>
      <c r="G348" s="478">
        <v>12901200</v>
      </c>
      <c r="H348" s="482"/>
      <c r="I348" s="478">
        <v>12901200</v>
      </c>
      <c r="J348" s="482"/>
      <c r="K348" s="482"/>
      <c r="L348" s="482"/>
      <c r="M348" s="482"/>
      <c r="N348" s="482"/>
      <c r="O348" s="482"/>
      <c r="P348" s="482"/>
      <c r="Q348" s="483">
        <v>12336200</v>
      </c>
      <c r="R348" s="482">
        <v>190000</v>
      </c>
      <c r="S348" s="482">
        <v>375000</v>
      </c>
      <c r="T348" s="482"/>
      <c r="U348" s="478">
        <v>5866262.4000000004</v>
      </c>
      <c r="V348" s="482"/>
      <c r="W348" s="478">
        <v>5866262.4000000004</v>
      </c>
      <c r="X348" s="482"/>
      <c r="Y348" s="482"/>
      <c r="Z348" s="482"/>
      <c r="AA348" s="482"/>
      <c r="AB348" s="482"/>
      <c r="AC348" s="482"/>
      <c r="AD348" s="482"/>
      <c r="AE348" s="483">
        <v>5707092.4000000004</v>
      </c>
      <c r="AF348" s="482">
        <v>70000</v>
      </c>
      <c r="AG348" s="482">
        <v>89170</v>
      </c>
      <c r="AH348" s="482"/>
      <c r="AI348" s="344" t="s">
        <v>521</v>
      </c>
      <c r="AJ348" s="479">
        <v>45845.552395833336</v>
      </c>
      <c r="AK348" s="344"/>
      <c r="AL348" s="344"/>
      <c r="AM348" s="3"/>
    </row>
    <row r="349" spans="1:39" s="4" customFormat="1" ht="12.75" customHeight="1" x14ac:dyDescent="0.25">
      <c r="A349" s="379" t="s">
        <v>261</v>
      </c>
      <c r="B349" s="379" t="s">
        <v>258</v>
      </c>
      <c r="C349" s="379" t="s">
        <v>522</v>
      </c>
      <c r="D349" s="379" t="s">
        <v>868</v>
      </c>
      <c r="E349" s="379" t="s">
        <v>781</v>
      </c>
      <c r="F349" s="379" t="s">
        <v>783</v>
      </c>
      <c r="G349" s="480">
        <v>9210000</v>
      </c>
      <c r="H349" s="379"/>
      <c r="I349" s="480">
        <v>9210000</v>
      </c>
      <c r="J349" s="379"/>
      <c r="K349" s="379"/>
      <c r="L349" s="379"/>
      <c r="M349" s="379"/>
      <c r="N349" s="379"/>
      <c r="O349" s="379"/>
      <c r="P349" s="379"/>
      <c r="Q349" s="480">
        <v>9210000</v>
      </c>
      <c r="R349" s="480"/>
      <c r="S349" s="480"/>
      <c r="T349" s="379"/>
      <c r="U349" s="480">
        <v>4392451</v>
      </c>
      <c r="V349" s="379"/>
      <c r="W349" s="480">
        <v>4392451</v>
      </c>
      <c r="X349" s="379"/>
      <c r="Y349" s="379"/>
      <c r="Z349" s="379"/>
      <c r="AA349" s="379"/>
      <c r="AB349" s="379"/>
      <c r="AC349" s="379"/>
      <c r="AD349" s="379"/>
      <c r="AE349" s="480">
        <v>4392451</v>
      </c>
      <c r="AF349" s="480"/>
      <c r="AG349" s="480"/>
      <c r="AH349" s="379"/>
      <c r="AI349" s="379" t="s">
        <v>521</v>
      </c>
      <c r="AJ349" s="481">
        <v>45845.552395833336</v>
      </c>
      <c r="AK349" s="379"/>
      <c r="AL349" s="379"/>
      <c r="AM349" s="3"/>
    </row>
    <row r="350" spans="1:39" s="4" customFormat="1" ht="12.75" customHeight="1" x14ac:dyDescent="0.25">
      <c r="A350" s="379" t="s">
        <v>262</v>
      </c>
      <c r="B350" s="379" t="s">
        <v>258</v>
      </c>
      <c r="C350" s="379" t="s">
        <v>522</v>
      </c>
      <c r="D350" s="379" t="s">
        <v>868</v>
      </c>
      <c r="E350" s="379" t="s">
        <v>781</v>
      </c>
      <c r="F350" s="379" t="s">
        <v>784</v>
      </c>
      <c r="G350" s="480">
        <v>9210000</v>
      </c>
      <c r="H350" s="379"/>
      <c r="I350" s="480">
        <v>9210000</v>
      </c>
      <c r="J350" s="379"/>
      <c r="K350" s="379"/>
      <c r="L350" s="379"/>
      <c r="M350" s="379"/>
      <c r="N350" s="379"/>
      <c r="O350" s="379"/>
      <c r="P350" s="379"/>
      <c r="Q350" s="480">
        <v>9210000</v>
      </c>
      <c r="R350" s="379"/>
      <c r="S350" s="379"/>
      <c r="T350" s="379"/>
      <c r="U350" s="480">
        <v>4392451</v>
      </c>
      <c r="V350" s="379"/>
      <c r="W350" s="480">
        <v>4392451</v>
      </c>
      <c r="X350" s="379"/>
      <c r="Y350" s="379"/>
      <c r="Z350" s="379"/>
      <c r="AA350" s="379"/>
      <c r="AB350" s="379"/>
      <c r="AC350" s="379"/>
      <c r="AD350" s="379"/>
      <c r="AE350" s="480">
        <v>4392451</v>
      </c>
      <c r="AF350" s="379"/>
      <c r="AG350" s="379"/>
      <c r="AH350" s="379"/>
      <c r="AI350" s="379" t="s">
        <v>521</v>
      </c>
      <c r="AJ350" s="481">
        <v>45845.552395833336</v>
      </c>
      <c r="AK350" s="379"/>
      <c r="AL350" s="379"/>
      <c r="AM350" s="3"/>
    </row>
    <row r="351" spans="1:39" s="4" customFormat="1" ht="12.75" customHeight="1" x14ac:dyDescent="0.25">
      <c r="A351" s="379" t="s">
        <v>263</v>
      </c>
      <c r="B351" s="379" t="s">
        <v>258</v>
      </c>
      <c r="C351" s="379" t="s">
        <v>522</v>
      </c>
      <c r="D351" s="379" t="s">
        <v>868</v>
      </c>
      <c r="E351" s="379" t="s">
        <v>781</v>
      </c>
      <c r="F351" s="379" t="s">
        <v>785</v>
      </c>
      <c r="G351" s="480">
        <v>7073800</v>
      </c>
      <c r="H351" s="379"/>
      <c r="I351" s="480">
        <v>7073800</v>
      </c>
      <c r="J351" s="379"/>
      <c r="K351" s="379"/>
      <c r="L351" s="379"/>
      <c r="M351" s="379"/>
      <c r="N351" s="379"/>
      <c r="O351" s="379"/>
      <c r="P351" s="379"/>
      <c r="Q351" s="480">
        <v>7073800</v>
      </c>
      <c r="R351" s="379"/>
      <c r="S351" s="379"/>
      <c r="T351" s="379"/>
      <c r="U351" s="480">
        <v>3399832.99</v>
      </c>
      <c r="V351" s="379"/>
      <c r="W351" s="480">
        <v>3399832.99</v>
      </c>
      <c r="X351" s="379"/>
      <c r="Y351" s="379"/>
      <c r="Z351" s="379"/>
      <c r="AA351" s="379"/>
      <c r="AB351" s="379"/>
      <c r="AC351" s="379"/>
      <c r="AD351" s="379"/>
      <c r="AE351" s="480">
        <v>3399832.99</v>
      </c>
      <c r="AF351" s="379"/>
      <c r="AG351" s="379"/>
      <c r="AH351" s="379"/>
      <c r="AI351" s="379" t="s">
        <v>521</v>
      </c>
      <c r="AJ351" s="481">
        <v>45845.552384259259</v>
      </c>
      <c r="AK351" s="379"/>
      <c r="AL351" s="379"/>
      <c r="AM351" s="3"/>
    </row>
    <row r="352" spans="1:39" s="4" customFormat="1" ht="12.75" customHeight="1" x14ac:dyDescent="0.25">
      <c r="A352" s="344" t="s">
        <v>273</v>
      </c>
      <c r="B352" s="344" t="s">
        <v>258</v>
      </c>
      <c r="C352" s="344" t="s">
        <v>522</v>
      </c>
      <c r="D352" s="482" t="s">
        <v>868</v>
      </c>
      <c r="E352" s="344" t="s">
        <v>781</v>
      </c>
      <c r="F352" s="482" t="s">
        <v>786</v>
      </c>
      <c r="G352" s="478">
        <v>21279.3</v>
      </c>
      <c r="H352" s="482"/>
      <c r="I352" s="478">
        <v>21279.3</v>
      </c>
      <c r="J352" s="482"/>
      <c r="K352" s="482"/>
      <c r="L352" s="482"/>
      <c r="M352" s="482"/>
      <c r="N352" s="482"/>
      <c r="O352" s="482"/>
      <c r="P352" s="482"/>
      <c r="Q352" s="483">
        <v>21279.3</v>
      </c>
      <c r="R352" s="482"/>
      <c r="S352" s="482"/>
      <c r="T352" s="482"/>
      <c r="U352" s="478">
        <v>21279.3</v>
      </c>
      <c r="V352" s="482"/>
      <c r="W352" s="478">
        <v>21279.3</v>
      </c>
      <c r="X352" s="482"/>
      <c r="Y352" s="482"/>
      <c r="Z352" s="482"/>
      <c r="AA352" s="482"/>
      <c r="AB352" s="482"/>
      <c r="AC352" s="482"/>
      <c r="AD352" s="482"/>
      <c r="AE352" s="483">
        <v>21279.3</v>
      </c>
      <c r="AF352" s="482"/>
      <c r="AG352" s="482"/>
      <c r="AH352" s="482"/>
      <c r="AI352" s="344" t="s">
        <v>521</v>
      </c>
      <c r="AJ352" s="479">
        <v>45845.552384259259</v>
      </c>
      <c r="AK352" s="344"/>
      <c r="AL352" s="344"/>
      <c r="AM352" s="3"/>
    </row>
    <row r="353" spans="1:39" s="4" customFormat="1" ht="12.75" customHeight="1" x14ac:dyDescent="0.25">
      <c r="A353" s="344" t="s">
        <v>264</v>
      </c>
      <c r="B353" s="344" t="s">
        <v>258</v>
      </c>
      <c r="C353" s="344" t="s">
        <v>522</v>
      </c>
      <c r="D353" s="482" t="s">
        <v>868</v>
      </c>
      <c r="E353" s="344" t="s">
        <v>781</v>
      </c>
      <c r="F353" s="482" t="s">
        <v>787</v>
      </c>
      <c r="G353" s="478">
        <v>2114920.7000000002</v>
      </c>
      <c r="H353" s="482"/>
      <c r="I353" s="478">
        <v>2114920.7000000002</v>
      </c>
      <c r="J353" s="482"/>
      <c r="K353" s="482"/>
      <c r="L353" s="482"/>
      <c r="M353" s="482"/>
      <c r="N353" s="482"/>
      <c r="O353" s="482"/>
      <c r="P353" s="482"/>
      <c r="Q353" s="483">
        <v>2114920.7000000002</v>
      </c>
      <c r="R353" s="482"/>
      <c r="S353" s="482"/>
      <c r="T353" s="482"/>
      <c r="U353" s="478">
        <v>971338.71</v>
      </c>
      <c r="V353" s="482"/>
      <c r="W353" s="478">
        <v>971338.71</v>
      </c>
      <c r="X353" s="482"/>
      <c r="Y353" s="482"/>
      <c r="Z353" s="482"/>
      <c r="AA353" s="482"/>
      <c r="AB353" s="482"/>
      <c r="AC353" s="482"/>
      <c r="AD353" s="482"/>
      <c r="AE353" s="483">
        <v>971338.71</v>
      </c>
      <c r="AF353" s="482"/>
      <c r="AG353" s="482"/>
      <c r="AH353" s="482"/>
      <c r="AI353" s="344" t="s">
        <v>521</v>
      </c>
      <c r="AJ353" s="479">
        <v>45845.552384259259</v>
      </c>
      <c r="AK353" s="344"/>
      <c r="AL353" s="344"/>
      <c r="AM353" s="3"/>
    </row>
    <row r="354" spans="1:39" s="4" customFormat="1" ht="12.75" customHeight="1" x14ac:dyDescent="0.25">
      <c r="A354" s="344" t="s">
        <v>266</v>
      </c>
      <c r="B354" s="344" t="s">
        <v>258</v>
      </c>
      <c r="C354" s="344" t="s">
        <v>522</v>
      </c>
      <c r="D354" s="482" t="s">
        <v>868</v>
      </c>
      <c r="E354" s="344" t="s">
        <v>781</v>
      </c>
      <c r="F354" s="482" t="s">
        <v>258</v>
      </c>
      <c r="G354" s="478">
        <v>1019200</v>
      </c>
      <c r="H354" s="482"/>
      <c r="I354" s="478">
        <v>1019200</v>
      </c>
      <c r="J354" s="482"/>
      <c r="K354" s="482"/>
      <c r="L354" s="482"/>
      <c r="M354" s="482"/>
      <c r="N354" s="482"/>
      <c r="O354" s="482"/>
      <c r="P354" s="482"/>
      <c r="Q354" s="483">
        <v>924200</v>
      </c>
      <c r="R354" s="482"/>
      <c r="S354" s="482">
        <v>95000</v>
      </c>
      <c r="T354" s="482"/>
      <c r="U354" s="478">
        <v>184585.28</v>
      </c>
      <c r="V354" s="482"/>
      <c r="W354" s="478">
        <v>184585.28</v>
      </c>
      <c r="X354" s="482"/>
      <c r="Y354" s="482"/>
      <c r="Z354" s="482"/>
      <c r="AA354" s="482"/>
      <c r="AB354" s="482"/>
      <c r="AC354" s="482"/>
      <c r="AD354" s="482"/>
      <c r="AE354" s="483">
        <v>120415.28</v>
      </c>
      <c r="AF354" s="482"/>
      <c r="AG354" s="482">
        <v>64170</v>
      </c>
      <c r="AH354" s="482"/>
      <c r="AI354" s="344" t="s">
        <v>521</v>
      </c>
      <c r="AJ354" s="479">
        <v>45845.552395833336</v>
      </c>
      <c r="AK354" s="344"/>
      <c r="AL354" s="344"/>
      <c r="AM354" s="3"/>
    </row>
    <row r="355" spans="1:39" s="4" customFormat="1" ht="12.75" customHeight="1" x14ac:dyDescent="0.25">
      <c r="A355" s="379" t="s">
        <v>267</v>
      </c>
      <c r="B355" s="379" t="s">
        <v>258</v>
      </c>
      <c r="C355" s="379" t="s">
        <v>522</v>
      </c>
      <c r="D355" s="379" t="s">
        <v>868</v>
      </c>
      <c r="E355" s="379" t="s">
        <v>781</v>
      </c>
      <c r="F355" s="379" t="s">
        <v>789</v>
      </c>
      <c r="G355" s="480">
        <v>1019200</v>
      </c>
      <c r="H355" s="379"/>
      <c r="I355" s="480">
        <v>1019200</v>
      </c>
      <c r="J355" s="379"/>
      <c r="K355" s="379"/>
      <c r="L355" s="379"/>
      <c r="M355" s="379"/>
      <c r="N355" s="379"/>
      <c r="O355" s="379"/>
      <c r="P355" s="379"/>
      <c r="Q355" s="480">
        <v>924200</v>
      </c>
      <c r="R355" s="379"/>
      <c r="S355" s="480">
        <v>95000</v>
      </c>
      <c r="T355" s="379"/>
      <c r="U355" s="480">
        <v>184585.28</v>
      </c>
      <c r="V355" s="379"/>
      <c r="W355" s="480">
        <v>184585.28</v>
      </c>
      <c r="X355" s="379"/>
      <c r="Y355" s="379"/>
      <c r="Z355" s="379"/>
      <c r="AA355" s="379"/>
      <c r="AB355" s="379"/>
      <c r="AC355" s="379"/>
      <c r="AD355" s="379"/>
      <c r="AE355" s="480">
        <v>120415.28</v>
      </c>
      <c r="AF355" s="379"/>
      <c r="AG355" s="480">
        <v>64170</v>
      </c>
      <c r="AH355" s="379"/>
      <c r="AI355" s="379" t="s">
        <v>521</v>
      </c>
      <c r="AJ355" s="481">
        <v>45845.552395833336</v>
      </c>
      <c r="AK355" s="379"/>
      <c r="AL355" s="379"/>
      <c r="AM355" s="3"/>
    </row>
    <row r="356" spans="1:39" s="4" customFormat="1" ht="12.75" customHeight="1" x14ac:dyDescent="0.25">
      <c r="A356" s="379" t="s">
        <v>268</v>
      </c>
      <c r="B356" s="379" t="s">
        <v>258</v>
      </c>
      <c r="C356" s="379" t="s">
        <v>522</v>
      </c>
      <c r="D356" s="379" t="s">
        <v>868</v>
      </c>
      <c r="E356" s="379" t="s">
        <v>781</v>
      </c>
      <c r="F356" s="379" t="s">
        <v>790</v>
      </c>
      <c r="G356" s="480">
        <v>1019200</v>
      </c>
      <c r="H356" s="379"/>
      <c r="I356" s="480">
        <v>1019200</v>
      </c>
      <c r="J356" s="379"/>
      <c r="K356" s="379"/>
      <c r="L356" s="379"/>
      <c r="M356" s="379"/>
      <c r="N356" s="379"/>
      <c r="O356" s="379"/>
      <c r="P356" s="379"/>
      <c r="Q356" s="480">
        <v>924200</v>
      </c>
      <c r="R356" s="379"/>
      <c r="S356" s="480">
        <v>95000</v>
      </c>
      <c r="T356" s="379"/>
      <c r="U356" s="480">
        <v>184585.28</v>
      </c>
      <c r="V356" s="379"/>
      <c r="W356" s="480">
        <v>184585.28</v>
      </c>
      <c r="X356" s="379"/>
      <c r="Y356" s="379"/>
      <c r="Z356" s="379"/>
      <c r="AA356" s="379"/>
      <c r="AB356" s="379"/>
      <c r="AC356" s="379"/>
      <c r="AD356" s="379"/>
      <c r="AE356" s="480">
        <v>120415.28</v>
      </c>
      <c r="AF356" s="379"/>
      <c r="AG356" s="480">
        <v>64170</v>
      </c>
      <c r="AH356" s="379"/>
      <c r="AI356" s="379" t="s">
        <v>521</v>
      </c>
      <c r="AJ356" s="481">
        <v>45845.552384259259</v>
      </c>
      <c r="AK356" s="379"/>
      <c r="AL356" s="379"/>
      <c r="AM356" s="3"/>
    </row>
    <row r="357" spans="1:39" s="4" customFormat="1" ht="12.75" customHeight="1" x14ac:dyDescent="0.25">
      <c r="A357" s="344" t="s">
        <v>300</v>
      </c>
      <c r="B357" s="344" t="s">
        <v>258</v>
      </c>
      <c r="C357" s="344" t="s">
        <v>522</v>
      </c>
      <c r="D357" s="482" t="s">
        <v>868</v>
      </c>
      <c r="E357" s="344" t="s">
        <v>781</v>
      </c>
      <c r="F357" s="482" t="s">
        <v>821</v>
      </c>
      <c r="G357" s="478">
        <v>2670000</v>
      </c>
      <c r="H357" s="482"/>
      <c r="I357" s="478">
        <v>2670000</v>
      </c>
      <c r="J357" s="482"/>
      <c r="K357" s="482"/>
      <c r="L357" s="482"/>
      <c r="M357" s="482"/>
      <c r="N357" s="482"/>
      <c r="O357" s="482"/>
      <c r="P357" s="482"/>
      <c r="Q357" s="483">
        <v>2200000</v>
      </c>
      <c r="R357" s="482">
        <v>190000</v>
      </c>
      <c r="S357" s="483">
        <v>280000</v>
      </c>
      <c r="T357" s="482"/>
      <c r="U357" s="478">
        <v>1289190.32</v>
      </c>
      <c r="V357" s="482"/>
      <c r="W357" s="478">
        <v>1289190.32</v>
      </c>
      <c r="X357" s="482"/>
      <c r="Y357" s="482"/>
      <c r="Z357" s="482"/>
      <c r="AA357" s="482"/>
      <c r="AB357" s="482"/>
      <c r="AC357" s="482"/>
      <c r="AD357" s="482"/>
      <c r="AE357" s="483">
        <v>1194190.32</v>
      </c>
      <c r="AF357" s="482">
        <v>70000</v>
      </c>
      <c r="AG357" s="483">
        <v>25000</v>
      </c>
      <c r="AH357" s="482"/>
      <c r="AI357" s="344" t="s">
        <v>521</v>
      </c>
      <c r="AJ357" s="479">
        <v>45845.552395833336</v>
      </c>
      <c r="AK357" s="344"/>
      <c r="AL357" s="344"/>
      <c r="AM357" s="3"/>
    </row>
    <row r="358" spans="1:39" s="4" customFormat="1" ht="12.75" customHeight="1" x14ac:dyDescent="0.25">
      <c r="A358" s="379" t="s">
        <v>301</v>
      </c>
      <c r="B358" s="379" t="s">
        <v>258</v>
      </c>
      <c r="C358" s="379" t="s">
        <v>522</v>
      </c>
      <c r="D358" s="379" t="s">
        <v>868</v>
      </c>
      <c r="E358" s="379" t="s">
        <v>781</v>
      </c>
      <c r="F358" s="379" t="s">
        <v>822</v>
      </c>
      <c r="G358" s="480">
        <v>2670000</v>
      </c>
      <c r="H358" s="379"/>
      <c r="I358" s="480">
        <v>2670000</v>
      </c>
      <c r="J358" s="379"/>
      <c r="K358" s="379"/>
      <c r="L358" s="379"/>
      <c r="M358" s="379"/>
      <c r="N358" s="379"/>
      <c r="O358" s="379"/>
      <c r="P358" s="379"/>
      <c r="Q358" s="480">
        <v>2200000</v>
      </c>
      <c r="R358" s="480">
        <v>190000</v>
      </c>
      <c r="S358" s="480">
        <v>280000</v>
      </c>
      <c r="T358" s="379"/>
      <c r="U358" s="480">
        <v>1289190.32</v>
      </c>
      <c r="V358" s="379"/>
      <c r="W358" s="480">
        <v>1289190.32</v>
      </c>
      <c r="X358" s="379"/>
      <c r="Y358" s="379"/>
      <c r="Z358" s="379"/>
      <c r="AA358" s="379"/>
      <c r="AB358" s="379"/>
      <c r="AC358" s="379"/>
      <c r="AD358" s="379"/>
      <c r="AE358" s="480">
        <v>1194190.32</v>
      </c>
      <c r="AF358" s="480">
        <v>70000</v>
      </c>
      <c r="AG358" s="480">
        <v>25000</v>
      </c>
      <c r="AH358" s="379"/>
      <c r="AI358" s="379" t="s">
        <v>521</v>
      </c>
      <c r="AJ358" s="481">
        <v>45845.552395833336</v>
      </c>
      <c r="AK358" s="379"/>
      <c r="AL358" s="379"/>
      <c r="AM358" s="3"/>
    </row>
    <row r="359" spans="1:39" s="4" customFormat="1" ht="12.75" customHeight="1" x14ac:dyDescent="0.25">
      <c r="A359" s="379" t="s">
        <v>302</v>
      </c>
      <c r="B359" s="379" t="s">
        <v>258</v>
      </c>
      <c r="C359" s="379" t="s">
        <v>522</v>
      </c>
      <c r="D359" s="379" t="s">
        <v>868</v>
      </c>
      <c r="E359" s="379" t="s">
        <v>781</v>
      </c>
      <c r="F359" s="379" t="s">
        <v>823</v>
      </c>
      <c r="G359" s="480">
        <v>2670000</v>
      </c>
      <c r="H359" s="379"/>
      <c r="I359" s="480">
        <v>2670000</v>
      </c>
      <c r="J359" s="379"/>
      <c r="K359" s="379"/>
      <c r="L359" s="379"/>
      <c r="M359" s="379"/>
      <c r="N359" s="379"/>
      <c r="O359" s="379"/>
      <c r="P359" s="379"/>
      <c r="Q359" s="480">
        <v>2200000</v>
      </c>
      <c r="R359" s="480">
        <v>190000</v>
      </c>
      <c r="S359" s="480">
        <v>280000</v>
      </c>
      <c r="T359" s="379"/>
      <c r="U359" s="480">
        <v>1289190.32</v>
      </c>
      <c r="V359" s="379"/>
      <c r="W359" s="480">
        <v>1289190.32</v>
      </c>
      <c r="X359" s="379"/>
      <c r="Y359" s="379"/>
      <c r="Z359" s="379"/>
      <c r="AA359" s="379"/>
      <c r="AB359" s="379"/>
      <c r="AC359" s="379"/>
      <c r="AD359" s="379"/>
      <c r="AE359" s="480">
        <v>1194190.32</v>
      </c>
      <c r="AF359" s="480">
        <v>70000</v>
      </c>
      <c r="AG359" s="480">
        <v>25000</v>
      </c>
      <c r="AH359" s="379"/>
      <c r="AI359" s="379" t="s">
        <v>521</v>
      </c>
      <c r="AJ359" s="481">
        <v>45845.552384259259</v>
      </c>
      <c r="AK359" s="379"/>
      <c r="AL359" s="379"/>
      <c r="AM359" s="3"/>
    </row>
    <row r="360" spans="1:39" s="4" customFormat="1" ht="12.75" customHeight="1" x14ac:dyDescent="0.25">
      <c r="A360" s="344" t="s">
        <v>269</v>
      </c>
      <c r="B360" s="344" t="s">
        <v>258</v>
      </c>
      <c r="C360" s="344" t="s">
        <v>522</v>
      </c>
      <c r="D360" s="482" t="s">
        <v>868</v>
      </c>
      <c r="E360" s="344" t="s">
        <v>781</v>
      </c>
      <c r="F360" s="482" t="s">
        <v>791</v>
      </c>
      <c r="G360" s="478">
        <v>2000</v>
      </c>
      <c r="H360" s="482"/>
      <c r="I360" s="478">
        <v>2000</v>
      </c>
      <c r="J360" s="482"/>
      <c r="K360" s="482"/>
      <c r="L360" s="482"/>
      <c r="M360" s="482"/>
      <c r="N360" s="482"/>
      <c r="O360" s="482"/>
      <c r="P360" s="482"/>
      <c r="Q360" s="483">
        <v>2000</v>
      </c>
      <c r="R360" s="483"/>
      <c r="S360" s="483"/>
      <c r="T360" s="482"/>
      <c r="U360" s="478">
        <v>35.799999999999997</v>
      </c>
      <c r="V360" s="482"/>
      <c r="W360" s="478">
        <v>35.799999999999997</v>
      </c>
      <c r="X360" s="482"/>
      <c r="Y360" s="482"/>
      <c r="Z360" s="482"/>
      <c r="AA360" s="482"/>
      <c r="AB360" s="482"/>
      <c r="AC360" s="482"/>
      <c r="AD360" s="482"/>
      <c r="AE360" s="483">
        <v>35.799999999999997</v>
      </c>
      <c r="AF360" s="483"/>
      <c r="AG360" s="483"/>
      <c r="AH360" s="482"/>
      <c r="AI360" s="344" t="s">
        <v>521</v>
      </c>
      <c r="AJ360" s="479">
        <v>45845.552395833336</v>
      </c>
      <c r="AK360" s="344"/>
      <c r="AL360" s="344"/>
      <c r="AM360" s="3"/>
    </row>
    <row r="361" spans="1:39" s="4" customFormat="1" ht="12.75" customHeight="1" x14ac:dyDescent="0.25">
      <c r="A361" s="379" t="s">
        <v>270</v>
      </c>
      <c r="B361" s="379" t="s">
        <v>258</v>
      </c>
      <c r="C361" s="379" t="s">
        <v>522</v>
      </c>
      <c r="D361" s="379" t="s">
        <v>868</v>
      </c>
      <c r="E361" s="379" t="s">
        <v>781</v>
      </c>
      <c r="F361" s="379" t="s">
        <v>792</v>
      </c>
      <c r="G361" s="480">
        <v>2000</v>
      </c>
      <c r="H361" s="379"/>
      <c r="I361" s="480">
        <v>2000</v>
      </c>
      <c r="J361" s="379"/>
      <c r="K361" s="379"/>
      <c r="L361" s="379"/>
      <c r="M361" s="379"/>
      <c r="N361" s="379"/>
      <c r="O361" s="379"/>
      <c r="P361" s="379"/>
      <c r="Q361" s="480">
        <v>2000</v>
      </c>
      <c r="R361" s="379"/>
      <c r="S361" s="379"/>
      <c r="T361" s="379"/>
      <c r="U361" s="480">
        <v>35.799999999999997</v>
      </c>
      <c r="V361" s="379"/>
      <c r="W361" s="480">
        <v>35.799999999999997</v>
      </c>
      <c r="X361" s="379"/>
      <c r="Y361" s="379"/>
      <c r="Z361" s="379"/>
      <c r="AA361" s="379"/>
      <c r="AB361" s="379"/>
      <c r="AC361" s="379"/>
      <c r="AD361" s="379"/>
      <c r="AE361" s="480">
        <v>35.799999999999997</v>
      </c>
      <c r="AF361" s="379"/>
      <c r="AG361" s="379"/>
      <c r="AH361" s="379"/>
      <c r="AI361" s="379" t="s">
        <v>521</v>
      </c>
      <c r="AJ361" s="481">
        <v>45845.552395833336</v>
      </c>
      <c r="AK361" s="379"/>
      <c r="AL361" s="379"/>
      <c r="AM361" s="3"/>
    </row>
    <row r="362" spans="1:39" s="4" customFormat="1" ht="12.75" customHeight="1" x14ac:dyDescent="0.25">
      <c r="A362" s="379" t="s">
        <v>276</v>
      </c>
      <c r="B362" s="379" t="s">
        <v>258</v>
      </c>
      <c r="C362" s="379" t="s">
        <v>522</v>
      </c>
      <c r="D362" s="379" t="s">
        <v>868</v>
      </c>
      <c r="E362" s="379" t="s">
        <v>781</v>
      </c>
      <c r="F362" s="379" t="s">
        <v>797</v>
      </c>
      <c r="G362" s="480">
        <v>1964.2</v>
      </c>
      <c r="H362" s="379"/>
      <c r="I362" s="480">
        <v>1964.2</v>
      </c>
      <c r="J362" s="379"/>
      <c r="K362" s="379"/>
      <c r="L362" s="379"/>
      <c r="M362" s="379"/>
      <c r="N362" s="379"/>
      <c r="O362" s="379"/>
      <c r="P362" s="379"/>
      <c r="Q362" s="480">
        <v>1964.2</v>
      </c>
      <c r="R362" s="379"/>
      <c r="S362" s="379"/>
      <c r="T362" s="379"/>
      <c r="U362" s="480">
        <v>0</v>
      </c>
      <c r="V362" s="379"/>
      <c r="W362" s="480">
        <v>0</v>
      </c>
      <c r="X362" s="379"/>
      <c r="Y362" s="379"/>
      <c r="Z362" s="379"/>
      <c r="AA362" s="379"/>
      <c r="AB362" s="379"/>
      <c r="AC362" s="379"/>
      <c r="AD362" s="379"/>
      <c r="AE362" s="480">
        <v>0</v>
      </c>
      <c r="AF362" s="379"/>
      <c r="AG362" s="379"/>
      <c r="AH362" s="379"/>
      <c r="AI362" s="379" t="s">
        <v>521</v>
      </c>
      <c r="AJ362" s="481">
        <v>45845.552384259259</v>
      </c>
      <c r="AK362" s="379"/>
      <c r="AL362" s="379"/>
      <c r="AM362" s="3"/>
    </row>
    <row r="363" spans="1:39" s="4" customFormat="1" ht="12.75" customHeight="1" x14ac:dyDescent="0.25">
      <c r="A363" s="344" t="s">
        <v>271</v>
      </c>
      <c r="B363" s="344" t="s">
        <v>258</v>
      </c>
      <c r="C363" s="344" t="s">
        <v>522</v>
      </c>
      <c r="D363" s="482" t="s">
        <v>868</v>
      </c>
      <c r="E363" s="344" t="s">
        <v>781</v>
      </c>
      <c r="F363" s="482" t="s">
        <v>793</v>
      </c>
      <c r="G363" s="478">
        <v>35.799999999999997</v>
      </c>
      <c r="H363" s="482"/>
      <c r="I363" s="478">
        <v>35.799999999999997</v>
      </c>
      <c r="J363" s="482"/>
      <c r="K363" s="482"/>
      <c r="L363" s="482"/>
      <c r="M363" s="482"/>
      <c r="N363" s="482"/>
      <c r="O363" s="482"/>
      <c r="P363" s="482"/>
      <c r="Q363" s="483">
        <v>35.799999999999997</v>
      </c>
      <c r="R363" s="482"/>
      <c r="S363" s="482"/>
      <c r="T363" s="482"/>
      <c r="U363" s="478">
        <v>35.799999999999997</v>
      </c>
      <c r="V363" s="482"/>
      <c r="W363" s="478">
        <v>35.799999999999997</v>
      </c>
      <c r="X363" s="482"/>
      <c r="Y363" s="482"/>
      <c r="Z363" s="482"/>
      <c r="AA363" s="482"/>
      <c r="AB363" s="482"/>
      <c r="AC363" s="482"/>
      <c r="AD363" s="482"/>
      <c r="AE363" s="483">
        <v>35.799999999999997</v>
      </c>
      <c r="AF363" s="482"/>
      <c r="AG363" s="482"/>
      <c r="AH363" s="482"/>
      <c r="AI363" s="344" t="s">
        <v>521</v>
      </c>
      <c r="AJ363" s="479">
        <v>45845.552384259259</v>
      </c>
      <c r="AK363" s="344"/>
      <c r="AL363" s="344"/>
      <c r="AM363" s="3"/>
    </row>
    <row r="364" spans="1:39" s="4" customFormat="1" ht="12.75" customHeight="1" x14ac:dyDescent="0.25">
      <c r="A364" s="379" t="s">
        <v>349</v>
      </c>
      <c r="B364" s="379" t="s">
        <v>258</v>
      </c>
      <c r="C364" s="379" t="s">
        <v>522</v>
      </c>
      <c r="D364" s="379" t="s">
        <v>869</v>
      </c>
      <c r="E364" s="379" t="s">
        <v>781</v>
      </c>
      <c r="F364" s="379" t="s">
        <v>522</v>
      </c>
      <c r="G364" s="480">
        <v>354515100</v>
      </c>
      <c r="H364" s="379"/>
      <c r="I364" s="480">
        <v>354515100</v>
      </c>
      <c r="J364" s="379"/>
      <c r="K364" s="379"/>
      <c r="L364" s="379"/>
      <c r="M364" s="379"/>
      <c r="N364" s="379"/>
      <c r="O364" s="379"/>
      <c r="P364" s="379"/>
      <c r="Q364" s="480">
        <v>334820700</v>
      </c>
      <c r="R364" s="480">
        <v>8779500</v>
      </c>
      <c r="S364" s="480">
        <v>10914900</v>
      </c>
      <c r="T364" s="379"/>
      <c r="U364" s="480">
        <v>66282369.049999997</v>
      </c>
      <c r="V364" s="379"/>
      <c r="W364" s="480">
        <v>66282369.049999997</v>
      </c>
      <c r="X364" s="379"/>
      <c r="Y364" s="379"/>
      <c r="Z364" s="379"/>
      <c r="AA364" s="379"/>
      <c r="AB364" s="379"/>
      <c r="AC364" s="379"/>
      <c r="AD364" s="379"/>
      <c r="AE364" s="480">
        <v>62198097.789999999</v>
      </c>
      <c r="AF364" s="480">
        <v>3760661.26</v>
      </c>
      <c r="AG364" s="480">
        <v>323610</v>
      </c>
      <c r="AH364" s="379"/>
      <c r="AI364" s="379" t="s">
        <v>521</v>
      </c>
      <c r="AJ364" s="481">
        <v>45845.552395833336</v>
      </c>
      <c r="AK364" s="379"/>
      <c r="AL364" s="379"/>
      <c r="AM364" s="3"/>
    </row>
    <row r="365" spans="1:39" s="4" customFormat="1" ht="12.75" customHeight="1" x14ac:dyDescent="0.25">
      <c r="A365" s="379" t="s">
        <v>350</v>
      </c>
      <c r="B365" s="379" t="s">
        <v>258</v>
      </c>
      <c r="C365" s="379" t="s">
        <v>522</v>
      </c>
      <c r="D365" s="379" t="s">
        <v>870</v>
      </c>
      <c r="E365" s="379" t="s">
        <v>781</v>
      </c>
      <c r="F365" s="379" t="s">
        <v>522</v>
      </c>
      <c r="G365" s="480">
        <v>24799300</v>
      </c>
      <c r="H365" s="379"/>
      <c r="I365" s="480">
        <v>24799300</v>
      </c>
      <c r="J365" s="379"/>
      <c r="K365" s="379"/>
      <c r="L365" s="379"/>
      <c r="M365" s="379"/>
      <c r="N365" s="379"/>
      <c r="O365" s="379"/>
      <c r="P365" s="379"/>
      <c r="Q365" s="480">
        <v>15039800</v>
      </c>
      <c r="R365" s="480">
        <v>8779500</v>
      </c>
      <c r="S365" s="480">
        <v>980000</v>
      </c>
      <c r="T365" s="379"/>
      <c r="U365" s="480">
        <v>6548012.2599999998</v>
      </c>
      <c r="V365" s="379"/>
      <c r="W365" s="480">
        <v>6548012.2599999998</v>
      </c>
      <c r="X365" s="379"/>
      <c r="Y365" s="379"/>
      <c r="Z365" s="379"/>
      <c r="AA365" s="379"/>
      <c r="AB365" s="379"/>
      <c r="AC365" s="379"/>
      <c r="AD365" s="379"/>
      <c r="AE365" s="480">
        <v>2463741</v>
      </c>
      <c r="AF365" s="480">
        <v>3760661.26</v>
      </c>
      <c r="AG365" s="480">
        <v>323610</v>
      </c>
      <c r="AH365" s="379"/>
      <c r="AI365" s="379" t="s">
        <v>521</v>
      </c>
      <c r="AJ365" s="481">
        <v>45845.552395833336</v>
      </c>
      <c r="AK365" s="379"/>
      <c r="AL365" s="379"/>
      <c r="AM365" s="3"/>
    </row>
    <row r="366" spans="1:39" s="4" customFormat="1" ht="12.75" customHeight="1" x14ac:dyDescent="0.25">
      <c r="A366" s="379" t="s">
        <v>261</v>
      </c>
      <c r="B366" s="379" t="s">
        <v>258</v>
      </c>
      <c r="C366" s="379" t="s">
        <v>522</v>
      </c>
      <c r="D366" s="379" t="s">
        <v>870</v>
      </c>
      <c r="E366" s="379" t="s">
        <v>781</v>
      </c>
      <c r="F366" s="379" t="s">
        <v>783</v>
      </c>
      <c r="G366" s="480">
        <v>278000</v>
      </c>
      <c r="H366" s="379"/>
      <c r="I366" s="480">
        <v>278000</v>
      </c>
      <c r="J366" s="379"/>
      <c r="K366" s="379"/>
      <c r="L366" s="379"/>
      <c r="M366" s="379"/>
      <c r="N366" s="379"/>
      <c r="O366" s="379"/>
      <c r="P366" s="379"/>
      <c r="Q366" s="480">
        <v>278000</v>
      </c>
      <c r="R366" s="379"/>
      <c r="S366" s="379"/>
      <c r="T366" s="379"/>
      <c r="U366" s="480">
        <v>277929</v>
      </c>
      <c r="V366" s="379"/>
      <c r="W366" s="480">
        <v>277929</v>
      </c>
      <c r="X366" s="379"/>
      <c r="Y366" s="379"/>
      <c r="Z366" s="379"/>
      <c r="AA366" s="379"/>
      <c r="AB366" s="379"/>
      <c r="AC366" s="379"/>
      <c r="AD366" s="379"/>
      <c r="AE366" s="480">
        <v>277929</v>
      </c>
      <c r="AF366" s="379"/>
      <c r="AG366" s="379"/>
      <c r="AH366" s="379"/>
      <c r="AI366" s="379" t="s">
        <v>521</v>
      </c>
      <c r="AJ366" s="481">
        <v>45845.552395833336</v>
      </c>
      <c r="AK366" s="379"/>
      <c r="AL366" s="379"/>
      <c r="AM366" s="3"/>
    </row>
    <row r="367" spans="1:39" s="4" customFormat="1" ht="12.75" customHeight="1" x14ac:dyDescent="0.25">
      <c r="A367" s="379" t="s">
        <v>285</v>
      </c>
      <c r="B367" s="379" t="s">
        <v>258</v>
      </c>
      <c r="C367" s="379" t="s">
        <v>522</v>
      </c>
      <c r="D367" s="379" t="s">
        <v>870</v>
      </c>
      <c r="E367" s="379" t="s">
        <v>781</v>
      </c>
      <c r="F367" s="379" t="s">
        <v>806</v>
      </c>
      <c r="G367" s="480">
        <v>278000</v>
      </c>
      <c r="H367" s="379"/>
      <c r="I367" s="480">
        <v>278000</v>
      </c>
      <c r="J367" s="379"/>
      <c r="K367" s="379"/>
      <c r="L367" s="379"/>
      <c r="M367" s="379"/>
      <c r="N367" s="379"/>
      <c r="O367" s="379"/>
      <c r="P367" s="379"/>
      <c r="Q367" s="480">
        <v>278000</v>
      </c>
      <c r="R367" s="379"/>
      <c r="S367" s="379"/>
      <c r="T367" s="379"/>
      <c r="U367" s="480">
        <v>277929</v>
      </c>
      <c r="V367" s="379"/>
      <c r="W367" s="480">
        <v>277929</v>
      </c>
      <c r="X367" s="379"/>
      <c r="Y367" s="379"/>
      <c r="Z367" s="379"/>
      <c r="AA367" s="379"/>
      <c r="AB367" s="379"/>
      <c r="AC367" s="379"/>
      <c r="AD367" s="379"/>
      <c r="AE367" s="480">
        <v>277929</v>
      </c>
      <c r="AF367" s="379"/>
      <c r="AG367" s="379"/>
      <c r="AH367" s="379"/>
      <c r="AI367" s="379" t="s">
        <v>521</v>
      </c>
      <c r="AJ367" s="481">
        <v>45845.552395833336</v>
      </c>
      <c r="AK367" s="379"/>
      <c r="AL367" s="379"/>
      <c r="AM367" s="3"/>
    </row>
    <row r="368" spans="1:39" s="4" customFormat="1" ht="12.75" customHeight="1" x14ac:dyDescent="0.25">
      <c r="A368" s="344" t="s">
        <v>351</v>
      </c>
      <c r="B368" s="344" t="s">
        <v>258</v>
      </c>
      <c r="C368" s="344" t="s">
        <v>522</v>
      </c>
      <c r="D368" s="482" t="s">
        <v>870</v>
      </c>
      <c r="E368" s="344" t="s">
        <v>781</v>
      </c>
      <c r="F368" s="482" t="s">
        <v>871</v>
      </c>
      <c r="G368" s="478">
        <v>278000</v>
      </c>
      <c r="H368" s="482"/>
      <c r="I368" s="478">
        <v>278000</v>
      </c>
      <c r="J368" s="482"/>
      <c r="K368" s="482"/>
      <c r="L368" s="482"/>
      <c r="M368" s="482"/>
      <c r="N368" s="482"/>
      <c r="O368" s="482"/>
      <c r="P368" s="482"/>
      <c r="Q368" s="483">
        <v>278000</v>
      </c>
      <c r="R368" s="482"/>
      <c r="S368" s="482"/>
      <c r="T368" s="482"/>
      <c r="U368" s="478">
        <v>277929</v>
      </c>
      <c r="V368" s="482"/>
      <c r="W368" s="478">
        <v>277929</v>
      </c>
      <c r="X368" s="482"/>
      <c r="Y368" s="482"/>
      <c r="Z368" s="482"/>
      <c r="AA368" s="482"/>
      <c r="AB368" s="482"/>
      <c r="AC368" s="482"/>
      <c r="AD368" s="482"/>
      <c r="AE368" s="483">
        <v>277929</v>
      </c>
      <c r="AF368" s="482"/>
      <c r="AG368" s="482"/>
      <c r="AH368" s="482"/>
      <c r="AI368" s="344" t="s">
        <v>521</v>
      </c>
      <c r="AJ368" s="479">
        <v>45845.552384259259</v>
      </c>
      <c r="AK368" s="344"/>
      <c r="AL368" s="344"/>
      <c r="AM368" s="3"/>
    </row>
    <row r="369" spans="1:39" s="4" customFormat="1" ht="12.75" customHeight="1" x14ac:dyDescent="0.25">
      <c r="A369" s="379" t="s">
        <v>266</v>
      </c>
      <c r="B369" s="379" t="s">
        <v>258</v>
      </c>
      <c r="C369" s="379" t="s">
        <v>522</v>
      </c>
      <c r="D369" s="379" t="s">
        <v>870</v>
      </c>
      <c r="E369" s="379" t="s">
        <v>781</v>
      </c>
      <c r="F369" s="379" t="s">
        <v>258</v>
      </c>
      <c r="G369" s="480">
        <v>9910400</v>
      </c>
      <c r="H369" s="379"/>
      <c r="I369" s="480">
        <v>9910400</v>
      </c>
      <c r="J369" s="379"/>
      <c r="K369" s="379"/>
      <c r="L369" s="379"/>
      <c r="M369" s="379"/>
      <c r="N369" s="379"/>
      <c r="O369" s="379"/>
      <c r="P369" s="379"/>
      <c r="Q369" s="480">
        <v>150900</v>
      </c>
      <c r="R369" s="480">
        <v>8779500</v>
      </c>
      <c r="S369" s="480">
        <v>980000</v>
      </c>
      <c r="T369" s="379"/>
      <c r="U369" s="480">
        <v>4157583.26</v>
      </c>
      <c r="V369" s="379"/>
      <c r="W369" s="480">
        <v>4157583.26</v>
      </c>
      <c r="X369" s="379"/>
      <c r="Y369" s="379"/>
      <c r="Z369" s="379"/>
      <c r="AA369" s="379"/>
      <c r="AB369" s="379"/>
      <c r="AC369" s="379"/>
      <c r="AD369" s="379"/>
      <c r="AE369" s="480">
        <v>73312</v>
      </c>
      <c r="AF369" s="480">
        <v>3760661.26</v>
      </c>
      <c r="AG369" s="480">
        <v>323610</v>
      </c>
      <c r="AH369" s="379"/>
      <c r="AI369" s="379" t="s">
        <v>521</v>
      </c>
      <c r="AJ369" s="481">
        <v>45845.552395833336</v>
      </c>
      <c r="AK369" s="379"/>
      <c r="AL369" s="379"/>
      <c r="AM369" s="3"/>
    </row>
    <row r="370" spans="1:39" s="4" customFormat="1" ht="12.75" customHeight="1" x14ac:dyDescent="0.25">
      <c r="A370" s="379" t="s">
        <v>267</v>
      </c>
      <c r="B370" s="379" t="s">
        <v>258</v>
      </c>
      <c r="C370" s="379" t="s">
        <v>522</v>
      </c>
      <c r="D370" s="379" t="s">
        <v>870</v>
      </c>
      <c r="E370" s="379" t="s">
        <v>781</v>
      </c>
      <c r="F370" s="379" t="s">
        <v>789</v>
      </c>
      <c r="G370" s="480">
        <v>9910400</v>
      </c>
      <c r="H370" s="379"/>
      <c r="I370" s="480">
        <v>9910400</v>
      </c>
      <c r="J370" s="379"/>
      <c r="K370" s="379"/>
      <c r="L370" s="379"/>
      <c r="M370" s="379"/>
      <c r="N370" s="379"/>
      <c r="O370" s="379"/>
      <c r="P370" s="379"/>
      <c r="Q370" s="480">
        <v>150900</v>
      </c>
      <c r="R370" s="480">
        <v>8779500</v>
      </c>
      <c r="S370" s="480">
        <v>980000</v>
      </c>
      <c r="T370" s="379"/>
      <c r="U370" s="480">
        <v>4157583.26</v>
      </c>
      <c r="V370" s="379"/>
      <c r="W370" s="480">
        <v>4157583.26</v>
      </c>
      <c r="X370" s="379"/>
      <c r="Y370" s="379"/>
      <c r="Z370" s="379"/>
      <c r="AA370" s="379"/>
      <c r="AB370" s="379"/>
      <c r="AC370" s="379"/>
      <c r="AD370" s="379"/>
      <c r="AE370" s="480">
        <v>73312</v>
      </c>
      <c r="AF370" s="480">
        <v>3760661.26</v>
      </c>
      <c r="AG370" s="480">
        <v>323610</v>
      </c>
      <c r="AH370" s="379"/>
      <c r="AI370" s="379" t="s">
        <v>521</v>
      </c>
      <c r="AJ370" s="481">
        <v>45845.552395833336</v>
      </c>
      <c r="AK370" s="379"/>
      <c r="AL370" s="379"/>
      <c r="AM370" s="3"/>
    </row>
    <row r="371" spans="1:39" s="4" customFormat="1" ht="12.75" customHeight="1" x14ac:dyDescent="0.25">
      <c r="A371" s="344" t="s">
        <v>268</v>
      </c>
      <c r="B371" s="344" t="s">
        <v>258</v>
      </c>
      <c r="C371" s="344" t="s">
        <v>522</v>
      </c>
      <c r="D371" s="482" t="s">
        <v>870</v>
      </c>
      <c r="E371" s="344" t="s">
        <v>781</v>
      </c>
      <c r="F371" s="482" t="s">
        <v>790</v>
      </c>
      <c r="G371" s="478">
        <v>9910400</v>
      </c>
      <c r="H371" s="482"/>
      <c r="I371" s="478">
        <v>9910400</v>
      </c>
      <c r="J371" s="482"/>
      <c r="K371" s="482"/>
      <c r="L371" s="482"/>
      <c r="M371" s="482"/>
      <c r="N371" s="482"/>
      <c r="O371" s="482"/>
      <c r="P371" s="482"/>
      <c r="Q371" s="483">
        <v>150900</v>
      </c>
      <c r="R371" s="483">
        <v>8779500</v>
      </c>
      <c r="S371" s="483">
        <v>980000</v>
      </c>
      <c r="T371" s="482"/>
      <c r="U371" s="478">
        <v>4157583.26</v>
      </c>
      <c r="V371" s="482"/>
      <c r="W371" s="478">
        <v>4157583.26</v>
      </c>
      <c r="X371" s="482"/>
      <c r="Y371" s="482"/>
      <c r="Z371" s="482"/>
      <c r="AA371" s="482"/>
      <c r="AB371" s="482"/>
      <c r="AC371" s="482"/>
      <c r="AD371" s="482"/>
      <c r="AE371" s="483">
        <v>73312</v>
      </c>
      <c r="AF371" s="483">
        <v>3760661.26</v>
      </c>
      <c r="AG371" s="483">
        <v>323610</v>
      </c>
      <c r="AH371" s="482"/>
      <c r="AI371" s="344" t="s">
        <v>521</v>
      </c>
      <c r="AJ371" s="479">
        <v>45845.552384259259</v>
      </c>
      <c r="AK371" s="344"/>
      <c r="AL371" s="344"/>
      <c r="AM371" s="3"/>
    </row>
    <row r="372" spans="1:39" s="4" customFormat="1" ht="12.75" customHeight="1" x14ac:dyDescent="0.25">
      <c r="A372" s="379" t="s">
        <v>315</v>
      </c>
      <c r="B372" s="379" t="s">
        <v>258</v>
      </c>
      <c r="C372" s="379" t="s">
        <v>522</v>
      </c>
      <c r="D372" s="379" t="s">
        <v>870</v>
      </c>
      <c r="E372" s="379" t="s">
        <v>781</v>
      </c>
      <c r="F372" s="379" t="s">
        <v>837</v>
      </c>
      <c r="G372" s="480">
        <v>8918800</v>
      </c>
      <c r="H372" s="379"/>
      <c r="I372" s="480">
        <v>8918800</v>
      </c>
      <c r="J372" s="379"/>
      <c r="K372" s="379"/>
      <c r="L372" s="379"/>
      <c r="M372" s="379"/>
      <c r="N372" s="379"/>
      <c r="O372" s="379"/>
      <c r="P372" s="379"/>
      <c r="Q372" s="480">
        <v>8918800</v>
      </c>
      <c r="R372" s="379"/>
      <c r="S372" s="379"/>
      <c r="T372" s="379"/>
      <c r="U372" s="480">
        <v>300000</v>
      </c>
      <c r="V372" s="379"/>
      <c r="W372" s="480">
        <v>300000</v>
      </c>
      <c r="X372" s="379"/>
      <c r="Y372" s="379"/>
      <c r="Z372" s="379"/>
      <c r="AA372" s="379"/>
      <c r="AB372" s="379"/>
      <c r="AC372" s="379"/>
      <c r="AD372" s="379"/>
      <c r="AE372" s="480">
        <v>300000</v>
      </c>
      <c r="AF372" s="379"/>
      <c r="AG372" s="379"/>
      <c r="AH372" s="379"/>
      <c r="AI372" s="379" t="s">
        <v>521</v>
      </c>
      <c r="AJ372" s="481">
        <v>45845.552395833336</v>
      </c>
      <c r="AK372" s="379"/>
      <c r="AL372" s="379"/>
      <c r="AM372" s="3"/>
    </row>
    <row r="373" spans="1:39" s="4" customFormat="1" ht="12.75" customHeight="1" x14ac:dyDescent="0.25">
      <c r="A373" s="379" t="s">
        <v>316</v>
      </c>
      <c r="B373" s="379" t="s">
        <v>258</v>
      </c>
      <c r="C373" s="379" t="s">
        <v>522</v>
      </c>
      <c r="D373" s="379" t="s">
        <v>870</v>
      </c>
      <c r="E373" s="379" t="s">
        <v>781</v>
      </c>
      <c r="F373" s="379" t="s">
        <v>838</v>
      </c>
      <c r="G373" s="480">
        <v>8918800</v>
      </c>
      <c r="H373" s="379"/>
      <c r="I373" s="480">
        <v>8918800</v>
      </c>
      <c r="J373" s="379"/>
      <c r="K373" s="379"/>
      <c r="L373" s="379"/>
      <c r="M373" s="379"/>
      <c r="N373" s="379"/>
      <c r="O373" s="379"/>
      <c r="P373" s="379"/>
      <c r="Q373" s="480">
        <v>8918800</v>
      </c>
      <c r="R373" s="379"/>
      <c r="S373" s="379"/>
      <c r="T373" s="379"/>
      <c r="U373" s="480">
        <v>300000</v>
      </c>
      <c r="V373" s="379"/>
      <c r="W373" s="480">
        <v>300000</v>
      </c>
      <c r="X373" s="379"/>
      <c r="Y373" s="379"/>
      <c r="Z373" s="379"/>
      <c r="AA373" s="379"/>
      <c r="AB373" s="379"/>
      <c r="AC373" s="379"/>
      <c r="AD373" s="379"/>
      <c r="AE373" s="480">
        <v>300000</v>
      </c>
      <c r="AF373" s="379"/>
      <c r="AG373" s="379"/>
      <c r="AH373" s="379"/>
      <c r="AI373" s="379" t="s">
        <v>521</v>
      </c>
      <c r="AJ373" s="481">
        <v>45845.552395833336</v>
      </c>
      <c r="AK373" s="379"/>
      <c r="AL373" s="379"/>
      <c r="AM373" s="3"/>
    </row>
    <row r="374" spans="1:39" s="4" customFormat="1" ht="12.75" customHeight="1" x14ac:dyDescent="0.25">
      <c r="A374" s="344" t="s">
        <v>317</v>
      </c>
      <c r="B374" s="344" t="s">
        <v>258</v>
      </c>
      <c r="C374" s="344" t="s">
        <v>522</v>
      </c>
      <c r="D374" s="482" t="s">
        <v>870</v>
      </c>
      <c r="E374" s="344" t="s">
        <v>781</v>
      </c>
      <c r="F374" s="482" t="s">
        <v>839</v>
      </c>
      <c r="G374" s="478">
        <v>8918800</v>
      </c>
      <c r="H374" s="482"/>
      <c r="I374" s="478">
        <v>8918800</v>
      </c>
      <c r="J374" s="482"/>
      <c r="K374" s="482"/>
      <c r="L374" s="482"/>
      <c r="M374" s="482"/>
      <c r="N374" s="482"/>
      <c r="O374" s="482"/>
      <c r="P374" s="482"/>
      <c r="Q374" s="483">
        <v>8918800</v>
      </c>
      <c r="R374" s="482"/>
      <c r="S374" s="482"/>
      <c r="T374" s="482"/>
      <c r="U374" s="478">
        <v>300000</v>
      </c>
      <c r="V374" s="482"/>
      <c r="W374" s="478">
        <v>300000</v>
      </c>
      <c r="X374" s="482"/>
      <c r="Y374" s="482"/>
      <c r="Z374" s="482"/>
      <c r="AA374" s="482"/>
      <c r="AB374" s="482"/>
      <c r="AC374" s="482"/>
      <c r="AD374" s="482"/>
      <c r="AE374" s="483">
        <v>300000</v>
      </c>
      <c r="AF374" s="482"/>
      <c r="AG374" s="482"/>
      <c r="AH374" s="482"/>
      <c r="AI374" s="344" t="s">
        <v>521</v>
      </c>
      <c r="AJ374" s="479">
        <v>45845.552384259259</v>
      </c>
      <c r="AK374" s="344"/>
      <c r="AL374" s="344"/>
      <c r="AM374" s="3"/>
    </row>
    <row r="375" spans="1:39" s="4" customFormat="1" ht="12.75" customHeight="1" x14ac:dyDescent="0.25">
      <c r="A375" s="344" t="s">
        <v>300</v>
      </c>
      <c r="B375" s="344" t="s">
        <v>258</v>
      </c>
      <c r="C375" s="344" t="s">
        <v>522</v>
      </c>
      <c r="D375" s="482" t="s">
        <v>870</v>
      </c>
      <c r="E375" s="344" t="s">
        <v>781</v>
      </c>
      <c r="F375" s="482" t="s">
        <v>821</v>
      </c>
      <c r="G375" s="478">
        <v>5692100</v>
      </c>
      <c r="H375" s="482"/>
      <c r="I375" s="478">
        <v>5692100</v>
      </c>
      <c r="J375" s="482"/>
      <c r="K375" s="482"/>
      <c r="L375" s="482"/>
      <c r="M375" s="482"/>
      <c r="N375" s="482"/>
      <c r="O375" s="482"/>
      <c r="P375" s="482"/>
      <c r="Q375" s="483">
        <v>5692100</v>
      </c>
      <c r="R375" s="482"/>
      <c r="S375" s="482"/>
      <c r="T375" s="482"/>
      <c r="U375" s="478">
        <v>1812500</v>
      </c>
      <c r="V375" s="482"/>
      <c r="W375" s="478">
        <v>1812500</v>
      </c>
      <c r="X375" s="482"/>
      <c r="Y375" s="482"/>
      <c r="Z375" s="482"/>
      <c r="AA375" s="482"/>
      <c r="AB375" s="482"/>
      <c r="AC375" s="482"/>
      <c r="AD375" s="482"/>
      <c r="AE375" s="483">
        <v>1812500</v>
      </c>
      <c r="AF375" s="482"/>
      <c r="AG375" s="482"/>
      <c r="AH375" s="482"/>
      <c r="AI375" s="344" t="s">
        <v>521</v>
      </c>
      <c r="AJ375" s="479">
        <v>45845.552395833336</v>
      </c>
      <c r="AK375" s="344"/>
      <c r="AL375" s="344"/>
      <c r="AM375" s="3"/>
    </row>
    <row r="376" spans="1:39" s="4" customFormat="1" ht="12.75" customHeight="1" x14ac:dyDescent="0.25">
      <c r="A376" s="379" t="s">
        <v>322</v>
      </c>
      <c r="B376" s="379" t="s">
        <v>258</v>
      </c>
      <c r="C376" s="379" t="s">
        <v>522</v>
      </c>
      <c r="D376" s="379" t="s">
        <v>870</v>
      </c>
      <c r="E376" s="379" t="s">
        <v>781</v>
      </c>
      <c r="F376" s="379" t="s">
        <v>388</v>
      </c>
      <c r="G376" s="480">
        <v>5692100</v>
      </c>
      <c r="H376" s="379"/>
      <c r="I376" s="480">
        <v>5692100</v>
      </c>
      <c r="J376" s="379"/>
      <c r="K376" s="379"/>
      <c r="L376" s="379"/>
      <c r="M376" s="379"/>
      <c r="N376" s="379"/>
      <c r="O376" s="379"/>
      <c r="P376" s="379"/>
      <c r="Q376" s="480">
        <v>5692100</v>
      </c>
      <c r="R376" s="379"/>
      <c r="S376" s="379"/>
      <c r="T376" s="379"/>
      <c r="U376" s="480">
        <v>1812500</v>
      </c>
      <c r="V376" s="379"/>
      <c r="W376" s="480">
        <v>1812500</v>
      </c>
      <c r="X376" s="379"/>
      <c r="Y376" s="379"/>
      <c r="Z376" s="379"/>
      <c r="AA376" s="379"/>
      <c r="AB376" s="379"/>
      <c r="AC376" s="379"/>
      <c r="AD376" s="379"/>
      <c r="AE376" s="480">
        <v>1812500</v>
      </c>
      <c r="AF376" s="379"/>
      <c r="AG376" s="379"/>
      <c r="AH376" s="379"/>
      <c r="AI376" s="379" t="s">
        <v>521</v>
      </c>
      <c r="AJ376" s="481">
        <v>45845.552395833336</v>
      </c>
      <c r="AK376" s="379"/>
      <c r="AL376" s="379"/>
      <c r="AM376" s="3"/>
    </row>
    <row r="377" spans="1:39" s="4" customFormat="1" ht="12.75" customHeight="1" x14ac:dyDescent="0.25">
      <c r="A377" s="379" t="s">
        <v>323</v>
      </c>
      <c r="B377" s="379" t="s">
        <v>258</v>
      </c>
      <c r="C377" s="379" t="s">
        <v>522</v>
      </c>
      <c r="D377" s="379" t="s">
        <v>870</v>
      </c>
      <c r="E377" s="379" t="s">
        <v>781</v>
      </c>
      <c r="F377" s="379" t="s">
        <v>844</v>
      </c>
      <c r="G377" s="480">
        <v>3910000</v>
      </c>
      <c r="H377" s="379"/>
      <c r="I377" s="480">
        <v>3910000</v>
      </c>
      <c r="J377" s="379"/>
      <c r="K377" s="379"/>
      <c r="L377" s="379"/>
      <c r="M377" s="379"/>
      <c r="N377" s="379"/>
      <c r="O377" s="379"/>
      <c r="P377" s="379"/>
      <c r="Q377" s="480">
        <v>3910000</v>
      </c>
      <c r="R377" s="379"/>
      <c r="S377" s="379"/>
      <c r="T377" s="379"/>
      <c r="U377" s="480">
        <v>737500</v>
      </c>
      <c r="V377" s="379"/>
      <c r="W377" s="480">
        <v>737500</v>
      </c>
      <c r="X377" s="379"/>
      <c r="Y377" s="379"/>
      <c r="Z377" s="379"/>
      <c r="AA377" s="379"/>
      <c r="AB377" s="379"/>
      <c r="AC377" s="379"/>
      <c r="AD377" s="379"/>
      <c r="AE377" s="480">
        <v>737500</v>
      </c>
      <c r="AF377" s="379"/>
      <c r="AG377" s="379"/>
      <c r="AH377" s="379"/>
      <c r="AI377" s="379" t="s">
        <v>521</v>
      </c>
      <c r="AJ377" s="481">
        <v>45845.552384259259</v>
      </c>
      <c r="AK377" s="379"/>
      <c r="AL377" s="379"/>
      <c r="AM377" s="3"/>
    </row>
    <row r="378" spans="1:39" s="4" customFormat="1" ht="12.75" customHeight="1" x14ac:dyDescent="0.25">
      <c r="A378" s="344" t="s">
        <v>324</v>
      </c>
      <c r="B378" s="344" t="s">
        <v>258</v>
      </c>
      <c r="C378" s="344" t="s">
        <v>522</v>
      </c>
      <c r="D378" s="482" t="s">
        <v>870</v>
      </c>
      <c r="E378" s="344" t="s">
        <v>781</v>
      </c>
      <c r="F378" s="482" t="s">
        <v>845</v>
      </c>
      <c r="G378" s="478">
        <v>1782100</v>
      </c>
      <c r="H378" s="482"/>
      <c r="I378" s="478">
        <v>1782100</v>
      </c>
      <c r="J378" s="482"/>
      <c r="K378" s="482"/>
      <c r="L378" s="482"/>
      <c r="M378" s="482"/>
      <c r="N378" s="482"/>
      <c r="O378" s="482"/>
      <c r="P378" s="482"/>
      <c r="Q378" s="483">
        <v>1782100</v>
      </c>
      <c r="R378" s="482"/>
      <c r="S378" s="482"/>
      <c r="T378" s="482"/>
      <c r="U378" s="478">
        <v>1075000</v>
      </c>
      <c r="V378" s="482"/>
      <c r="W378" s="478">
        <v>1075000</v>
      </c>
      <c r="X378" s="482"/>
      <c r="Y378" s="482"/>
      <c r="Z378" s="482"/>
      <c r="AA378" s="482"/>
      <c r="AB378" s="482"/>
      <c r="AC378" s="482"/>
      <c r="AD378" s="482"/>
      <c r="AE378" s="483">
        <v>1075000</v>
      </c>
      <c r="AF378" s="482"/>
      <c r="AG378" s="482"/>
      <c r="AH378" s="482"/>
      <c r="AI378" s="344" t="s">
        <v>521</v>
      </c>
      <c r="AJ378" s="479">
        <v>45845.552384259259</v>
      </c>
      <c r="AK378" s="344"/>
      <c r="AL378" s="344"/>
      <c r="AM378" s="3"/>
    </row>
    <row r="379" spans="1:39" s="4" customFormat="1" ht="12.75" customHeight="1" x14ac:dyDescent="0.25">
      <c r="A379" s="344" t="s">
        <v>352</v>
      </c>
      <c r="B379" s="344" t="s">
        <v>258</v>
      </c>
      <c r="C379" s="344" t="s">
        <v>522</v>
      </c>
      <c r="D379" s="482" t="s">
        <v>872</v>
      </c>
      <c r="E379" s="344" t="s">
        <v>781</v>
      </c>
      <c r="F379" s="482" t="s">
        <v>522</v>
      </c>
      <c r="G379" s="478">
        <v>170534700</v>
      </c>
      <c r="H379" s="482"/>
      <c r="I379" s="478">
        <v>170534700</v>
      </c>
      <c r="J379" s="482"/>
      <c r="K379" s="482"/>
      <c r="L379" s="482"/>
      <c r="M379" s="482"/>
      <c r="N379" s="482"/>
      <c r="O379" s="482"/>
      <c r="P379" s="482"/>
      <c r="Q379" s="483">
        <v>160599800</v>
      </c>
      <c r="R379" s="482"/>
      <c r="S379" s="482">
        <v>9934900</v>
      </c>
      <c r="T379" s="482"/>
      <c r="U379" s="478">
        <v>328800</v>
      </c>
      <c r="V379" s="482"/>
      <c r="W379" s="478">
        <v>328800</v>
      </c>
      <c r="X379" s="482"/>
      <c r="Y379" s="482"/>
      <c r="Z379" s="482"/>
      <c r="AA379" s="482"/>
      <c r="AB379" s="482"/>
      <c r="AC379" s="482"/>
      <c r="AD379" s="482"/>
      <c r="AE379" s="483">
        <v>328800</v>
      </c>
      <c r="AF379" s="482"/>
      <c r="AG379" s="482">
        <v>0</v>
      </c>
      <c r="AH379" s="482"/>
      <c r="AI379" s="344" t="s">
        <v>521</v>
      </c>
      <c r="AJ379" s="479">
        <v>45845.552395833336</v>
      </c>
      <c r="AK379" s="344"/>
      <c r="AL379" s="344"/>
      <c r="AM379" s="3"/>
    </row>
    <row r="380" spans="1:39" s="4" customFormat="1" ht="12.75" customHeight="1" x14ac:dyDescent="0.25">
      <c r="A380" s="379" t="s">
        <v>266</v>
      </c>
      <c r="B380" s="379" t="s">
        <v>258</v>
      </c>
      <c r="C380" s="379" t="s">
        <v>522</v>
      </c>
      <c r="D380" s="379" t="s">
        <v>872</v>
      </c>
      <c r="E380" s="379" t="s">
        <v>781</v>
      </c>
      <c r="F380" s="379" t="s">
        <v>258</v>
      </c>
      <c r="G380" s="480">
        <v>9934900</v>
      </c>
      <c r="H380" s="379"/>
      <c r="I380" s="480">
        <v>9934900</v>
      </c>
      <c r="J380" s="379"/>
      <c r="K380" s="379"/>
      <c r="L380" s="379"/>
      <c r="M380" s="379"/>
      <c r="N380" s="379"/>
      <c r="O380" s="379"/>
      <c r="P380" s="379"/>
      <c r="Q380" s="480"/>
      <c r="R380" s="379"/>
      <c r="S380" s="480">
        <v>9934900</v>
      </c>
      <c r="T380" s="379"/>
      <c r="U380" s="480">
        <v>0</v>
      </c>
      <c r="V380" s="379"/>
      <c r="W380" s="480">
        <v>0</v>
      </c>
      <c r="X380" s="379"/>
      <c r="Y380" s="379"/>
      <c r="Z380" s="379"/>
      <c r="AA380" s="379"/>
      <c r="AB380" s="379"/>
      <c r="AC380" s="379"/>
      <c r="AD380" s="379"/>
      <c r="AE380" s="480"/>
      <c r="AF380" s="379"/>
      <c r="AG380" s="480">
        <v>0</v>
      </c>
      <c r="AH380" s="379"/>
      <c r="AI380" s="379" t="s">
        <v>521</v>
      </c>
      <c r="AJ380" s="481">
        <v>45845.552395833336</v>
      </c>
      <c r="AK380" s="379"/>
      <c r="AL380" s="379"/>
      <c r="AM380" s="3"/>
    </row>
    <row r="381" spans="1:39" s="4" customFormat="1" ht="12.75" customHeight="1" x14ac:dyDescent="0.25">
      <c r="A381" s="379" t="s">
        <v>267</v>
      </c>
      <c r="B381" s="379" t="s">
        <v>258</v>
      </c>
      <c r="C381" s="379" t="s">
        <v>522</v>
      </c>
      <c r="D381" s="379" t="s">
        <v>872</v>
      </c>
      <c r="E381" s="379" t="s">
        <v>781</v>
      </c>
      <c r="F381" s="379" t="s">
        <v>789</v>
      </c>
      <c r="G381" s="480">
        <v>9934900</v>
      </c>
      <c r="H381" s="379"/>
      <c r="I381" s="480">
        <v>9934900</v>
      </c>
      <c r="J381" s="379"/>
      <c r="K381" s="379"/>
      <c r="L381" s="379"/>
      <c r="M381" s="379"/>
      <c r="N381" s="379"/>
      <c r="O381" s="379"/>
      <c r="P381" s="379"/>
      <c r="Q381" s="379"/>
      <c r="R381" s="379"/>
      <c r="S381" s="480">
        <v>9934900</v>
      </c>
      <c r="T381" s="379"/>
      <c r="U381" s="480">
        <v>0</v>
      </c>
      <c r="V381" s="379"/>
      <c r="W381" s="480">
        <v>0</v>
      </c>
      <c r="X381" s="379"/>
      <c r="Y381" s="379"/>
      <c r="Z381" s="379"/>
      <c r="AA381" s="379"/>
      <c r="AB381" s="379"/>
      <c r="AC381" s="379"/>
      <c r="AD381" s="379"/>
      <c r="AE381" s="379"/>
      <c r="AF381" s="379"/>
      <c r="AG381" s="480">
        <v>0</v>
      </c>
      <c r="AH381" s="379"/>
      <c r="AI381" s="379" t="s">
        <v>521</v>
      </c>
      <c r="AJ381" s="481">
        <v>45845.552395833336</v>
      </c>
      <c r="AK381" s="379"/>
      <c r="AL381" s="379"/>
      <c r="AM381" s="3"/>
    </row>
    <row r="382" spans="1:39" s="4" customFormat="1" ht="12.75" customHeight="1" x14ac:dyDescent="0.25">
      <c r="A382" s="379" t="s">
        <v>268</v>
      </c>
      <c r="B382" s="379" t="s">
        <v>258</v>
      </c>
      <c r="C382" s="379" t="s">
        <v>522</v>
      </c>
      <c r="D382" s="379" t="s">
        <v>872</v>
      </c>
      <c r="E382" s="379" t="s">
        <v>781</v>
      </c>
      <c r="F382" s="379" t="s">
        <v>790</v>
      </c>
      <c r="G382" s="480">
        <v>9934900</v>
      </c>
      <c r="H382" s="379"/>
      <c r="I382" s="480">
        <v>9934900</v>
      </c>
      <c r="J382" s="379"/>
      <c r="K382" s="379"/>
      <c r="L382" s="379"/>
      <c r="M382" s="379"/>
      <c r="N382" s="379"/>
      <c r="O382" s="379"/>
      <c r="P382" s="379"/>
      <c r="Q382" s="379"/>
      <c r="R382" s="379"/>
      <c r="S382" s="480">
        <v>9934900</v>
      </c>
      <c r="T382" s="379"/>
      <c r="U382" s="480">
        <v>0</v>
      </c>
      <c r="V382" s="379"/>
      <c r="W382" s="480">
        <v>0</v>
      </c>
      <c r="X382" s="379"/>
      <c r="Y382" s="379"/>
      <c r="Z382" s="379"/>
      <c r="AA382" s="379"/>
      <c r="AB382" s="379"/>
      <c r="AC382" s="379"/>
      <c r="AD382" s="379"/>
      <c r="AE382" s="379"/>
      <c r="AF382" s="379"/>
      <c r="AG382" s="480">
        <v>0</v>
      </c>
      <c r="AH382" s="379"/>
      <c r="AI382" s="379" t="s">
        <v>521</v>
      </c>
      <c r="AJ382" s="481">
        <v>45845.552384259259</v>
      </c>
      <c r="AK382" s="379"/>
      <c r="AL382" s="379"/>
      <c r="AM382" s="3"/>
    </row>
    <row r="383" spans="1:39" s="4" customFormat="1" ht="12.75" customHeight="1" x14ac:dyDescent="0.25">
      <c r="A383" s="344" t="s">
        <v>315</v>
      </c>
      <c r="B383" s="344" t="s">
        <v>258</v>
      </c>
      <c r="C383" s="344" t="s">
        <v>522</v>
      </c>
      <c r="D383" s="482" t="s">
        <v>872</v>
      </c>
      <c r="E383" s="344" t="s">
        <v>781</v>
      </c>
      <c r="F383" s="482" t="s">
        <v>837</v>
      </c>
      <c r="G383" s="478">
        <v>160000000</v>
      </c>
      <c r="H383" s="482"/>
      <c r="I383" s="478">
        <v>160000000</v>
      </c>
      <c r="J383" s="482"/>
      <c r="K383" s="482"/>
      <c r="L383" s="482"/>
      <c r="M383" s="482"/>
      <c r="N383" s="482"/>
      <c r="O383" s="482"/>
      <c r="P383" s="482"/>
      <c r="Q383" s="482">
        <v>160000000</v>
      </c>
      <c r="R383" s="482"/>
      <c r="S383" s="483"/>
      <c r="T383" s="482"/>
      <c r="U383" s="478">
        <v>0</v>
      </c>
      <c r="V383" s="482"/>
      <c r="W383" s="478">
        <v>0</v>
      </c>
      <c r="X383" s="482"/>
      <c r="Y383" s="482"/>
      <c r="Z383" s="482"/>
      <c r="AA383" s="482"/>
      <c r="AB383" s="482"/>
      <c r="AC383" s="482"/>
      <c r="AD383" s="482"/>
      <c r="AE383" s="482">
        <v>0</v>
      </c>
      <c r="AF383" s="482"/>
      <c r="AG383" s="483"/>
      <c r="AH383" s="482"/>
      <c r="AI383" s="344" t="s">
        <v>521</v>
      </c>
      <c r="AJ383" s="479">
        <v>45845.552395833336</v>
      </c>
      <c r="AK383" s="344"/>
      <c r="AL383" s="344"/>
      <c r="AM383" s="3"/>
    </row>
    <row r="384" spans="1:39" s="4" customFormat="1" ht="12.75" customHeight="1" x14ac:dyDescent="0.25">
      <c r="A384" s="379" t="s">
        <v>316</v>
      </c>
      <c r="B384" s="379" t="s">
        <v>258</v>
      </c>
      <c r="C384" s="379" t="s">
        <v>522</v>
      </c>
      <c r="D384" s="379" t="s">
        <v>872</v>
      </c>
      <c r="E384" s="379" t="s">
        <v>781</v>
      </c>
      <c r="F384" s="379" t="s">
        <v>838</v>
      </c>
      <c r="G384" s="480">
        <v>160000000</v>
      </c>
      <c r="H384" s="379"/>
      <c r="I384" s="480">
        <v>160000000</v>
      </c>
      <c r="J384" s="379"/>
      <c r="K384" s="379"/>
      <c r="L384" s="379"/>
      <c r="M384" s="379"/>
      <c r="N384" s="379"/>
      <c r="O384" s="379"/>
      <c r="P384" s="379"/>
      <c r="Q384" s="480">
        <v>160000000</v>
      </c>
      <c r="R384" s="379"/>
      <c r="S384" s="379"/>
      <c r="T384" s="379"/>
      <c r="U384" s="480">
        <v>0</v>
      </c>
      <c r="V384" s="379"/>
      <c r="W384" s="480">
        <v>0</v>
      </c>
      <c r="X384" s="379"/>
      <c r="Y384" s="379"/>
      <c r="Z384" s="379"/>
      <c r="AA384" s="379"/>
      <c r="AB384" s="379"/>
      <c r="AC384" s="379"/>
      <c r="AD384" s="379"/>
      <c r="AE384" s="480">
        <v>0</v>
      </c>
      <c r="AF384" s="379"/>
      <c r="AG384" s="379"/>
      <c r="AH384" s="379"/>
      <c r="AI384" s="379" t="s">
        <v>521</v>
      </c>
      <c r="AJ384" s="481">
        <v>45845.552395833336</v>
      </c>
      <c r="AK384" s="379"/>
      <c r="AL384" s="379"/>
      <c r="AM384" s="3"/>
    </row>
    <row r="385" spans="1:39" s="4" customFormat="1" ht="12.75" customHeight="1" x14ac:dyDescent="0.25">
      <c r="A385" s="379" t="s">
        <v>347</v>
      </c>
      <c r="B385" s="379" t="s">
        <v>258</v>
      </c>
      <c r="C385" s="379" t="s">
        <v>522</v>
      </c>
      <c r="D385" s="379" t="s">
        <v>872</v>
      </c>
      <c r="E385" s="379" t="s">
        <v>781</v>
      </c>
      <c r="F385" s="379" t="s">
        <v>867</v>
      </c>
      <c r="G385" s="480">
        <v>160000000</v>
      </c>
      <c r="H385" s="379"/>
      <c r="I385" s="480">
        <v>160000000</v>
      </c>
      <c r="J385" s="379"/>
      <c r="K385" s="379"/>
      <c r="L385" s="379"/>
      <c r="M385" s="379"/>
      <c r="N385" s="379"/>
      <c r="O385" s="379"/>
      <c r="P385" s="379"/>
      <c r="Q385" s="480">
        <v>160000000</v>
      </c>
      <c r="R385" s="379"/>
      <c r="S385" s="379"/>
      <c r="T385" s="379"/>
      <c r="U385" s="480">
        <v>0</v>
      </c>
      <c r="V385" s="379"/>
      <c r="W385" s="480">
        <v>0</v>
      </c>
      <c r="X385" s="379"/>
      <c r="Y385" s="379"/>
      <c r="Z385" s="379"/>
      <c r="AA385" s="379"/>
      <c r="AB385" s="379"/>
      <c r="AC385" s="379"/>
      <c r="AD385" s="379"/>
      <c r="AE385" s="480">
        <v>0</v>
      </c>
      <c r="AF385" s="379"/>
      <c r="AG385" s="379"/>
      <c r="AH385" s="379"/>
      <c r="AI385" s="379" t="s">
        <v>521</v>
      </c>
      <c r="AJ385" s="481">
        <v>45845.552384259259</v>
      </c>
      <c r="AK385" s="379"/>
      <c r="AL385" s="379"/>
      <c r="AM385" s="3"/>
    </row>
    <row r="386" spans="1:39" s="4" customFormat="1" ht="12.75" customHeight="1" x14ac:dyDescent="0.25">
      <c r="A386" s="344" t="s">
        <v>300</v>
      </c>
      <c r="B386" s="344" t="s">
        <v>258</v>
      </c>
      <c r="C386" s="344" t="s">
        <v>522</v>
      </c>
      <c r="D386" s="482" t="s">
        <v>872</v>
      </c>
      <c r="E386" s="344" t="s">
        <v>781</v>
      </c>
      <c r="F386" s="482" t="s">
        <v>821</v>
      </c>
      <c r="G386" s="478">
        <v>599800</v>
      </c>
      <c r="H386" s="482"/>
      <c r="I386" s="478">
        <v>599800</v>
      </c>
      <c r="J386" s="482"/>
      <c r="K386" s="482"/>
      <c r="L386" s="482"/>
      <c r="M386" s="482"/>
      <c r="N386" s="482"/>
      <c r="O386" s="482"/>
      <c r="P386" s="482"/>
      <c r="Q386" s="483">
        <v>599800</v>
      </c>
      <c r="R386" s="482"/>
      <c r="S386" s="482"/>
      <c r="T386" s="482"/>
      <c r="U386" s="478">
        <v>328800</v>
      </c>
      <c r="V386" s="482"/>
      <c r="W386" s="478">
        <v>328800</v>
      </c>
      <c r="X386" s="482"/>
      <c r="Y386" s="482"/>
      <c r="Z386" s="482"/>
      <c r="AA386" s="482"/>
      <c r="AB386" s="482"/>
      <c r="AC386" s="482"/>
      <c r="AD386" s="482"/>
      <c r="AE386" s="483">
        <v>328800</v>
      </c>
      <c r="AF386" s="482"/>
      <c r="AG386" s="482"/>
      <c r="AH386" s="482"/>
      <c r="AI386" s="344" t="s">
        <v>521</v>
      </c>
      <c r="AJ386" s="479">
        <v>45845.552395833336</v>
      </c>
      <c r="AK386" s="344"/>
      <c r="AL386" s="344"/>
      <c r="AM386" s="3"/>
    </row>
    <row r="387" spans="1:39" s="4" customFormat="1" ht="12.75" customHeight="1" x14ac:dyDescent="0.25">
      <c r="A387" s="379" t="s">
        <v>322</v>
      </c>
      <c r="B387" s="379" t="s">
        <v>258</v>
      </c>
      <c r="C387" s="379" t="s">
        <v>522</v>
      </c>
      <c r="D387" s="379" t="s">
        <v>872</v>
      </c>
      <c r="E387" s="379" t="s">
        <v>781</v>
      </c>
      <c r="F387" s="379" t="s">
        <v>388</v>
      </c>
      <c r="G387" s="480">
        <v>599800</v>
      </c>
      <c r="H387" s="379"/>
      <c r="I387" s="480">
        <v>599800</v>
      </c>
      <c r="J387" s="379"/>
      <c r="K387" s="379"/>
      <c r="L387" s="379"/>
      <c r="M387" s="379"/>
      <c r="N387" s="379"/>
      <c r="O387" s="379"/>
      <c r="P387" s="379"/>
      <c r="Q387" s="480">
        <v>599800</v>
      </c>
      <c r="R387" s="379"/>
      <c r="S387" s="379"/>
      <c r="T387" s="379"/>
      <c r="U387" s="480">
        <v>328800</v>
      </c>
      <c r="V387" s="379"/>
      <c r="W387" s="480">
        <v>328800</v>
      </c>
      <c r="X387" s="379"/>
      <c r="Y387" s="379"/>
      <c r="Z387" s="379"/>
      <c r="AA387" s="379"/>
      <c r="AB387" s="379"/>
      <c r="AC387" s="379"/>
      <c r="AD387" s="379"/>
      <c r="AE387" s="480">
        <v>328800</v>
      </c>
      <c r="AF387" s="379"/>
      <c r="AG387" s="379"/>
      <c r="AH387" s="379"/>
      <c r="AI387" s="379" t="s">
        <v>521</v>
      </c>
      <c r="AJ387" s="481">
        <v>45845.552395833336</v>
      </c>
      <c r="AK387" s="379"/>
      <c r="AL387" s="379"/>
      <c r="AM387" s="3"/>
    </row>
    <row r="388" spans="1:39" s="4" customFormat="1" ht="12.75" customHeight="1" x14ac:dyDescent="0.25">
      <c r="A388" s="379" t="s">
        <v>324</v>
      </c>
      <c r="B388" s="379" t="s">
        <v>258</v>
      </c>
      <c r="C388" s="379" t="s">
        <v>522</v>
      </c>
      <c r="D388" s="379" t="s">
        <v>872</v>
      </c>
      <c r="E388" s="379" t="s">
        <v>781</v>
      </c>
      <c r="F388" s="379" t="s">
        <v>845</v>
      </c>
      <c r="G388" s="480">
        <v>599800</v>
      </c>
      <c r="H388" s="379"/>
      <c r="I388" s="480">
        <v>599800</v>
      </c>
      <c r="J388" s="379"/>
      <c r="K388" s="379"/>
      <c r="L388" s="379"/>
      <c r="M388" s="379"/>
      <c r="N388" s="379"/>
      <c r="O388" s="379"/>
      <c r="P388" s="379"/>
      <c r="Q388" s="480">
        <v>599800</v>
      </c>
      <c r="R388" s="379"/>
      <c r="S388" s="379"/>
      <c r="T388" s="379"/>
      <c r="U388" s="480">
        <v>328800</v>
      </c>
      <c r="V388" s="379"/>
      <c r="W388" s="480">
        <v>328800</v>
      </c>
      <c r="X388" s="379"/>
      <c r="Y388" s="379"/>
      <c r="Z388" s="379"/>
      <c r="AA388" s="379"/>
      <c r="AB388" s="379"/>
      <c r="AC388" s="379"/>
      <c r="AD388" s="379"/>
      <c r="AE388" s="480">
        <v>328800</v>
      </c>
      <c r="AF388" s="379"/>
      <c r="AG388" s="379"/>
      <c r="AH388" s="379"/>
      <c r="AI388" s="379" t="s">
        <v>521</v>
      </c>
      <c r="AJ388" s="481">
        <v>45845.552384259259</v>
      </c>
      <c r="AK388" s="379"/>
      <c r="AL388" s="379"/>
      <c r="AM388" s="3"/>
    </row>
    <row r="389" spans="1:39" s="4" customFormat="1" ht="12.75" customHeight="1" x14ac:dyDescent="0.25">
      <c r="A389" s="379" t="s">
        <v>353</v>
      </c>
      <c r="B389" s="379" t="s">
        <v>258</v>
      </c>
      <c r="C389" s="379" t="s">
        <v>522</v>
      </c>
      <c r="D389" s="379" t="s">
        <v>873</v>
      </c>
      <c r="E389" s="379" t="s">
        <v>781</v>
      </c>
      <c r="F389" s="379" t="s">
        <v>522</v>
      </c>
      <c r="G389" s="480">
        <v>156380100</v>
      </c>
      <c r="H389" s="379"/>
      <c r="I389" s="480">
        <v>156380100</v>
      </c>
      <c r="J389" s="379"/>
      <c r="K389" s="379"/>
      <c r="L389" s="379"/>
      <c r="M389" s="379"/>
      <c r="N389" s="379"/>
      <c r="O389" s="379"/>
      <c r="P389" s="379"/>
      <c r="Q389" s="480">
        <v>156380100</v>
      </c>
      <c r="R389" s="379"/>
      <c r="S389" s="379"/>
      <c r="T389" s="379"/>
      <c r="U389" s="480">
        <v>57884962.579999998</v>
      </c>
      <c r="V389" s="379"/>
      <c r="W389" s="480">
        <v>57884962.579999998</v>
      </c>
      <c r="X389" s="379"/>
      <c r="Y389" s="379"/>
      <c r="Z389" s="379"/>
      <c r="AA389" s="379"/>
      <c r="AB389" s="379"/>
      <c r="AC389" s="379"/>
      <c r="AD389" s="379"/>
      <c r="AE389" s="480">
        <v>57884962.579999998</v>
      </c>
      <c r="AF389" s="379"/>
      <c r="AG389" s="379"/>
      <c r="AH389" s="379"/>
      <c r="AI389" s="379" t="s">
        <v>521</v>
      </c>
      <c r="AJ389" s="481">
        <v>45845.552395833336</v>
      </c>
      <c r="AK389" s="379"/>
      <c r="AL389" s="379"/>
      <c r="AM389" s="3"/>
    </row>
    <row r="390" spans="1:39" s="4" customFormat="1" ht="12.75" customHeight="1" x14ac:dyDescent="0.25">
      <c r="A390" s="344" t="s">
        <v>300</v>
      </c>
      <c r="B390" s="344" t="s">
        <v>258</v>
      </c>
      <c r="C390" s="344" t="s">
        <v>522</v>
      </c>
      <c r="D390" s="482" t="s">
        <v>873</v>
      </c>
      <c r="E390" s="344" t="s">
        <v>781</v>
      </c>
      <c r="F390" s="482" t="s">
        <v>821</v>
      </c>
      <c r="G390" s="478">
        <v>156380100</v>
      </c>
      <c r="H390" s="482"/>
      <c r="I390" s="478">
        <v>156380100</v>
      </c>
      <c r="J390" s="482"/>
      <c r="K390" s="482"/>
      <c r="L390" s="482"/>
      <c r="M390" s="482"/>
      <c r="N390" s="482"/>
      <c r="O390" s="482"/>
      <c r="P390" s="482"/>
      <c r="Q390" s="483">
        <v>156380100</v>
      </c>
      <c r="R390" s="482"/>
      <c r="S390" s="482"/>
      <c r="T390" s="482"/>
      <c r="U390" s="478">
        <v>57884962.579999998</v>
      </c>
      <c r="V390" s="482"/>
      <c r="W390" s="478">
        <v>57884962.579999998</v>
      </c>
      <c r="X390" s="482"/>
      <c r="Y390" s="482"/>
      <c r="Z390" s="482"/>
      <c r="AA390" s="482"/>
      <c r="AB390" s="482"/>
      <c r="AC390" s="482"/>
      <c r="AD390" s="482"/>
      <c r="AE390" s="483">
        <v>57884962.579999998</v>
      </c>
      <c r="AF390" s="482"/>
      <c r="AG390" s="482"/>
      <c r="AH390" s="482"/>
      <c r="AI390" s="344" t="s">
        <v>521</v>
      </c>
      <c r="AJ390" s="479">
        <v>45845.552395833336</v>
      </c>
      <c r="AK390" s="344"/>
      <c r="AL390" s="344"/>
      <c r="AM390" s="3"/>
    </row>
    <row r="391" spans="1:39" s="4" customFormat="1" ht="12.75" customHeight="1" x14ac:dyDescent="0.25">
      <c r="A391" s="344" t="s">
        <v>322</v>
      </c>
      <c r="B391" s="344" t="s">
        <v>258</v>
      </c>
      <c r="C391" s="344" t="s">
        <v>522</v>
      </c>
      <c r="D391" s="482" t="s">
        <v>873</v>
      </c>
      <c r="E391" s="344" t="s">
        <v>781</v>
      </c>
      <c r="F391" s="482" t="s">
        <v>388</v>
      </c>
      <c r="G391" s="478">
        <v>156380100</v>
      </c>
      <c r="H391" s="482"/>
      <c r="I391" s="478">
        <v>156380100</v>
      </c>
      <c r="J391" s="482"/>
      <c r="K391" s="482"/>
      <c r="L391" s="482"/>
      <c r="M391" s="482"/>
      <c r="N391" s="482"/>
      <c r="O391" s="482"/>
      <c r="P391" s="482"/>
      <c r="Q391" s="483">
        <v>156380100</v>
      </c>
      <c r="R391" s="482"/>
      <c r="S391" s="482"/>
      <c r="T391" s="482"/>
      <c r="U391" s="478">
        <v>57884962.579999998</v>
      </c>
      <c r="V391" s="482"/>
      <c r="W391" s="478">
        <v>57884962.579999998</v>
      </c>
      <c r="X391" s="482"/>
      <c r="Y391" s="482"/>
      <c r="Z391" s="482"/>
      <c r="AA391" s="482"/>
      <c r="AB391" s="482"/>
      <c r="AC391" s="482"/>
      <c r="AD391" s="482"/>
      <c r="AE391" s="483">
        <v>57884962.579999998</v>
      </c>
      <c r="AF391" s="482"/>
      <c r="AG391" s="482"/>
      <c r="AH391" s="482"/>
      <c r="AI391" s="344" t="s">
        <v>521</v>
      </c>
      <c r="AJ391" s="479">
        <v>45845.552395833336</v>
      </c>
      <c r="AK391" s="344"/>
      <c r="AL391" s="344"/>
      <c r="AM391" s="3"/>
    </row>
    <row r="392" spans="1:39" s="4" customFormat="1" ht="12.75" customHeight="1" x14ac:dyDescent="0.25">
      <c r="A392" s="379" t="s">
        <v>323</v>
      </c>
      <c r="B392" s="379" t="s">
        <v>258</v>
      </c>
      <c r="C392" s="379" t="s">
        <v>522</v>
      </c>
      <c r="D392" s="379" t="s">
        <v>873</v>
      </c>
      <c r="E392" s="379" t="s">
        <v>781</v>
      </c>
      <c r="F392" s="379" t="s">
        <v>844</v>
      </c>
      <c r="G392" s="480">
        <v>135099000</v>
      </c>
      <c r="H392" s="379"/>
      <c r="I392" s="480">
        <v>135099000</v>
      </c>
      <c r="J392" s="379"/>
      <c r="K392" s="379"/>
      <c r="L392" s="379"/>
      <c r="M392" s="379"/>
      <c r="N392" s="379"/>
      <c r="O392" s="379"/>
      <c r="P392" s="379"/>
      <c r="Q392" s="480">
        <v>135099000</v>
      </c>
      <c r="R392" s="379"/>
      <c r="S392" s="379"/>
      <c r="T392" s="379"/>
      <c r="U392" s="480">
        <v>49226010</v>
      </c>
      <c r="V392" s="379"/>
      <c r="W392" s="480">
        <v>49226010</v>
      </c>
      <c r="X392" s="379"/>
      <c r="Y392" s="379"/>
      <c r="Z392" s="379"/>
      <c r="AA392" s="379"/>
      <c r="AB392" s="379"/>
      <c r="AC392" s="379"/>
      <c r="AD392" s="379"/>
      <c r="AE392" s="480">
        <v>49226010</v>
      </c>
      <c r="AF392" s="379"/>
      <c r="AG392" s="379"/>
      <c r="AH392" s="379"/>
      <c r="AI392" s="379" t="s">
        <v>521</v>
      </c>
      <c r="AJ392" s="481">
        <v>45845.552384259259</v>
      </c>
      <c r="AK392" s="379"/>
      <c r="AL392" s="379"/>
      <c r="AM392" s="3"/>
    </row>
    <row r="393" spans="1:39" s="4" customFormat="1" ht="12.75" customHeight="1" x14ac:dyDescent="0.25">
      <c r="A393" s="379" t="s">
        <v>324</v>
      </c>
      <c r="B393" s="379" t="s">
        <v>258</v>
      </c>
      <c r="C393" s="379" t="s">
        <v>522</v>
      </c>
      <c r="D393" s="379" t="s">
        <v>873</v>
      </c>
      <c r="E393" s="379" t="s">
        <v>781</v>
      </c>
      <c r="F393" s="379" t="s">
        <v>845</v>
      </c>
      <c r="G393" s="480">
        <v>21281100</v>
      </c>
      <c r="H393" s="379"/>
      <c r="I393" s="480">
        <v>21281100</v>
      </c>
      <c r="J393" s="379"/>
      <c r="K393" s="379"/>
      <c r="L393" s="379"/>
      <c r="M393" s="379"/>
      <c r="N393" s="379"/>
      <c r="O393" s="379"/>
      <c r="P393" s="379"/>
      <c r="Q393" s="480">
        <v>21281100</v>
      </c>
      <c r="R393" s="379"/>
      <c r="S393" s="379"/>
      <c r="T393" s="379"/>
      <c r="U393" s="480">
        <v>8658952.5800000001</v>
      </c>
      <c r="V393" s="379"/>
      <c r="W393" s="480">
        <v>8658952.5800000001</v>
      </c>
      <c r="X393" s="379"/>
      <c r="Y393" s="379"/>
      <c r="Z393" s="379"/>
      <c r="AA393" s="379"/>
      <c r="AB393" s="379"/>
      <c r="AC393" s="379"/>
      <c r="AD393" s="379"/>
      <c r="AE393" s="480">
        <v>8658952.5800000001</v>
      </c>
      <c r="AF393" s="379"/>
      <c r="AG393" s="379"/>
      <c r="AH393" s="379"/>
      <c r="AI393" s="379" t="s">
        <v>521</v>
      </c>
      <c r="AJ393" s="481">
        <v>45845.552384259259</v>
      </c>
      <c r="AK393" s="379"/>
      <c r="AL393" s="379"/>
      <c r="AM393" s="3"/>
    </row>
    <row r="394" spans="1:39" s="4" customFormat="1" ht="12.75" customHeight="1" x14ac:dyDescent="0.25">
      <c r="A394" s="379" t="s">
        <v>354</v>
      </c>
      <c r="B394" s="379" t="s">
        <v>258</v>
      </c>
      <c r="C394" s="379" t="s">
        <v>522</v>
      </c>
      <c r="D394" s="379" t="s">
        <v>874</v>
      </c>
      <c r="E394" s="379" t="s">
        <v>781</v>
      </c>
      <c r="F394" s="379" t="s">
        <v>522</v>
      </c>
      <c r="G394" s="480">
        <v>2801000</v>
      </c>
      <c r="H394" s="379"/>
      <c r="I394" s="480">
        <v>2801000</v>
      </c>
      <c r="J394" s="379"/>
      <c r="K394" s="379"/>
      <c r="L394" s="379"/>
      <c r="M394" s="379"/>
      <c r="N394" s="379"/>
      <c r="O394" s="379"/>
      <c r="P394" s="379"/>
      <c r="Q394" s="480">
        <v>2801000</v>
      </c>
      <c r="R394" s="379"/>
      <c r="S394" s="379"/>
      <c r="T394" s="379"/>
      <c r="U394" s="480">
        <v>1520594.21</v>
      </c>
      <c r="V394" s="379"/>
      <c r="W394" s="480">
        <v>1520594.21</v>
      </c>
      <c r="X394" s="379"/>
      <c r="Y394" s="379"/>
      <c r="Z394" s="379"/>
      <c r="AA394" s="379"/>
      <c r="AB394" s="379"/>
      <c r="AC394" s="379"/>
      <c r="AD394" s="379"/>
      <c r="AE394" s="480">
        <v>1520594.21</v>
      </c>
      <c r="AF394" s="379"/>
      <c r="AG394" s="379"/>
      <c r="AH394" s="379"/>
      <c r="AI394" s="379" t="s">
        <v>521</v>
      </c>
      <c r="AJ394" s="481">
        <v>45845.552395833336</v>
      </c>
      <c r="AK394" s="379"/>
      <c r="AL394" s="379"/>
      <c r="AM394" s="3"/>
    </row>
    <row r="395" spans="1:39" s="4" customFormat="1" ht="12.75" customHeight="1" x14ac:dyDescent="0.25">
      <c r="A395" s="344" t="s">
        <v>261</v>
      </c>
      <c r="B395" s="344" t="s">
        <v>258</v>
      </c>
      <c r="C395" s="344" t="s">
        <v>522</v>
      </c>
      <c r="D395" s="482" t="s">
        <v>874</v>
      </c>
      <c r="E395" s="344" t="s">
        <v>781</v>
      </c>
      <c r="F395" s="482" t="s">
        <v>783</v>
      </c>
      <c r="G395" s="478">
        <v>2464900</v>
      </c>
      <c r="H395" s="482"/>
      <c r="I395" s="478">
        <v>2464900</v>
      </c>
      <c r="J395" s="482"/>
      <c r="K395" s="482"/>
      <c r="L395" s="482"/>
      <c r="M395" s="482"/>
      <c r="N395" s="482"/>
      <c r="O395" s="482"/>
      <c r="P395" s="482"/>
      <c r="Q395" s="483">
        <v>2464900</v>
      </c>
      <c r="R395" s="482"/>
      <c r="S395" s="482"/>
      <c r="T395" s="482"/>
      <c r="U395" s="478">
        <v>1390416.45</v>
      </c>
      <c r="V395" s="482"/>
      <c r="W395" s="478">
        <v>1390416.45</v>
      </c>
      <c r="X395" s="482"/>
      <c r="Y395" s="482"/>
      <c r="Z395" s="482"/>
      <c r="AA395" s="482"/>
      <c r="AB395" s="482"/>
      <c r="AC395" s="482"/>
      <c r="AD395" s="482"/>
      <c r="AE395" s="483">
        <v>1390416.45</v>
      </c>
      <c r="AF395" s="482"/>
      <c r="AG395" s="482"/>
      <c r="AH395" s="482"/>
      <c r="AI395" s="344" t="s">
        <v>521</v>
      </c>
      <c r="AJ395" s="479">
        <v>45845.552395833336</v>
      </c>
      <c r="AK395" s="344"/>
      <c r="AL395" s="344"/>
      <c r="AM395" s="3"/>
    </row>
    <row r="396" spans="1:39" s="4" customFormat="1" ht="12.75" customHeight="1" x14ac:dyDescent="0.25">
      <c r="A396" s="344" t="s">
        <v>262</v>
      </c>
      <c r="B396" s="344" t="s">
        <v>258</v>
      </c>
      <c r="C396" s="344" t="s">
        <v>522</v>
      </c>
      <c r="D396" s="482" t="s">
        <v>874</v>
      </c>
      <c r="E396" s="344" t="s">
        <v>781</v>
      </c>
      <c r="F396" s="482" t="s">
        <v>784</v>
      </c>
      <c r="G396" s="478">
        <v>2464900</v>
      </c>
      <c r="H396" s="482"/>
      <c r="I396" s="478">
        <v>2464900</v>
      </c>
      <c r="J396" s="482"/>
      <c r="K396" s="482"/>
      <c r="L396" s="482"/>
      <c r="M396" s="482"/>
      <c r="N396" s="482"/>
      <c r="O396" s="482"/>
      <c r="P396" s="482"/>
      <c r="Q396" s="483">
        <v>2464900</v>
      </c>
      <c r="R396" s="482"/>
      <c r="S396" s="482"/>
      <c r="T396" s="482"/>
      <c r="U396" s="478">
        <v>1390416.45</v>
      </c>
      <c r="V396" s="482"/>
      <c r="W396" s="478">
        <v>1390416.45</v>
      </c>
      <c r="X396" s="482"/>
      <c r="Y396" s="482"/>
      <c r="Z396" s="482"/>
      <c r="AA396" s="482"/>
      <c r="AB396" s="482"/>
      <c r="AC396" s="482"/>
      <c r="AD396" s="482"/>
      <c r="AE396" s="483">
        <v>1390416.45</v>
      </c>
      <c r="AF396" s="482"/>
      <c r="AG396" s="482"/>
      <c r="AH396" s="482"/>
      <c r="AI396" s="344" t="s">
        <v>521</v>
      </c>
      <c r="AJ396" s="479">
        <v>45845.552395833336</v>
      </c>
      <c r="AK396" s="344"/>
      <c r="AL396" s="344"/>
      <c r="AM396" s="3"/>
    </row>
    <row r="397" spans="1:39" s="4" customFormat="1" ht="12.75" customHeight="1" x14ac:dyDescent="0.25">
      <c r="A397" s="344" t="s">
        <v>263</v>
      </c>
      <c r="B397" s="344" t="s">
        <v>258</v>
      </c>
      <c r="C397" s="344" t="s">
        <v>522</v>
      </c>
      <c r="D397" s="482" t="s">
        <v>874</v>
      </c>
      <c r="E397" s="344" t="s">
        <v>781</v>
      </c>
      <c r="F397" s="482" t="s">
        <v>785</v>
      </c>
      <c r="G397" s="478">
        <v>1870100</v>
      </c>
      <c r="H397" s="482"/>
      <c r="I397" s="478">
        <v>1870100</v>
      </c>
      <c r="J397" s="482"/>
      <c r="K397" s="482"/>
      <c r="L397" s="482"/>
      <c r="M397" s="482"/>
      <c r="N397" s="482"/>
      <c r="O397" s="482"/>
      <c r="P397" s="482"/>
      <c r="Q397" s="483">
        <v>1870100</v>
      </c>
      <c r="R397" s="482"/>
      <c r="S397" s="482"/>
      <c r="T397" s="482"/>
      <c r="U397" s="478">
        <v>1057816.03</v>
      </c>
      <c r="V397" s="482"/>
      <c r="W397" s="478">
        <v>1057816.03</v>
      </c>
      <c r="X397" s="482"/>
      <c r="Y397" s="482"/>
      <c r="Z397" s="482"/>
      <c r="AA397" s="482"/>
      <c r="AB397" s="482"/>
      <c r="AC397" s="482"/>
      <c r="AD397" s="482"/>
      <c r="AE397" s="483">
        <v>1057816.03</v>
      </c>
      <c r="AF397" s="482"/>
      <c r="AG397" s="482"/>
      <c r="AH397" s="482"/>
      <c r="AI397" s="344" t="s">
        <v>521</v>
      </c>
      <c r="AJ397" s="479">
        <v>45845.552384259259</v>
      </c>
      <c r="AK397" s="344"/>
      <c r="AL397" s="344"/>
      <c r="AM397" s="3"/>
    </row>
    <row r="398" spans="1:39" x14ac:dyDescent="0.25">
      <c r="A398" s="379" t="s">
        <v>273</v>
      </c>
      <c r="B398" s="379" t="s">
        <v>258</v>
      </c>
      <c r="C398" s="379" t="s">
        <v>522</v>
      </c>
      <c r="D398" s="379" t="s">
        <v>874</v>
      </c>
      <c r="E398" s="379" t="s">
        <v>781</v>
      </c>
      <c r="F398" s="379" t="s">
        <v>786</v>
      </c>
      <c r="G398" s="480">
        <v>30000</v>
      </c>
      <c r="H398" s="379"/>
      <c r="I398" s="480">
        <v>30000</v>
      </c>
      <c r="J398" s="379"/>
      <c r="K398" s="379"/>
      <c r="L398" s="379"/>
      <c r="M398" s="379"/>
      <c r="N398" s="379"/>
      <c r="O398" s="379"/>
      <c r="P398" s="379"/>
      <c r="Q398" s="480">
        <v>30000</v>
      </c>
      <c r="R398" s="379"/>
      <c r="S398" s="379"/>
      <c r="T398" s="379"/>
      <c r="U398" s="480">
        <v>0</v>
      </c>
      <c r="V398" s="379"/>
      <c r="W398" s="480">
        <v>0</v>
      </c>
      <c r="X398" s="379"/>
      <c r="Y398" s="379"/>
      <c r="Z398" s="379"/>
      <c r="AA398" s="379"/>
      <c r="AB398" s="379"/>
      <c r="AC398" s="379"/>
      <c r="AD398" s="379"/>
      <c r="AE398" s="480">
        <v>0</v>
      </c>
      <c r="AF398" s="379"/>
      <c r="AG398" s="379"/>
      <c r="AH398" s="379"/>
      <c r="AI398" s="379" t="s">
        <v>521</v>
      </c>
      <c r="AJ398" s="481">
        <v>45845.552384259259</v>
      </c>
      <c r="AK398" s="379"/>
      <c r="AL398" s="379"/>
      <c r="AM398" s="3"/>
    </row>
    <row r="399" spans="1:39" x14ac:dyDescent="0.25">
      <c r="A399" s="379" t="s">
        <v>264</v>
      </c>
      <c r="B399" s="379" t="s">
        <v>258</v>
      </c>
      <c r="C399" s="379" t="s">
        <v>522</v>
      </c>
      <c r="D399" s="379" t="s">
        <v>874</v>
      </c>
      <c r="E399" s="379" t="s">
        <v>781</v>
      </c>
      <c r="F399" s="379" t="s">
        <v>787</v>
      </c>
      <c r="G399" s="480">
        <v>564800</v>
      </c>
      <c r="H399" s="379"/>
      <c r="I399" s="480">
        <v>564800</v>
      </c>
      <c r="J399" s="379"/>
      <c r="K399" s="379"/>
      <c r="L399" s="379"/>
      <c r="M399" s="379"/>
      <c r="N399" s="379"/>
      <c r="O399" s="379"/>
      <c r="P399" s="379"/>
      <c r="Q399" s="480">
        <v>564800</v>
      </c>
      <c r="R399" s="379"/>
      <c r="S399" s="379"/>
      <c r="T399" s="379"/>
      <c r="U399" s="480">
        <v>332600.42</v>
      </c>
      <c r="V399" s="379"/>
      <c r="W399" s="480">
        <v>332600.42</v>
      </c>
      <c r="X399" s="379"/>
      <c r="Y399" s="379"/>
      <c r="Z399" s="379"/>
      <c r="AA399" s="379"/>
      <c r="AB399" s="379"/>
      <c r="AC399" s="379"/>
      <c r="AD399" s="379"/>
      <c r="AE399" s="480">
        <v>332600.42</v>
      </c>
      <c r="AF399" s="379"/>
      <c r="AG399" s="379"/>
      <c r="AH399" s="379"/>
      <c r="AI399" s="379" t="s">
        <v>521</v>
      </c>
      <c r="AJ399" s="481">
        <v>45845.552384259259</v>
      </c>
      <c r="AK399" s="379"/>
      <c r="AL399" s="379"/>
      <c r="AM399" s="3"/>
    </row>
    <row r="400" spans="1:39" x14ac:dyDescent="0.25">
      <c r="A400" s="344" t="s">
        <v>266</v>
      </c>
      <c r="B400" s="344" t="s">
        <v>258</v>
      </c>
      <c r="C400" s="344" t="s">
        <v>522</v>
      </c>
      <c r="D400" s="482" t="s">
        <v>874</v>
      </c>
      <c r="E400" s="344" t="s">
        <v>781</v>
      </c>
      <c r="F400" s="482" t="s">
        <v>258</v>
      </c>
      <c r="G400" s="478">
        <v>320400</v>
      </c>
      <c r="H400" s="482"/>
      <c r="I400" s="478">
        <v>320400</v>
      </c>
      <c r="J400" s="482"/>
      <c r="K400" s="482"/>
      <c r="L400" s="482"/>
      <c r="M400" s="482"/>
      <c r="N400" s="482"/>
      <c r="O400" s="482"/>
      <c r="P400" s="482"/>
      <c r="Q400" s="483">
        <v>320400</v>
      </c>
      <c r="R400" s="482"/>
      <c r="S400" s="482"/>
      <c r="T400" s="482"/>
      <c r="U400" s="478">
        <v>123990</v>
      </c>
      <c r="V400" s="482"/>
      <c r="W400" s="478">
        <v>123990</v>
      </c>
      <c r="X400" s="482"/>
      <c r="Y400" s="482"/>
      <c r="Z400" s="482"/>
      <c r="AA400" s="482"/>
      <c r="AB400" s="482"/>
      <c r="AC400" s="482"/>
      <c r="AD400" s="482"/>
      <c r="AE400" s="483">
        <v>123990</v>
      </c>
      <c r="AF400" s="482"/>
      <c r="AG400" s="482"/>
      <c r="AH400" s="482"/>
      <c r="AI400" s="344" t="s">
        <v>521</v>
      </c>
      <c r="AJ400" s="479">
        <v>45845.552395833336</v>
      </c>
      <c r="AK400" s="344"/>
      <c r="AL400" s="344"/>
      <c r="AM400" s="3"/>
    </row>
    <row r="401" spans="1:39" x14ac:dyDescent="0.25">
      <c r="A401" s="379" t="s">
        <v>267</v>
      </c>
      <c r="B401" s="379" t="s">
        <v>258</v>
      </c>
      <c r="C401" s="379" t="s">
        <v>522</v>
      </c>
      <c r="D401" s="379" t="s">
        <v>874</v>
      </c>
      <c r="E401" s="379" t="s">
        <v>781</v>
      </c>
      <c r="F401" s="379" t="s">
        <v>789</v>
      </c>
      <c r="G401" s="480">
        <v>320400</v>
      </c>
      <c r="H401" s="379"/>
      <c r="I401" s="480">
        <v>320400</v>
      </c>
      <c r="J401" s="379"/>
      <c r="K401" s="379"/>
      <c r="L401" s="379"/>
      <c r="M401" s="379"/>
      <c r="N401" s="379"/>
      <c r="O401" s="379"/>
      <c r="P401" s="379"/>
      <c r="Q401" s="480">
        <v>320400</v>
      </c>
      <c r="R401" s="379"/>
      <c r="S401" s="379"/>
      <c r="T401" s="379"/>
      <c r="U401" s="480">
        <v>123990</v>
      </c>
      <c r="V401" s="379"/>
      <c r="W401" s="480">
        <v>123990</v>
      </c>
      <c r="X401" s="379"/>
      <c r="Y401" s="379"/>
      <c r="Z401" s="379"/>
      <c r="AA401" s="379"/>
      <c r="AB401" s="379"/>
      <c r="AC401" s="379"/>
      <c r="AD401" s="379"/>
      <c r="AE401" s="480">
        <v>123990</v>
      </c>
      <c r="AF401" s="379"/>
      <c r="AG401" s="379"/>
      <c r="AH401" s="379"/>
      <c r="AI401" s="379" t="s">
        <v>521</v>
      </c>
      <c r="AJ401" s="481">
        <v>45845.552395833336</v>
      </c>
      <c r="AK401" s="379"/>
      <c r="AL401" s="379"/>
      <c r="AM401" s="3"/>
    </row>
    <row r="402" spans="1:39" x14ac:dyDescent="0.25">
      <c r="A402" s="379" t="s">
        <v>268</v>
      </c>
      <c r="B402" s="379" t="s">
        <v>258</v>
      </c>
      <c r="C402" s="379" t="s">
        <v>522</v>
      </c>
      <c r="D402" s="379" t="s">
        <v>874</v>
      </c>
      <c r="E402" s="379" t="s">
        <v>781</v>
      </c>
      <c r="F402" s="379" t="s">
        <v>790</v>
      </c>
      <c r="G402" s="480">
        <v>320400</v>
      </c>
      <c r="H402" s="379"/>
      <c r="I402" s="480">
        <v>320400</v>
      </c>
      <c r="J402" s="379"/>
      <c r="K402" s="379"/>
      <c r="L402" s="379"/>
      <c r="M402" s="379"/>
      <c r="N402" s="379"/>
      <c r="O402" s="379"/>
      <c r="P402" s="379"/>
      <c r="Q402" s="480">
        <v>320400</v>
      </c>
      <c r="R402" s="379"/>
      <c r="S402" s="379"/>
      <c r="T402" s="379"/>
      <c r="U402" s="480">
        <v>123990</v>
      </c>
      <c r="V402" s="379"/>
      <c r="W402" s="480">
        <v>123990</v>
      </c>
      <c r="X402" s="379"/>
      <c r="Y402" s="379"/>
      <c r="Z402" s="379"/>
      <c r="AA402" s="379"/>
      <c r="AB402" s="379"/>
      <c r="AC402" s="379"/>
      <c r="AD402" s="379"/>
      <c r="AE402" s="480">
        <v>123990</v>
      </c>
      <c r="AF402" s="379"/>
      <c r="AG402" s="379"/>
      <c r="AH402" s="379"/>
      <c r="AI402" s="379" t="s">
        <v>521</v>
      </c>
      <c r="AJ402" s="481">
        <v>45845.552384259259</v>
      </c>
      <c r="AK402" s="379"/>
      <c r="AL402" s="379"/>
      <c r="AM402" s="3"/>
    </row>
    <row r="403" spans="1:39" x14ac:dyDescent="0.25">
      <c r="A403" s="344" t="s">
        <v>269</v>
      </c>
      <c r="B403" s="344" t="s">
        <v>258</v>
      </c>
      <c r="C403" s="344" t="s">
        <v>522</v>
      </c>
      <c r="D403" s="482" t="s">
        <v>874</v>
      </c>
      <c r="E403" s="344" t="s">
        <v>781</v>
      </c>
      <c r="F403" s="482" t="s">
        <v>791</v>
      </c>
      <c r="G403" s="478">
        <v>15700</v>
      </c>
      <c r="H403" s="482"/>
      <c r="I403" s="478">
        <v>15700</v>
      </c>
      <c r="J403" s="482"/>
      <c r="K403" s="482"/>
      <c r="L403" s="482"/>
      <c r="M403" s="482"/>
      <c r="N403" s="482"/>
      <c r="O403" s="482"/>
      <c r="P403" s="482"/>
      <c r="Q403" s="483">
        <v>15700</v>
      </c>
      <c r="R403" s="482"/>
      <c r="S403" s="482"/>
      <c r="T403" s="482"/>
      <c r="U403" s="478">
        <v>6187.76</v>
      </c>
      <c r="V403" s="482"/>
      <c r="W403" s="478">
        <v>6187.76</v>
      </c>
      <c r="X403" s="482"/>
      <c r="Y403" s="482"/>
      <c r="Z403" s="482"/>
      <c r="AA403" s="482"/>
      <c r="AB403" s="482"/>
      <c r="AC403" s="482"/>
      <c r="AD403" s="482"/>
      <c r="AE403" s="483">
        <v>6187.76</v>
      </c>
      <c r="AF403" s="482"/>
      <c r="AG403" s="482"/>
      <c r="AH403" s="482"/>
      <c r="AI403" s="344" t="s">
        <v>521</v>
      </c>
      <c r="AJ403" s="479">
        <v>45845.552395833336</v>
      </c>
      <c r="AK403" s="344"/>
      <c r="AL403" s="344"/>
      <c r="AM403" s="3"/>
    </row>
    <row r="404" spans="1:39" x14ac:dyDescent="0.25">
      <c r="A404" s="344" t="s">
        <v>270</v>
      </c>
      <c r="B404" s="344" t="s">
        <v>258</v>
      </c>
      <c r="C404" s="344" t="s">
        <v>522</v>
      </c>
      <c r="D404" s="482" t="s">
        <v>874</v>
      </c>
      <c r="E404" s="344" t="s">
        <v>781</v>
      </c>
      <c r="F404" s="482" t="s">
        <v>792</v>
      </c>
      <c r="G404" s="478">
        <v>15700</v>
      </c>
      <c r="H404" s="482"/>
      <c r="I404" s="478">
        <v>15700</v>
      </c>
      <c r="J404" s="482"/>
      <c r="K404" s="482"/>
      <c r="L404" s="482"/>
      <c r="M404" s="482"/>
      <c r="N404" s="482"/>
      <c r="O404" s="482"/>
      <c r="P404" s="482"/>
      <c r="Q404" s="483">
        <v>15700</v>
      </c>
      <c r="R404" s="482"/>
      <c r="S404" s="482"/>
      <c r="T404" s="482"/>
      <c r="U404" s="478">
        <v>6187.76</v>
      </c>
      <c r="V404" s="482"/>
      <c r="W404" s="478">
        <v>6187.76</v>
      </c>
      <c r="X404" s="482"/>
      <c r="Y404" s="482"/>
      <c r="Z404" s="482"/>
      <c r="AA404" s="482"/>
      <c r="AB404" s="482"/>
      <c r="AC404" s="482"/>
      <c r="AD404" s="482"/>
      <c r="AE404" s="483">
        <v>6187.76</v>
      </c>
      <c r="AF404" s="482"/>
      <c r="AG404" s="482"/>
      <c r="AH404" s="482"/>
      <c r="AI404" s="344" t="s">
        <v>521</v>
      </c>
      <c r="AJ404" s="479">
        <v>45845.552395833336</v>
      </c>
      <c r="AK404" s="344"/>
      <c r="AL404" s="344"/>
      <c r="AM404" s="3"/>
    </row>
    <row r="405" spans="1:39" x14ac:dyDescent="0.25">
      <c r="A405" s="344" t="s">
        <v>276</v>
      </c>
      <c r="B405" s="344" t="s">
        <v>258</v>
      </c>
      <c r="C405" s="344" t="s">
        <v>522</v>
      </c>
      <c r="D405" s="482" t="s">
        <v>874</v>
      </c>
      <c r="E405" s="344" t="s">
        <v>781</v>
      </c>
      <c r="F405" s="482" t="s">
        <v>797</v>
      </c>
      <c r="G405" s="478">
        <v>14300</v>
      </c>
      <c r="H405" s="482"/>
      <c r="I405" s="478">
        <v>14300</v>
      </c>
      <c r="J405" s="482"/>
      <c r="K405" s="482"/>
      <c r="L405" s="482"/>
      <c r="M405" s="482"/>
      <c r="N405" s="482"/>
      <c r="O405" s="482"/>
      <c r="P405" s="482"/>
      <c r="Q405" s="483">
        <v>14300</v>
      </c>
      <c r="R405" s="482"/>
      <c r="S405" s="482"/>
      <c r="T405" s="482"/>
      <c r="U405" s="478">
        <v>5570</v>
      </c>
      <c r="V405" s="482"/>
      <c r="W405" s="478">
        <v>5570</v>
      </c>
      <c r="X405" s="482"/>
      <c r="Y405" s="482"/>
      <c r="Z405" s="482"/>
      <c r="AA405" s="482"/>
      <c r="AB405" s="482"/>
      <c r="AC405" s="482"/>
      <c r="AD405" s="482"/>
      <c r="AE405" s="483">
        <v>5570</v>
      </c>
      <c r="AF405" s="482"/>
      <c r="AG405" s="482"/>
      <c r="AH405" s="482"/>
      <c r="AI405" s="344" t="s">
        <v>521</v>
      </c>
      <c r="AJ405" s="479">
        <v>45845.552384259259</v>
      </c>
      <c r="AK405" s="344"/>
      <c r="AL405" s="344"/>
      <c r="AM405" s="3"/>
    </row>
    <row r="406" spans="1:39" x14ac:dyDescent="0.25">
      <c r="A406" s="379" t="s">
        <v>277</v>
      </c>
      <c r="B406" s="379" t="s">
        <v>258</v>
      </c>
      <c r="C406" s="379" t="s">
        <v>522</v>
      </c>
      <c r="D406" s="379" t="s">
        <v>874</v>
      </c>
      <c r="E406" s="379" t="s">
        <v>781</v>
      </c>
      <c r="F406" s="379" t="s">
        <v>798</v>
      </c>
      <c r="G406" s="480">
        <v>1200</v>
      </c>
      <c r="H406" s="379"/>
      <c r="I406" s="480">
        <v>1200</v>
      </c>
      <c r="J406" s="480"/>
      <c r="K406" s="379"/>
      <c r="L406" s="379"/>
      <c r="M406" s="379"/>
      <c r="N406" s="379"/>
      <c r="O406" s="379"/>
      <c r="P406" s="379"/>
      <c r="Q406" s="379">
        <v>1200</v>
      </c>
      <c r="R406" s="480"/>
      <c r="S406" s="480"/>
      <c r="T406" s="379"/>
      <c r="U406" s="480">
        <v>587</v>
      </c>
      <c r="V406" s="379"/>
      <c r="W406" s="480">
        <v>587</v>
      </c>
      <c r="X406" s="379"/>
      <c r="Y406" s="379"/>
      <c r="Z406" s="379"/>
      <c r="AA406" s="379"/>
      <c r="AB406" s="379"/>
      <c r="AC406" s="379"/>
      <c r="AD406" s="379"/>
      <c r="AE406" s="379">
        <v>587</v>
      </c>
      <c r="AF406" s="480"/>
      <c r="AG406" s="480"/>
      <c r="AH406" s="379"/>
      <c r="AI406" s="379" t="s">
        <v>521</v>
      </c>
      <c r="AJ406" s="481">
        <v>45845.552384259259</v>
      </c>
      <c r="AK406" s="379"/>
      <c r="AL406" s="379"/>
      <c r="AM406" s="3"/>
    </row>
    <row r="407" spans="1:39" x14ac:dyDescent="0.25">
      <c r="A407" s="379" t="s">
        <v>271</v>
      </c>
      <c r="B407" s="379" t="s">
        <v>258</v>
      </c>
      <c r="C407" s="379" t="s">
        <v>522</v>
      </c>
      <c r="D407" s="379" t="s">
        <v>874</v>
      </c>
      <c r="E407" s="379" t="s">
        <v>781</v>
      </c>
      <c r="F407" s="379" t="s">
        <v>793</v>
      </c>
      <c r="G407" s="480">
        <v>200</v>
      </c>
      <c r="H407" s="379"/>
      <c r="I407" s="480">
        <v>200</v>
      </c>
      <c r="J407" s="480"/>
      <c r="K407" s="379"/>
      <c r="L407" s="379"/>
      <c r="M407" s="379"/>
      <c r="N407" s="379"/>
      <c r="O407" s="379"/>
      <c r="P407" s="379"/>
      <c r="Q407" s="379">
        <v>200</v>
      </c>
      <c r="R407" s="480"/>
      <c r="S407" s="480"/>
      <c r="T407" s="379"/>
      <c r="U407" s="480">
        <v>30.76</v>
      </c>
      <c r="V407" s="379"/>
      <c r="W407" s="480">
        <v>30.76</v>
      </c>
      <c r="X407" s="379"/>
      <c r="Y407" s="379"/>
      <c r="Z407" s="379"/>
      <c r="AA407" s="379"/>
      <c r="AB407" s="379"/>
      <c r="AC407" s="379"/>
      <c r="AD407" s="379"/>
      <c r="AE407" s="379">
        <v>30.76</v>
      </c>
      <c r="AF407" s="480"/>
      <c r="AG407" s="480"/>
      <c r="AH407" s="379"/>
      <c r="AI407" s="379" t="s">
        <v>521</v>
      </c>
      <c r="AJ407" s="481">
        <v>45845.552384259259</v>
      </c>
      <c r="AK407" s="379"/>
      <c r="AL407" s="379"/>
      <c r="AM407" s="3"/>
    </row>
    <row r="408" spans="1:39" x14ac:dyDescent="0.25">
      <c r="A408" s="379" t="s">
        <v>355</v>
      </c>
      <c r="B408" s="379" t="s">
        <v>258</v>
      </c>
      <c r="C408" s="379" t="s">
        <v>522</v>
      </c>
      <c r="D408" s="379" t="s">
        <v>875</v>
      </c>
      <c r="E408" s="379" t="s">
        <v>781</v>
      </c>
      <c r="F408" s="379" t="s">
        <v>522</v>
      </c>
      <c r="G408" s="480">
        <v>378000</v>
      </c>
      <c r="H408" s="379"/>
      <c r="I408" s="480">
        <v>378000</v>
      </c>
      <c r="J408" s="480">
        <v>1500</v>
      </c>
      <c r="K408" s="379"/>
      <c r="L408" s="379"/>
      <c r="M408" s="379"/>
      <c r="N408" s="379"/>
      <c r="O408" s="379"/>
      <c r="P408" s="379"/>
      <c r="Q408" s="379"/>
      <c r="R408" s="480">
        <v>362000</v>
      </c>
      <c r="S408" s="480">
        <v>17500</v>
      </c>
      <c r="T408" s="379"/>
      <c r="U408" s="480">
        <v>151939.32</v>
      </c>
      <c r="V408" s="379"/>
      <c r="W408" s="480">
        <v>151939.32</v>
      </c>
      <c r="X408" s="379">
        <v>88.85</v>
      </c>
      <c r="Y408" s="379"/>
      <c r="Z408" s="379"/>
      <c r="AA408" s="379"/>
      <c r="AB408" s="379"/>
      <c r="AC408" s="379"/>
      <c r="AD408" s="379"/>
      <c r="AE408" s="379"/>
      <c r="AF408" s="480">
        <v>151939.32</v>
      </c>
      <c r="AG408" s="480">
        <v>88.85</v>
      </c>
      <c r="AH408" s="379"/>
      <c r="AI408" s="379" t="s">
        <v>521</v>
      </c>
      <c r="AJ408" s="481">
        <v>45845.552395833336</v>
      </c>
      <c r="AK408" s="379"/>
      <c r="AL408" s="379"/>
      <c r="AM408" s="3"/>
    </row>
    <row r="409" spans="1:39" x14ac:dyDescent="0.25">
      <c r="A409" s="344" t="s">
        <v>356</v>
      </c>
      <c r="B409" s="344" t="s">
        <v>258</v>
      </c>
      <c r="C409" s="344" t="s">
        <v>522</v>
      </c>
      <c r="D409" s="482" t="s">
        <v>876</v>
      </c>
      <c r="E409" s="344" t="s">
        <v>781</v>
      </c>
      <c r="F409" s="482" t="s">
        <v>522</v>
      </c>
      <c r="G409" s="478">
        <v>378000</v>
      </c>
      <c r="H409" s="482"/>
      <c r="I409" s="478">
        <v>378000</v>
      </c>
      <c r="J409" s="483">
        <v>1500</v>
      </c>
      <c r="K409" s="482"/>
      <c r="L409" s="482"/>
      <c r="M409" s="482"/>
      <c r="N409" s="482"/>
      <c r="O409" s="482"/>
      <c r="P409" s="482"/>
      <c r="Q409" s="482"/>
      <c r="R409" s="483">
        <v>362000</v>
      </c>
      <c r="S409" s="483">
        <v>17500</v>
      </c>
      <c r="T409" s="482"/>
      <c r="U409" s="478">
        <v>151939.32</v>
      </c>
      <c r="V409" s="482"/>
      <c r="W409" s="478">
        <v>151939.32</v>
      </c>
      <c r="X409" s="482">
        <v>88.85</v>
      </c>
      <c r="Y409" s="482"/>
      <c r="Z409" s="482"/>
      <c r="AA409" s="482"/>
      <c r="AB409" s="482"/>
      <c r="AC409" s="482"/>
      <c r="AD409" s="482"/>
      <c r="AE409" s="482"/>
      <c r="AF409" s="483">
        <v>151939.32</v>
      </c>
      <c r="AG409" s="483">
        <v>88.85</v>
      </c>
      <c r="AH409" s="482"/>
      <c r="AI409" s="344" t="s">
        <v>521</v>
      </c>
      <c r="AJ409" s="479">
        <v>45845.552395833336</v>
      </c>
      <c r="AK409" s="344"/>
      <c r="AL409" s="344"/>
      <c r="AM409" s="3"/>
    </row>
    <row r="410" spans="1:39" x14ac:dyDescent="0.25">
      <c r="A410" s="379" t="s">
        <v>355</v>
      </c>
      <c r="B410" s="379" t="s">
        <v>258</v>
      </c>
      <c r="C410" s="379" t="s">
        <v>522</v>
      </c>
      <c r="D410" s="379" t="s">
        <v>876</v>
      </c>
      <c r="E410" s="379" t="s">
        <v>781</v>
      </c>
      <c r="F410" s="379" t="s">
        <v>373</v>
      </c>
      <c r="G410" s="480">
        <v>378000</v>
      </c>
      <c r="H410" s="379"/>
      <c r="I410" s="480">
        <v>378000</v>
      </c>
      <c r="J410" s="480">
        <v>1500</v>
      </c>
      <c r="K410" s="379"/>
      <c r="L410" s="379"/>
      <c r="M410" s="379"/>
      <c r="N410" s="379"/>
      <c r="O410" s="379"/>
      <c r="P410" s="379"/>
      <c r="Q410" s="480"/>
      <c r="R410" s="379">
        <v>362000</v>
      </c>
      <c r="S410" s="379">
        <v>17500</v>
      </c>
      <c r="T410" s="379"/>
      <c r="U410" s="480">
        <v>151939.32</v>
      </c>
      <c r="V410" s="379"/>
      <c r="W410" s="480">
        <v>151939.32</v>
      </c>
      <c r="X410" s="480">
        <v>88.85</v>
      </c>
      <c r="Y410" s="379"/>
      <c r="Z410" s="379"/>
      <c r="AA410" s="379"/>
      <c r="AB410" s="379"/>
      <c r="AC410" s="379"/>
      <c r="AD410" s="379"/>
      <c r="AE410" s="480"/>
      <c r="AF410" s="379">
        <v>151939.32</v>
      </c>
      <c r="AG410" s="379">
        <v>88.85</v>
      </c>
      <c r="AH410" s="379"/>
      <c r="AI410" s="379" t="s">
        <v>521</v>
      </c>
      <c r="AJ410" s="481">
        <v>45845.552395833336</v>
      </c>
      <c r="AK410" s="379"/>
      <c r="AL410" s="379"/>
      <c r="AM410" s="3"/>
    </row>
    <row r="411" spans="1:39" x14ac:dyDescent="0.25">
      <c r="A411" s="379" t="s">
        <v>357</v>
      </c>
      <c r="B411" s="379" t="s">
        <v>258</v>
      </c>
      <c r="C411" s="379" t="s">
        <v>522</v>
      </c>
      <c r="D411" s="379" t="s">
        <v>876</v>
      </c>
      <c r="E411" s="379" t="s">
        <v>781</v>
      </c>
      <c r="F411" s="379" t="s">
        <v>877</v>
      </c>
      <c r="G411" s="480">
        <v>378000</v>
      </c>
      <c r="H411" s="379"/>
      <c r="I411" s="480">
        <v>378000</v>
      </c>
      <c r="J411" s="480">
        <v>1500</v>
      </c>
      <c r="K411" s="379"/>
      <c r="L411" s="379"/>
      <c r="M411" s="379"/>
      <c r="N411" s="379"/>
      <c r="O411" s="379"/>
      <c r="P411" s="379"/>
      <c r="Q411" s="480"/>
      <c r="R411" s="379">
        <v>362000</v>
      </c>
      <c r="S411" s="379">
        <v>17500</v>
      </c>
      <c r="T411" s="379"/>
      <c r="U411" s="480">
        <v>151939.32</v>
      </c>
      <c r="V411" s="379"/>
      <c r="W411" s="480">
        <v>151939.32</v>
      </c>
      <c r="X411" s="480">
        <v>88.85</v>
      </c>
      <c r="Y411" s="379"/>
      <c r="Z411" s="379"/>
      <c r="AA411" s="379"/>
      <c r="AB411" s="379"/>
      <c r="AC411" s="379"/>
      <c r="AD411" s="379"/>
      <c r="AE411" s="480"/>
      <c r="AF411" s="379">
        <v>151939.32</v>
      </c>
      <c r="AG411" s="379">
        <v>88.85</v>
      </c>
      <c r="AH411" s="379"/>
      <c r="AI411" s="379" t="s">
        <v>521</v>
      </c>
      <c r="AJ411" s="481">
        <v>45845.552384259259</v>
      </c>
      <c r="AK411" s="379"/>
      <c r="AL411" s="379"/>
      <c r="AM411" s="3"/>
    </row>
    <row r="412" spans="1:39" x14ac:dyDescent="0.25">
      <c r="A412" s="379" t="s">
        <v>358</v>
      </c>
      <c r="B412" s="379" t="s">
        <v>258</v>
      </c>
      <c r="C412" s="379" t="s">
        <v>522</v>
      </c>
      <c r="D412" s="379" t="s">
        <v>878</v>
      </c>
      <c r="E412" s="379" t="s">
        <v>781</v>
      </c>
      <c r="F412" s="379" t="s">
        <v>522</v>
      </c>
      <c r="G412" s="480">
        <v>0</v>
      </c>
      <c r="H412" s="379"/>
      <c r="I412" s="480">
        <v>0</v>
      </c>
      <c r="J412" s="480">
        <v>19625300</v>
      </c>
      <c r="K412" s="379"/>
      <c r="L412" s="379"/>
      <c r="M412" s="379"/>
      <c r="N412" s="379"/>
      <c r="O412" s="379"/>
      <c r="P412" s="379"/>
      <c r="Q412" s="480">
        <v>19625300</v>
      </c>
      <c r="R412" s="379"/>
      <c r="S412" s="379"/>
      <c r="T412" s="379"/>
      <c r="U412" s="480">
        <v>0</v>
      </c>
      <c r="V412" s="379"/>
      <c r="W412" s="480">
        <v>0</v>
      </c>
      <c r="X412" s="480">
        <v>17887600</v>
      </c>
      <c r="Y412" s="379"/>
      <c r="Z412" s="379"/>
      <c r="AA412" s="379"/>
      <c r="AB412" s="379"/>
      <c r="AC412" s="379"/>
      <c r="AD412" s="379"/>
      <c r="AE412" s="480">
        <v>17887600</v>
      </c>
      <c r="AF412" s="379"/>
      <c r="AG412" s="379"/>
      <c r="AH412" s="379"/>
      <c r="AI412" s="379" t="s">
        <v>521</v>
      </c>
      <c r="AJ412" s="481">
        <v>45845.552395833336</v>
      </c>
      <c r="AK412" s="379"/>
      <c r="AL412" s="379"/>
      <c r="AM412" s="3"/>
    </row>
    <row r="413" spans="1:39" x14ac:dyDescent="0.25">
      <c r="A413" s="379" t="s">
        <v>359</v>
      </c>
      <c r="B413" s="379" t="s">
        <v>258</v>
      </c>
      <c r="C413" s="379" t="s">
        <v>522</v>
      </c>
      <c r="D413" s="379" t="s">
        <v>879</v>
      </c>
      <c r="E413" s="379" t="s">
        <v>781</v>
      </c>
      <c r="F413" s="379" t="s">
        <v>522</v>
      </c>
      <c r="G413" s="480">
        <v>0</v>
      </c>
      <c r="H413" s="379"/>
      <c r="I413" s="480">
        <v>0</v>
      </c>
      <c r="J413" s="480">
        <v>10000000</v>
      </c>
      <c r="K413" s="379"/>
      <c r="L413" s="379"/>
      <c r="M413" s="379"/>
      <c r="N413" s="379"/>
      <c r="O413" s="379"/>
      <c r="P413" s="379"/>
      <c r="Q413" s="480">
        <v>10000000</v>
      </c>
      <c r="R413" s="379"/>
      <c r="S413" s="379"/>
      <c r="T413" s="379"/>
      <c r="U413" s="480">
        <v>0</v>
      </c>
      <c r="V413" s="379"/>
      <c r="W413" s="480">
        <v>0</v>
      </c>
      <c r="X413" s="480">
        <v>8262300</v>
      </c>
      <c r="Y413" s="379"/>
      <c r="Z413" s="379"/>
      <c r="AA413" s="379"/>
      <c r="AB413" s="379"/>
      <c r="AC413" s="379"/>
      <c r="AD413" s="379"/>
      <c r="AE413" s="480">
        <v>8262300</v>
      </c>
      <c r="AF413" s="379"/>
      <c r="AG413" s="379"/>
      <c r="AH413" s="379"/>
      <c r="AI413" s="379" t="s">
        <v>521</v>
      </c>
      <c r="AJ413" s="481">
        <v>45845.552395833336</v>
      </c>
      <c r="AK413" s="379"/>
      <c r="AL413" s="379"/>
      <c r="AM413" s="3"/>
    </row>
    <row r="414" spans="1:39" x14ac:dyDescent="0.25">
      <c r="A414" s="344" t="s">
        <v>275</v>
      </c>
      <c r="B414" s="344" t="s">
        <v>258</v>
      </c>
      <c r="C414" s="344" t="s">
        <v>522</v>
      </c>
      <c r="D414" s="482" t="s">
        <v>879</v>
      </c>
      <c r="E414" s="344" t="s">
        <v>781</v>
      </c>
      <c r="F414" s="482" t="s">
        <v>410</v>
      </c>
      <c r="G414" s="478">
        <v>0</v>
      </c>
      <c r="H414" s="482"/>
      <c r="I414" s="478">
        <v>0</v>
      </c>
      <c r="J414" s="483">
        <v>10000000</v>
      </c>
      <c r="K414" s="482"/>
      <c r="L414" s="482"/>
      <c r="M414" s="482"/>
      <c r="N414" s="482"/>
      <c r="O414" s="482"/>
      <c r="P414" s="482"/>
      <c r="Q414" s="483">
        <v>10000000</v>
      </c>
      <c r="R414" s="482"/>
      <c r="S414" s="482"/>
      <c r="T414" s="482"/>
      <c r="U414" s="478">
        <v>0</v>
      </c>
      <c r="V414" s="482"/>
      <c r="W414" s="478">
        <v>0</v>
      </c>
      <c r="X414" s="483">
        <v>8262300</v>
      </c>
      <c r="Y414" s="482"/>
      <c r="Z414" s="482"/>
      <c r="AA414" s="482"/>
      <c r="AB414" s="482"/>
      <c r="AC414" s="482"/>
      <c r="AD414" s="482"/>
      <c r="AE414" s="483">
        <v>8262300</v>
      </c>
      <c r="AF414" s="482"/>
      <c r="AG414" s="482"/>
      <c r="AH414" s="482"/>
      <c r="AI414" s="344" t="s">
        <v>521</v>
      </c>
      <c r="AJ414" s="479">
        <v>45845.552395833336</v>
      </c>
      <c r="AK414" s="344"/>
      <c r="AL414" s="344"/>
      <c r="AM414" s="3"/>
    </row>
    <row r="415" spans="1:39" x14ac:dyDescent="0.25">
      <c r="A415" s="344" t="s">
        <v>360</v>
      </c>
      <c r="B415" s="344" t="s">
        <v>258</v>
      </c>
      <c r="C415" s="344" t="s">
        <v>522</v>
      </c>
      <c r="D415" s="344" t="s">
        <v>879</v>
      </c>
      <c r="E415" s="344" t="s">
        <v>781</v>
      </c>
      <c r="F415" s="344" t="s">
        <v>880</v>
      </c>
      <c r="G415" s="478">
        <v>0</v>
      </c>
      <c r="H415" s="482"/>
      <c r="I415" s="478">
        <v>0</v>
      </c>
      <c r="J415" s="483">
        <v>10000000</v>
      </c>
      <c r="K415" s="482"/>
      <c r="L415" s="482"/>
      <c r="M415" s="482"/>
      <c r="N415" s="482"/>
      <c r="O415" s="482"/>
      <c r="P415" s="482"/>
      <c r="Q415" s="483">
        <v>10000000</v>
      </c>
      <c r="R415" s="483"/>
      <c r="S415" s="483"/>
      <c r="T415" s="482"/>
      <c r="U415" s="478">
        <v>0</v>
      </c>
      <c r="V415" s="344"/>
      <c r="W415" s="478">
        <v>0</v>
      </c>
      <c r="X415" s="478">
        <v>8262300</v>
      </c>
      <c r="Y415" s="344"/>
      <c r="Z415" s="344"/>
      <c r="AA415" s="344"/>
      <c r="AB415" s="344"/>
      <c r="AC415" s="344"/>
      <c r="AD415" s="344"/>
      <c r="AE415" s="478">
        <v>8262300</v>
      </c>
      <c r="AF415" s="478"/>
      <c r="AG415" s="478"/>
      <c r="AH415" s="344"/>
      <c r="AI415" s="344" t="s">
        <v>521</v>
      </c>
      <c r="AJ415" s="479">
        <v>45845.552395833336</v>
      </c>
      <c r="AK415" s="344"/>
      <c r="AL415" s="479"/>
      <c r="AM415" s="3"/>
    </row>
    <row r="416" spans="1:39" x14ac:dyDescent="0.25">
      <c r="A416" s="3" t="s">
        <v>162</v>
      </c>
      <c r="B416" s="3" t="s">
        <v>258</v>
      </c>
      <c r="C416" s="3" t="s">
        <v>522</v>
      </c>
      <c r="D416" s="3" t="s">
        <v>879</v>
      </c>
      <c r="E416" s="3" t="s">
        <v>781</v>
      </c>
      <c r="F416" s="3" t="s">
        <v>881</v>
      </c>
      <c r="G416" s="3">
        <v>0</v>
      </c>
      <c r="H416" s="3"/>
      <c r="I416" s="3">
        <v>0</v>
      </c>
      <c r="J416" s="3">
        <v>10000000</v>
      </c>
      <c r="K416" s="3"/>
      <c r="L416" s="3"/>
      <c r="M416" s="3"/>
      <c r="N416" s="3"/>
      <c r="O416" s="3"/>
      <c r="P416" s="3"/>
      <c r="Q416" s="3">
        <v>10000000</v>
      </c>
      <c r="R416" s="3"/>
      <c r="S416" s="3"/>
      <c r="T416" s="3"/>
      <c r="U416" s="3">
        <v>0</v>
      </c>
      <c r="W416" s="3">
        <v>0</v>
      </c>
      <c r="X416" s="3">
        <v>8262300</v>
      </c>
      <c r="AE416" s="3">
        <v>8262300</v>
      </c>
      <c r="AI416" s="3" t="s">
        <v>521</v>
      </c>
      <c r="AJ416" s="3">
        <v>45845.552384259259</v>
      </c>
      <c r="AM416" s="3"/>
    </row>
    <row r="417" spans="1:39" x14ac:dyDescent="0.25">
      <c r="A417" s="3" t="s">
        <v>1043</v>
      </c>
      <c r="B417" s="3" t="s">
        <v>258</v>
      </c>
      <c r="C417" s="3" t="s">
        <v>522</v>
      </c>
      <c r="D417" s="3" t="s">
        <v>1044</v>
      </c>
      <c r="E417" s="3" t="s">
        <v>781</v>
      </c>
      <c r="F417" s="3" t="s">
        <v>522</v>
      </c>
      <c r="G417" s="3">
        <v>0</v>
      </c>
      <c r="H417" s="3"/>
      <c r="I417" s="3">
        <v>0</v>
      </c>
      <c r="J417" s="3">
        <v>9625300</v>
      </c>
      <c r="K417" s="3"/>
      <c r="L417" s="3"/>
      <c r="M417" s="3"/>
      <c r="N417" s="3"/>
      <c r="O417" s="3"/>
      <c r="P417" s="3"/>
      <c r="Q417" s="3">
        <v>9625300</v>
      </c>
      <c r="R417" s="3"/>
      <c r="S417" s="3"/>
      <c r="T417" s="3"/>
      <c r="U417" s="3">
        <v>0</v>
      </c>
      <c r="W417" s="3">
        <v>0</v>
      </c>
      <c r="X417" s="3">
        <v>9625300</v>
      </c>
      <c r="AE417" s="3">
        <v>9625300</v>
      </c>
      <c r="AI417" s="3" t="s">
        <v>521</v>
      </c>
      <c r="AJ417" s="3">
        <v>45845.552395833336</v>
      </c>
      <c r="AM417" s="3"/>
    </row>
    <row r="418" spans="1:39" x14ac:dyDescent="0.25">
      <c r="A418" s="3" t="s">
        <v>275</v>
      </c>
      <c r="B418" s="3" t="s">
        <v>258</v>
      </c>
      <c r="C418" s="3" t="s">
        <v>522</v>
      </c>
      <c r="D418" s="3" t="s">
        <v>1044</v>
      </c>
      <c r="E418" s="3" t="s">
        <v>781</v>
      </c>
      <c r="F418" s="3" t="s">
        <v>410</v>
      </c>
      <c r="G418" s="3">
        <v>0</v>
      </c>
      <c r="H418" s="3"/>
      <c r="I418" s="3">
        <v>0</v>
      </c>
      <c r="J418" s="3">
        <v>9625300</v>
      </c>
      <c r="K418" s="3"/>
      <c r="L418" s="3"/>
      <c r="M418" s="3"/>
      <c r="N418" s="3"/>
      <c r="O418" s="3"/>
      <c r="P418" s="3"/>
      <c r="Q418" s="3">
        <v>9625300</v>
      </c>
      <c r="R418" s="3"/>
      <c r="S418" s="3"/>
      <c r="T418" s="3"/>
      <c r="U418" s="3">
        <v>0</v>
      </c>
      <c r="W418" s="3">
        <v>0</v>
      </c>
      <c r="X418" s="3">
        <v>9625300</v>
      </c>
      <c r="AE418" s="3">
        <v>9625300</v>
      </c>
      <c r="AI418" s="3" t="s">
        <v>521</v>
      </c>
      <c r="AJ418" s="3">
        <v>45845.552395833336</v>
      </c>
      <c r="AM418" s="3"/>
    </row>
    <row r="419" spans="1:39" x14ac:dyDescent="0.25">
      <c r="A419" s="3" t="s">
        <v>210</v>
      </c>
      <c r="B419" s="3" t="s">
        <v>258</v>
      </c>
      <c r="C419" s="3" t="s">
        <v>522</v>
      </c>
      <c r="D419" s="3" t="s">
        <v>1044</v>
      </c>
      <c r="E419" s="3" t="s">
        <v>781</v>
      </c>
      <c r="F419" s="3" t="s">
        <v>796</v>
      </c>
      <c r="G419" s="3">
        <v>0</v>
      </c>
      <c r="H419" s="3"/>
      <c r="I419" s="3">
        <v>0</v>
      </c>
      <c r="J419" s="3">
        <v>9625300</v>
      </c>
      <c r="K419" s="3"/>
      <c r="L419" s="3"/>
      <c r="M419" s="3"/>
      <c r="N419" s="3"/>
      <c r="O419" s="3"/>
      <c r="P419" s="3"/>
      <c r="Q419" s="3">
        <v>9625300</v>
      </c>
      <c r="R419" s="3"/>
      <c r="S419" s="3"/>
      <c r="T419" s="3"/>
      <c r="U419" s="3">
        <v>0</v>
      </c>
      <c r="W419" s="3">
        <v>0</v>
      </c>
      <c r="X419" s="3">
        <v>9625300</v>
      </c>
      <c r="AE419" s="3">
        <v>9625300</v>
      </c>
      <c r="AI419" s="3" t="s">
        <v>521</v>
      </c>
      <c r="AJ419" s="3">
        <v>45845.552384259259</v>
      </c>
      <c r="AM419" s="3"/>
    </row>
    <row r="420" spans="1:39" x14ac:dyDescent="0.25">
      <c r="A420" s="3" t="s">
        <v>361</v>
      </c>
      <c r="B420" s="3" t="s">
        <v>362</v>
      </c>
      <c r="C420" s="3"/>
      <c r="D420" s="3"/>
      <c r="E420" s="3"/>
      <c r="F420" s="3"/>
      <c r="G420" s="3">
        <v>-322252981.95999998</v>
      </c>
      <c r="H420" s="3"/>
      <c r="I420" s="3">
        <v>-322252981.95999998</v>
      </c>
      <c r="J420" s="3">
        <v>0</v>
      </c>
      <c r="K420" s="3"/>
      <c r="L420" s="3"/>
      <c r="M420" s="3"/>
      <c r="N420" s="3"/>
      <c r="O420" s="3"/>
      <c r="P420" s="3"/>
      <c r="Q420" s="3">
        <v>-241820413.97</v>
      </c>
      <c r="R420" s="3">
        <v>-44904292.450000003</v>
      </c>
      <c r="S420" s="3">
        <v>-35528275.539999999</v>
      </c>
      <c r="T420" s="3"/>
      <c r="U420" s="3">
        <v>-49061009.600000001</v>
      </c>
      <c r="W420" s="3">
        <v>-49061009.600000001</v>
      </c>
      <c r="X420" s="3">
        <v>0</v>
      </c>
      <c r="AE420" s="3">
        <v>-33956247.149999999</v>
      </c>
      <c r="AF420" s="3">
        <v>-11776807.98</v>
      </c>
      <c r="AG420" s="3">
        <v>-3327954.47</v>
      </c>
      <c r="AI420" s="3" t="s">
        <v>521</v>
      </c>
      <c r="AJ420" s="3">
        <v>45845.550208333334</v>
      </c>
      <c r="AK420" s="3" t="s">
        <v>521</v>
      </c>
      <c r="AL420" s="3">
        <v>45845.552395833336</v>
      </c>
      <c r="AM420" s="3"/>
    </row>
    <row r="421" spans="1:39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AM421" s="3"/>
    </row>
    <row r="422" spans="1:39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AM422" s="3"/>
    </row>
    <row r="423" spans="1:39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AM423" s="3"/>
    </row>
    <row r="424" spans="1:39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AM424" s="3"/>
    </row>
    <row r="425" spans="1:39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AM425" s="3"/>
    </row>
    <row r="426" spans="1:39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AM426" s="3"/>
    </row>
    <row r="427" spans="1:39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AM427" s="3"/>
    </row>
    <row r="428" spans="1:39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AM428" s="3"/>
    </row>
    <row r="429" spans="1:39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AM429" s="3"/>
    </row>
    <row r="430" spans="1:39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AM430" s="3"/>
    </row>
    <row r="431" spans="1:39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AM431" s="3"/>
    </row>
    <row r="432" spans="1:39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AM432" s="3"/>
    </row>
    <row r="433" spans="1:39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AM433" s="3"/>
    </row>
    <row r="434" spans="1:39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AM434" s="3"/>
    </row>
    <row r="435" spans="1:39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AM435" s="3"/>
    </row>
    <row r="436" spans="1:39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AM436" s="3"/>
    </row>
    <row r="437" spans="1:39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AM437" s="3"/>
    </row>
    <row r="438" spans="1:39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AM438" s="3"/>
    </row>
    <row r="439" spans="1:39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AM439" s="3"/>
    </row>
    <row r="440" spans="1:39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AM440" s="3"/>
    </row>
    <row r="441" spans="1:39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AM441" s="3"/>
    </row>
    <row r="442" spans="1:39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AM442" s="3"/>
    </row>
    <row r="443" spans="1:39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AM443" s="3"/>
    </row>
    <row r="444" spans="1:39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AM444" s="3"/>
    </row>
    <row r="445" spans="1:39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AM445" s="3"/>
    </row>
    <row r="446" spans="1:39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AM446" s="3"/>
    </row>
    <row r="447" spans="1:39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AM447" s="3"/>
    </row>
    <row r="448" spans="1:39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AM448" s="3"/>
    </row>
    <row r="449" spans="1:39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AM449" s="3"/>
    </row>
    <row r="450" spans="1:39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AM450" s="3"/>
    </row>
    <row r="451" spans="1:39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AM451" s="3"/>
    </row>
    <row r="452" spans="1:39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AM452" s="3"/>
    </row>
    <row r="453" spans="1:39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AM453" s="3"/>
    </row>
    <row r="454" spans="1:39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AM454" s="3"/>
    </row>
    <row r="455" spans="1:39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AM455" s="3"/>
    </row>
    <row r="456" spans="1:39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AM456" s="3"/>
    </row>
    <row r="457" spans="1:39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AM457" s="3"/>
    </row>
    <row r="458" spans="1:39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AM458" s="3"/>
    </row>
    <row r="459" spans="1:39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AM459" s="3"/>
    </row>
    <row r="460" spans="1:39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AM460" s="3"/>
    </row>
    <row r="461" spans="1:39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AM461" s="3"/>
    </row>
    <row r="462" spans="1:39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AM462" s="3"/>
    </row>
    <row r="463" spans="1:39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AM463" s="3"/>
    </row>
    <row r="464" spans="1:39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AM464" s="3"/>
    </row>
    <row r="465" spans="1:39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AM465" s="3"/>
    </row>
    <row r="466" spans="1:39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AM466" s="3"/>
    </row>
    <row r="467" spans="1:39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AM467" s="3"/>
    </row>
    <row r="468" spans="1:39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AM468" s="3"/>
    </row>
    <row r="469" spans="1:39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AM469" s="3"/>
    </row>
    <row r="470" spans="1:39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AM470" s="3"/>
    </row>
    <row r="471" spans="1:39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AM471" s="3"/>
    </row>
    <row r="472" spans="1:39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AM472" s="3"/>
    </row>
    <row r="473" spans="1:39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AM473" s="3"/>
    </row>
    <row r="474" spans="1:39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AM474" s="3"/>
    </row>
    <row r="475" spans="1:39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AM475" s="3"/>
    </row>
    <row r="476" spans="1:39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AM476" s="3"/>
    </row>
    <row r="477" spans="1:39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AM477" s="3"/>
    </row>
    <row r="478" spans="1:39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AM478" s="3"/>
    </row>
    <row r="479" spans="1:39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AM479" s="3"/>
    </row>
    <row r="480" spans="1:39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AM480" s="3"/>
    </row>
    <row r="481" spans="1:39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AM481" s="3"/>
    </row>
    <row r="482" spans="1:39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AM482" s="3"/>
    </row>
    <row r="483" spans="1:39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AM483" s="3"/>
    </row>
    <row r="484" spans="1:39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AM484" s="3"/>
    </row>
    <row r="485" spans="1:39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AM485" s="3"/>
    </row>
    <row r="486" spans="1:39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AM486" s="3"/>
    </row>
    <row r="487" spans="1:39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AM487" s="3"/>
    </row>
    <row r="488" spans="1:39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AM488" s="3"/>
    </row>
    <row r="489" spans="1:39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AM489" s="3"/>
    </row>
    <row r="490" spans="1:39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AM490" s="3"/>
    </row>
    <row r="491" spans="1:39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AM491" s="3"/>
    </row>
    <row r="492" spans="1:39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AM492" s="3"/>
    </row>
    <row r="493" spans="1:39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AM493" s="3"/>
    </row>
    <row r="494" spans="1:39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AM494" s="3"/>
    </row>
    <row r="495" spans="1:39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AM495" s="3"/>
    </row>
    <row r="496" spans="1:39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AM496" s="3"/>
    </row>
    <row r="497" spans="1:39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AM497" s="3"/>
    </row>
    <row r="498" spans="1:39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AM498" s="3"/>
    </row>
    <row r="499" spans="1:39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AM499" s="3"/>
    </row>
    <row r="500" spans="1:39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AM500" s="3"/>
    </row>
    <row r="501" spans="1:39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AM501" s="3"/>
    </row>
    <row r="502" spans="1:39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AM502" s="3"/>
    </row>
    <row r="503" spans="1:39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AM503" s="3"/>
    </row>
    <row r="504" spans="1:39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AM504" s="3"/>
    </row>
    <row r="505" spans="1:39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AM505" s="3"/>
    </row>
    <row r="506" spans="1:39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AM506" s="3"/>
    </row>
    <row r="507" spans="1:39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AM507" s="3"/>
    </row>
    <row r="508" spans="1:39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AM508" s="3"/>
    </row>
    <row r="509" spans="1:39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AM509" s="3"/>
    </row>
    <row r="510" spans="1:39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AM510" s="3"/>
    </row>
    <row r="511" spans="1:39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AM511" s="3"/>
    </row>
    <row r="512" spans="1:39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AM512" s="3"/>
    </row>
    <row r="513" spans="1:39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AM513" s="3"/>
    </row>
    <row r="514" spans="1:39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AM514" s="3"/>
    </row>
    <row r="515" spans="1:39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AM515" s="3"/>
    </row>
    <row r="516" spans="1:39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AM516" s="3"/>
    </row>
    <row r="517" spans="1:39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AM517" s="3"/>
    </row>
    <row r="518" spans="1:39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AM518" s="3"/>
    </row>
    <row r="519" spans="1:39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AM519" s="3"/>
    </row>
    <row r="520" spans="1:39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AM520" s="3"/>
    </row>
    <row r="521" spans="1:39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AM521" s="3"/>
    </row>
    <row r="522" spans="1:39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AM522" s="3"/>
    </row>
    <row r="523" spans="1:39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AM523" s="3"/>
    </row>
    <row r="524" spans="1:39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AM524" s="3"/>
    </row>
    <row r="525" spans="1:39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AM525" s="3"/>
    </row>
    <row r="526" spans="1:39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AM526" s="3"/>
    </row>
  </sheetData>
  <autoFilter ref="A6:O397" xr:uid="{411BFCEC-9B17-4A84-B61D-1E8641A57BD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</vt:i4>
      </vt:variant>
    </vt:vector>
  </HeadingPairs>
  <TitlesOfParts>
    <vt:vector size="15" baseType="lpstr">
      <vt:lpstr>на сайт</vt:lpstr>
      <vt:lpstr>по доходам</vt:lpstr>
      <vt:lpstr>по расходам</vt:lpstr>
      <vt:lpstr>поддержка поселений</vt:lpstr>
      <vt:lpstr>ДОХОДЫ</vt:lpstr>
      <vt:lpstr>РАСХОДЫ</vt:lpstr>
      <vt:lpstr>Д 06.2025</vt:lpstr>
      <vt:lpstr>Д 06.2024</vt:lpstr>
      <vt:lpstr>Р 06.2025</vt:lpstr>
      <vt:lpstr>Р 06.2024</vt:lpstr>
      <vt:lpstr>И 06.2025</vt:lpstr>
      <vt:lpstr>И 06.2024</vt:lpstr>
      <vt:lpstr>Лист1</vt:lpstr>
      <vt:lpstr>ДОХОДЫ!Область_печати</vt:lpstr>
      <vt:lpstr>'поддержка поселений'!Область_печати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Артемьева Светлана</dc:creator>
  <cp:lastModifiedBy>Артемьева Светлана</cp:lastModifiedBy>
  <cp:lastPrinted>2025-03-27T09:34:23Z</cp:lastPrinted>
  <dcterms:created xsi:type="dcterms:W3CDTF">2025-02-25T14:21:53Z</dcterms:created>
  <dcterms:modified xsi:type="dcterms:W3CDTF">2025-07-08T14:59:38Z</dcterms:modified>
</cp:coreProperties>
</file>